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hidePivotFieldList="1" autoCompressPictures="0"/>
  <mc:AlternateContent xmlns:mc="http://schemas.openxmlformats.org/markup-compatibility/2006">
    <mc:Choice Requires="x15">
      <x15ac:absPath xmlns:x15ac="http://schemas.microsoft.com/office/spreadsheetml/2010/11/ac" url="C:\Users\Wendyworks\Dropbox\Mind\Clients\Don Hubert New\2019\fixing website\"/>
    </mc:Choice>
  </mc:AlternateContent>
  <xr:revisionPtr revIDLastSave="0" documentId="8_{D1298951-D136-4DB6-A5C3-02E7A016D6B0}" xr6:coauthVersionLast="43" xr6:coauthVersionMax="43" xr10:uidLastSave="{00000000-0000-0000-0000-000000000000}"/>
  <bookViews>
    <workbookView xWindow="-120" yWindow="-120" windowWidth="29040" windowHeight="15840" tabRatio="676" activeTab="2" xr2:uid="{00000000-000D-0000-FFFF-FFFF00000000}"/>
  </bookViews>
  <sheets>
    <sheet name="Info" sheetId="9" r:id="rId1"/>
    <sheet name="Chart Data" sheetId="8" r:id="rId2"/>
    <sheet name="Dashboard" sheetId="2" r:id="rId3"/>
    <sheet name="Field Profiles" sheetId="5" r:id="rId4"/>
    <sheet name="2003 PSC" sheetId="1" r:id="rId5"/>
    <sheet name="2005 PSC" sheetId="15" r:id="rId6"/>
    <sheet name="2011 RA" sheetId="16" r:id="rId7"/>
    <sheet name="2018 Back-In" sheetId="18" r:id="rId8"/>
    <sheet name="2018 PIFB" sheetId="17" r:id="rId9"/>
  </sheets>
  <externalReferences>
    <externalReference r:id="rId10"/>
    <externalReference r:id="rId11"/>
    <externalReference r:id="rId12"/>
  </externalReferences>
  <definedNames>
    <definedName name="CarryInterestRate_EA1">[1]Dashboard!$D$43</definedName>
    <definedName name="CarryInterestRate_EA2">[1]Dashboard!$E$43</definedName>
    <definedName name="CarryInterestRate_EA3">[1]Dashboard!$F$43</definedName>
    <definedName name="CF_Scenario">[2]Dashboard!$U$4</definedName>
    <definedName name="CIT_AddendumPSA">[2]Dashboard!$F$39</definedName>
    <definedName name="CIT_EA1">[1]Dashboard!$D$39</definedName>
    <definedName name="CIT_EA2">[1]Dashboard!$E$39</definedName>
    <definedName name="CIT_EA3">[1]Dashboard!$F$39</definedName>
    <definedName name="CIT_ModelPSA">[2]Dashboard!$D$39</definedName>
    <definedName name="CIT_SignedPSA">[2]Dashboard!$E$39</definedName>
    <definedName name="CITAllowableInterest_EA1">[1]Dashboard!$D$41</definedName>
    <definedName name="CITAllowableInterest_EA2">[1]Dashboard!$E$41</definedName>
    <definedName name="CITAllowableInterest_EA3">[1]Dashboard!$F$41</definedName>
    <definedName name="CostRecoveryLimit_AddendumPSA">[2]Dashboard!$F$23</definedName>
    <definedName name="CostRecoveryLimit_ModelPSA">[2]Dashboard!$D$23</definedName>
    <definedName name="CostRecoveryLimit_SignedPSA">[2]Dashboard!$E$23</definedName>
    <definedName name="CRL_EA1">[1]Dashboard!$D$26</definedName>
    <definedName name="CRL_EA2">[1]Dashboard!$E$26</definedName>
    <definedName name="CRL_EA3">[1]Dashboard!$F$26</definedName>
    <definedName name="DebtFinance_EA1">[1]Dashboard!$D$28</definedName>
    <definedName name="DebtFinance_EA2">[1]Dashboard!$E$28</definedName>
    <definedName name="DebtFinance_EA3">[1]Dashboard!$F$28</definedName>
    <definedName name="Depreciation_AddendumPSA">[2]Dashboard!$F$24</definedName>
    <definedName name="Depreciation_EA1">[1]Dashboard!$D$40</definedName>
    <definedName name="Depreciation_EA2">[1]Dashboard!$E$40</definedName>
    <definedName name="Depreciation_EA3">[1]Dashboard!$F$40</definedName>
    <definedName name="Depreciation_ModelPSA">[2]Dashboard!$D$24</definedName>
    <definedName name="Depreciation_SignedPSA">[2]Dashboard!$E$24</definedName>
    <definedName name="DiscountRate" localSheetId="0">[1]Dashboard!$D$46</definedName>
    <definedName name="DiscountRate">[2]Dashboard!$D$44</definedName>
    <definedName name="EffectiveInterestRate_EA1">[1]Dashboard!$D$29</definedName>
    <definedName name="EffectiveInterestRate_EA2">[1]Dashboard!$E$29</definedName>
    <definedName name="EffectiveInterestRate_EA3">[1]Dashboard!$F$29</definedName>
    <definedName name="FieldSize_OffshoreLarge">[2]Dashboard!$D$8</definedName>
    <definedName name="FieldSize_OnshoreLarge">[2]Dashboard!$F$8</definedName>
    <definedName name="FieldSize_OnshoreSmall">[2]Dashboard!$E$8</definedName>
    <definedName name="InflationRate" localSheetId="0">[1]Dashboard!$D$45</definedName>
    <definedName name="InflationRate">[2]Dashboard!$D$43</definedName>
    <definedName name="Price">[3]Dashboard!$D$11</definedName>
    <definedName name="Price_EA1">[1]Dashboard!$D$12</definedName>
    <definedName name="Price_EA2">[1]Dashboard!$E$12</definedName>
    <definedName name="Price_EA3">[1]Dashboard!$F$12</definedName>
    <definedName name="Price_OffshoreLarge">[2]Dashboard!$D$13</definedName>
    <definedName name="Price_OnshoreLarge">[2]Dashboard!$F$13</definedName>
    <definedName name="Price_OnshoreSmall">[2]Dashboard!$E$13</definedName>
    <definedName name="_xlnm.Print_Titles" localSheetId="4">'2003 PSC'!$A:$C,'2003 PSC'!$1:$3</definedName>
    <definedName name="_xlnm.Print_Titles" localSheetId="5">'2005 PSC'!$A:$C,'2005 PSC'!$1:$3</definedName>
    <definedName name="_xlnm.Print_Titles" localSheetId="6">'2011 RA'!$A:$C,'2011 RA'!$1:$3</definedName>
    <definedName name="_xlnm.Print_Titles" localSheetId="7">'2018 Back-In'!$A:$C,'2018 Back-In'!$1:$3</definedName>
    <definedName name="_xlnm.Print_Titles" localSheetId="8">'2018 PIFB'!$A:$C,'2018 PIFB'!$1:$3</definedName>
    <definedName name="_xlnm.Print_Titles" localSheetId="3">'Field Profiles'!$A:$C,'Field Profiles'!$1:$3</definedName>
    <definedName name="RepaymentYears_EA1">[1]Dashboard!$D$30</definedName>
    <definedName name="RepaymentYears_EA2">[1]Dashboard!$E$30</definedName>
    <definedName name="RepaymentYears_EA3">[1]Dashboard!$F$30</definedName>
    <definedName name="RFactorTrigger">'[2]Signed PSA'!$B$88</definedName>
    <definedName name="Royalty_AddendumPSA">[2]Dashboard!$F$20</definedName>
    <definedName name="Royalty_SignedPSA">[2]Dashboard!$E$20</definedName>
    <definedName name="RoyaltyDeepWater_ModelPSA">[2]Dashboard!$D$21</definedName>
    <definedName name="RoyaltyOnshoreShallow_ModelPSA">[2]Dashboard!$D$20</definedName>
    <definedName name="Scenario">[2]Dashboard!$D$4</definedName>
    <definedName name="StartDate_EA1">[1]Dashboard!$D$6</definedName>
    <definedName name="StartDate_EA2">[1]Dashboard!$E$6</definedName>
    <definedName name="StartDate_EA3">[1]Dashboard!$F$6</definedName>
    <definedName name="StartDate_OffshoreLarge">'[2]Field Profiles'!$C$7</definedName>
    <definedName name="StartDate_OnshoreLarge">'[2]Field Profiles'!$C$51</definedName>
    <definedName name="StartDate_OnshoreSmall">'[2]Field Profiles'!$C$29</definedName>
    <definedName name="StateParticipation_AddendumPSA">[2]Dashboard!$F$41</definedName>
    <definedName name="StateParticipation_EA1">[1]Dashboard!$D$42</definedName>
    <definedName name="StateParticipation_EA2">[1]Dashboard!$E$42</definedName>
    <definedName name="StateParticipation_EA3">[1]Dashboard!$F$42</definedName>
    <definedName name="StateParticipation_ModelPSA">[2]Dashboard!$D$41</definedName>
    <definedName name="StateParticipation_SignedPSA">[2]Dashboard!$E$41</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1" i="17" l="1"/>
  <c r="D248" i="18"/>
  <c r="D13" i="18"/>
  <c r="D11" i="16"/>
  <c r="D11" i="15"/>
  <c r="D11" i="1"/>
  <c r="S492" i="18"/>
  <c r="S480" i="18"/>
  <c r="G480" i="18"/>
  <c r="H480" i="18"/>
  <c r="I480" i="18"/>
  <c r="J480" i="18"/>
  <c r="K480" i="18"/>
  <c r="L480" i="18"/>
  <c r="M480" i="18"/>
  <c r="N480" i="18"/>
  <c r="O480" i="18"/>
  <c r="P480" i="18"/>
  <c r="Q480" i="18"/>
  <c r="R480" i="18"/>
  <c r="T480" i="18"/>
  <c r="U480" i="18"/>
  <c r="V480" i="18"/>
  <c r="W480" i="18"/>
  <c r="X480" i="18"/>
  <c r="Y480" i="18"/>
  <c r="Z480" i="18"/>
  <c r="AA480" i="18"/>
  <c r="AB480" i="18"/>
  <c r="AC480" i="18"/>
  <c r="AD480" i="18"/>
  <c r="AE480" i="18"/>
  <c r="AF480" i="18"/>
  <c r="AG480" i="18"/>
  <c r="AH480" i="18"/>
  <c r="AI480" i="18"/>
  <c r="AJ480" i="18"/>
  <c r="AK480" i="18"/>
  <c r="AL480" i="18"/>
  <c r="AM480" i="18"/>
  <c r="AN480" i="18"/>
  <c r="F480" i="18"/>
  <c r="Y12" i="2"/>
  <c r="E480" i="18"/>
  <c r="AA12" i="2"/>
  <c r="X12" i="2"/>
  <c r="AK7" i="2"/>
  <c r="AK8" i="2"/>
  <c r="AK6" i="2"/>
  <c r="AJ7" i="2"/>
  <c r="AG47" i="2"/>
  <c r="AJ8" i="2"/>
  <c r="AG48" i="2"/>
  <c r="AJ6" i="2"/>
  <c r="AG46" i="2"/>
  <c r="F466" i="18"/>
  <c r="H466" i="18"/>
  <c r="F467" i="18"/>
  <c r="H467" i="18"/>
  <c r="F468" i="18"/>
  <c r="H468" i="18"/>
  <c r="F229" i="16"/>
  <c r="F516" i="18"/>
  <c r="H516" i="18"/>
  <c r="H518" i="18"/>
  <c r="H517" i="18"/>
  <c r="F518" i="18"/>
  <c r="F517" i="18"/>
  <c r="AO510" i="18"/>
  <c r="C181" i="18"/>
  <c r="C180" i="18"/>
  <c r="C179" i="18"/>
  <c r="C178" i="18"/>
  <c r="C177" i="18"/>
  <c r="C415" i="18"/>
  <c r="C414" i="18"/>
  <c r="C413" i="18"/>
  <c r="C412" i="18"/>
  <c r="C411" i="18"/>
  <c r="D415" i="18"/>
  <c r="D414" i="18"/>
  <c r="D413" i="18"/>
  <c r="D412" i="18"/>
  <c r="D411" i="18"/>
  <c r="D386" i="18"/>
  <c r="D378" i="18"/>
  <c r="D346" i="18"/>
  <c r="D313" i="18"/>
  <c r="G267" i="18"/>
  <c r="H267" i="18"/>
  <c r="H286" i="18"/>
  <c r="I267" i="18"/>
  <c r="I286" i="18"/>
  <c r="J267" i="18"/>
  <c r="K267" i="18"/>
  <c r="K286" i="18"/>
  <c r="L267" i="18"/>
  <c r="M267" i="18"/>
  <c r="M286" i="18"/>
  <c r="N267" i="18"/>
  <c r="N286" i="18"/>
  <c r="O267" i="18"/>
  <c r="P267" i="18"/>
  <c r="P286" i="18"/>
  <c r="Q267" i="18"/>
  <c r="Q286" i="18"/>
  <c r="R267" i="18"/>
  <c r="S267" i="18"/>
  <c r="T267" i="18"/>
  <c r="T286" i="18"/>
  <c r="U267" i="18"/>
  <c r="U286" i="18"/>
  <c r="V267" i="18"/>
  <c r="V286" i="18"/>
  <c r="W267" i="18"/>
  <c r="X267" i="18"/>
  <c r="X286" i="18"/>
  <c r="Y267" i="18"/>
  <c r="Z267" i="18"/>
  <c r="AA267" i="18"/>
  <c r="AA286" i="18"/>
  <c r="AB267" i="18"/>
  <c r="AB286" i="18"/>
  <c r="AC267" i="18"/>
  <c r="AC286" i="18"/>
  <c r="AD267" i="18"/>
  <c r="AD286" i="18"/>
  <c r="AE267" i="18"/>
  <c r="AE286" i="18"/>
  <c r="AF267" i="18"/>
  <c r="AF286" i="18"/>
  <c r="AG267" i="18"/>
  <c r="AG286" i="18"/>
  <c r="AH267" i="18"/>
  <c r="AH286" i="18"/>
  <c r="AI267" i="18"/>
  <c r="AI286" i="18"/>
  <c r="AJ267" i="18"/>
  <c r="AJ286" i="18"/>
  <c r="AK267" i="18"/>
  <c r="AK286" i="18"/>
  <c r="AL267" i="18"/>
  <c r="AL286" i="18"/>
  <c r="AM267" i="18"/>
  <c r="AN267" i="18"/>
  <c r="AN286" i="18"/>
  <c r="F267" i="18"/>
  <c r="F286" i="18"/>
  <c r="G264" i="18"/>
  <c r="H264" i="18"/>
  <c r="H285" i="18"/>
  <c r="I264" i="18"/>
  <c r="J264" i="18"/>
  <c r="J285" i="18"/>
  <c r="K264" i="18"/>
  <c r="K285" i="18"/>
  <c r="L264" i="18"/>
  <c r="L285" i="18"/>
  <c r="M264" i="18"/>
  <c r="M285" i="18"/>
  <c r="N264" i="18"/>
  <c r="N285" i="18"/>
  <c r="O264" i="18"/>
  <c r="P264" i="18"/>
  <c r="P285" i="18"/>
  <c r="Q264" i="18"/>
  <c r="R264" i="18"/>
  <c r="R285" i="18"/>
  <c r="S264" i="18"/>
  <c r="S285" i="18"/>
  <c r="T264" i="18"/>
  <c r="T285" i="18"/>
  <c r="U264" i="18"/>
  <c r="V264" i="18"/>
  <c r="V285" i="18"/>
  <c r="W264" i="18"/>
  <c r="W285" i="18"/>
  <c r="X264" i="18"/>
  <c r="X285" i="18"/>
  <c r="Y264" i="18"/>
  <c r="Z264" i="18"/>
  <c r="Z285" i="18"/>
  <c r="AA264" i="18"/>
  <c r="AA285" i="18"/>
  <c r="AB264" i="18"/>
  <c r="AB285" i="18"/>
  <c r="AC264" i="18"/>
  <c r="AC285" i="18"/>
  <c r="AD264" i="18"/>
  <c r="AD285" i="18"/>
  <c r="AE264" i="18"/>
  <c r="AF264" i="18"/>
  <c r="AF285" i="18"/>
  <c r="AG264" i="18"/>
  <c r="AH264" i="18"/>
  <c r="AH285" i="18"/>
  <c r="AI264" i="18"/>
  <c r="AI285" i="18"/>
  <c r="AJ264" i="18"/>
  <c r="AJ285" i="18"/>
  <c r="AK264" i="18"/>
  <c r="AK285" i="18"/>
  <c r="AL264" i="18"/>
  <c r="AL285" i="18"/>
  <c r="AM264" i="18"/>
  <c r="AM285" i="18"/>
  <c r="AN264" i="18"/>
  <c r="AN285" i="18"/>
  <c r="F264" i="18"/>
  <c r="D259" i="18"/>
  <c r="D260" i="18"/>
  <c r="G254" i="18"/>
  <c r="H254" i="18"/>
  <c r="I254" i="18"/>
  <c r="J254" i="18"/>
  <c r="K254" i="18"/>
  <c r="L254" i="18"/>
  <c r="M254" i="18"/>
  <c r="N254" i="18"/>
  <c r="O254" i="18"/>
  <c r="P254" i="18"/>
  <c r="Q254" i="18"/>
  <c r="R254" i="18"/>
  <c r="S254" i="18"/>
  <c r="T254" i="18"/>
  <c r="U254" i="18"/>
  <c r="V254" i="18"/>
  <c r="W254" i="18"/>
  <c r="X254" i="18"/>
  <c r="Y254" i="18"/>
  <c r="Z254" i="18"/>
  <c r="AA254" i="18"/>
  <c r="AB254" i="18"/>
  <c r="AC254" i="18"/>
  <c r="AD254" i="18"/>
  <c r="AE254" i="18"/>
  <c r="AF254" i="18"/>
  <c r="AG254" i="18"/>
  <c r="AH254" i="18"/>
  <c r="AI254" i="18"/>
  <c r="AJ254" i="18"/>
  <c r="AK254" i="18"/>
  <c r="AL254" i="18"/>
  <c r="AM254" i="18"/>
  <c r="AN254" i="18"/>
  <c r="G255" i="18"/>
  <c r="H255" i="18"/>
  <c r="I255" i="18"/>
  <c r="J255" i="18"/>
  <c r="K255" i="18"/>
  <c r="L255" i="18"/>
  <c r="M255" i="18"/>
  <c r="N255" i="18"/>
  <c r="O255" i="18"/>
  <c r="P255" i="18"/>
  <c r="Q255" i="18"/>
  <c r="R255" i="18"/>
  <c r="S255" i="18"/>
  <c r="T255" i="18"/>
  <c r="U255" i="18"/>
  <c r="V255" i="18"/>
  <c r="W255" i="18"/>
  <c r="X255" i="18"/>
  <c r="Y255" i="18"/>
  <c r="Z255" i="18"/>
  <c r="AA255" i="18"/>
  <c r="AB255" i="18"/>
  <c r="AC255" i="18"/>
  <c r="AD255" i="18"/>
  <c r="AE255" i="18"/>
  <c r="AF255" i="18"/>
  <c r="AG255" i="18"/>
  <c r="AH255" i="18"/>
  <c r="AI255" i="18"/>
  <c r="AJ255" i="18"/>
  <c r="AK255" i="18"/>
  <c r="AL255" i="18"/>
  <c r="AM255" i="18"/>
  <c r="AN255" i="18"/>
  <c r="F255" i="18"/>
  <c r="F254" i="18"/>
  <c r="G251" i="18"/>
  <c r="H251" i="18"/>
  <c r="H283" i="18"/>
  <c r="I251" i="18"/>
  <c r="I283" i="18"/>
  <c r="J251" i="18"/>
  <c r="K251" i="18"/>
  <c r="K283" i="18"/>
  <c r="L251" i="18"/>
  <c r="L283" i="18"/>
  <c r="M251" i="18"/>
  <c r="M283" i="18"/>
  <c r="N251" i="18"/>
  <c r="N283" i="18"/>
  <c r="O251" i="18"/>
  <c r="O283" i="18"/>
  <c r="P251" i="18"/>
  <c r="P283" i="18"/>
  <c r="Q251" i="18"/>
  <c r="Q283" i="18"/>
  <c r="R251" i="18"/>
  <c r="R283" i="18"/>
  <c r="S251" i="18"/>
  <c r="S283" i="18"/>
  <c r="T251" i="18"/>
  <c r="U251" i="18"/>
  <c r="U283" i="18"/>
  <c r="V251" i="18"/>
  <c r="V283" i="18"/>
  <c r="W251" i="18"/>
  <c r="W283" i="18"/>
  <c r="X251" i="18"/>
  <c r="X283" i="18"/>
  <c r="Y251" i="18"/>
  <c r="Y283" i="18"/>
  <c r="Z251" i="18"/>
  <c r="Z283" i="18"/>
  <c r="AA251" i="18"/>
  <c r="AA283" i="18"/>
  <c r="AB251" i="18"/>
  <c r="AB283" i="18"/>
  <c r="AC251" i="18"/>
  <c r="AC283" i="18"/>
  <c r="AD251" i="18"/>
  <c r="AE251" i="18"/>
  <c r="AE283" i="18"/>
  <c r="AF251" i="18"/>
  <c r="AF283" i="18"/>
  <c r="AG251" i="18"/>
  <c r="AG283" i="18"/>
  <c r="AH251" i="18"/>
  <c r="AH283" i="18"/>
  <c r="AI251" i="18"/>
  <c r="AI283" i="18"/>
  <c r="AJ251" i="18"/>
  <c r="AJ283" i="18"/>
  <c r="AK251" i="18"/>
  <c r="AK283" i="18"/>
  <c r="AL251" i="18"/>
  <c r="AL283" i="18"/>
  <c r="AM251" i="18"/>
  <c r="AM283" i="18"/>
  <c r="AN251" i="18"/>
  <c r="AN283" i="18"/>
  <c r="F251" i="18"/>
  <c r="F283" i="18"/>
  <c r="G283" i="18"/>
  <c r="G245" i="18"/>
  <c r="G246" i="18"/>
  <c r="H245" i="18"/>
  <c r="H246" i="18"/>
  <c r="I245" i="18"/>
  <c r="I246" i="18"/>
  <c r="J245" i="18"/>
  <c r="J246" i="18"/>
  <c r="K245" i="18"/>
  <c r="K246" i="18"/>
  <c r="L245" i="18"/>
  <c r="L246" i="18"/>
  <c r="M245" i="18"/>
  <c r="M246" i="18"/>
  <c r="N245" i="18"/>
  <c r="N246" i="18"/>
  <c r="N306" i="18"/>
  <c r="O245" i="18"/>
  <c r="O246" i="18"/>
  <c r="P245" i="18"/>
  <c r="P246" i="18"/>
  <c r="Q245" i="18"/>
  <c r="Q246" i="18"/>
  <c r="R245" i="18"/>
  <c r="S245" i="18"/>
  <c r="S246" i="18"/>
  <c r="S306" i="18"/>
  <c r="T245" i="18"/>
  <c r="T246" i="18"/>
  <c r="U245" i="18"/>
  <c r="V245" i="18"/>
  <c r="W245" i="18"/>
  <c r="W246" i="18"/>
  <c r="X245" i="18"/>
  <c r="X246" i="18"/>
  <c r="Y245" i="18"/>
  <c r="Y246" i="18"/>
  <c r="Z245" i="18"/>
  <c r="Z246" i="18"/>
  <c r="AA245" i="18"/>
  <c r="AA246" i="18"/>
  <c r="AB245" i="18"/>
  <c r="AB246" i="18"/>
  <c r="AC245" i="18"/>
  <c r="AD245" i="18"/>
  <c r="AD246" i="18"/>
  <c r="AE245" i="18"/>
  <c r="AE246" i="18"/>
  <c r="AF245" i="18"/>
  <c r="AF246" i="18"/>
  <c r="AG245" i="18"/>
  <c r="AG246" i="18"/>
  <c r="AH245" i="18"/>
  <c r="AH246" i="18"/>
  <c r="AI245" i="18"/>
  <c r="AI246" i="18"/>
  <c r="AJ245" i="18"/>
  <c r="AJ246" i="18"/>
  <c r="AK245" i="18"/>
  <c r="AK246" i="18"/>
  <c r="AL245" i="18"/>
  <c r="AM245" i="18"/>
  <c r="AM246" i="18"/>
  <c r="AN245" i="18"/>
  <c r="AN246" i="18"/>
  <c r="F245" i="18"/>
  <c r="AO460" i="18"/>
  <c r="D363" i="18"/>
  <c r="F360" i="18"/>
  <c r="F361" i="18"/>
  <c r="D359" i="18"/>
  <c r="Y286" i="18"/>
  <c r="S286" i="18"/>
  <c r="G286" i="18"/>
  <c r="AG285" i="18"/>
  <c r="AE285" i="18"/>
  <c r="Y285" i="18"/>
  <c r="U285" i="18"/>
  <c r="Q285" i="18"/>
  <c r="O285" i="18"/>
  <c r="I285" i="18"/>
  <c r="G285" i="18"/>
  <c r="F285" i="18"/>
  <c r="F293" i="18"/>
  <c r="AD283" i="18"/>
  <c r="T283" i="18"/>
  <c r="J283" i="18"/>
  <c r="AL246" i="18"/>
  <c r="AC246" i="18"/>
  <c r="V246" i="18"/>
  <c r="U246" i="18"/>
  <c r="R246" i="18"/>
  <c r="F246" i="18"/>
  <c r="F307" i="18"/>
  <c r="G32" i="18"/>
  <c r="H32" i="18"/>
  <c r="I32" i="18"/>
  <c r="J32" i="18"/>
  <c r="K32" i="18"/>
  <c r="L32" i="18"/>
  <c r="M32" i="18"/>
  <c r="N32" i="18"/>
  <c r="O32" i="18"/>
  <c r="P32" i="18"/>
  <c r="Q32" i="18"/>
  <c r="R32" i="18"/>
  <c r="S32" i="18"/>
  <c r="T32" i="18"/>
  <c r="U32" i="18"/>
  <c r="V32" i="18"/>
  <c r="W32" i="18"/>
  <c r="X32" i="18"/>
  <c r="Y32" i="18"/>
  <c r="Z32" i="18"/>
  <c r="AA32" i="18"/>
  <c r="AB32" i="18"/>
  <c r="AC32" i="18"/>
  <c r="AD32" i="18"/>
  <c r="AE32" i="18"/>
  <c r="AF32" i="18"/>
  <c r="AG32" i="18"/>
  <c r="AH32" i="18"/>
  <c r="AI32" i="18"/>
  <c r="AJ32" i="18"/>
  <c r="AK32" i="18"/>
  <c r="AL32" i="18"/>
  <c r="AM32" i="18"/>
  <c r="AN32" i="18"/>
  <c r="F32"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AL29" i="18"/>
  <c r="AM29" i="18"/>
  <c r="AN29" i="18"/>
  <c r="F2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AL19" i="18"/>
  <c r="AM19" i="18"/>
  <c r="AN19"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AF20" i="18"/>
  <c r="AG20" i="18"/>
  <c r="AH20" i="18"/>
  <c r="AI20" i="18"/>
  <c r="AJ20" i="18"/>
  <c r="AK20" i="18"/>
  <c r="AL20" i="18"/>
  <c r="AM20" i="18"/>
  <c r="AN20" i="18"/>
  <c r="F20" i="18"/>
  <c r="F19"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AF16" i="18"/>
  <c r="AG16" i="18"/>
  <c r="AH16" i="18"/>
  <c r="AI16" i="18"/>
  <c r="AJ16" i="18"/>
  <c r="AK16" i="18"/>
  <c r="AL16" i="18"/>
  <c r="AM16" i="18"/>
  <c r="AN16" i="18"/>
  <c r="F16"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F10" i="18"/>
  <c r="E98" i="18"/>
  <c r="D152" i="18"/>
  <c r="D144" i="18"/>
  <c r="D125" i="18"/>
  <c r="D112" i="18"/>
  <c r="D78" i="18"/>
  <c r="D24" i="18"/>
  <c r="K50" i="2"/>
  <c r="K49" i="2"/>
  <c r="D181" i="18"/>
  <c r="K48" i="2"/>
  <c r="K47" i="2"/>
  <c r="D180" i="18"/>
  <c r="K46" i="2"/>
  <c r="K45" i="2"/>
  <c r="D179" i="18"/>
  <c r="K43" i="2"/>
  <c r="D178" i="18"/>
  <c r="K42" i="2"/>
  <c r="K41" i="2"/>
  <c r="D177" i="18"/>
  <c r="H256" i="18"/>
  <c r="H284" i="18"/>
  <c r="AN256" i="18"/>
  <c r="AN284" i="18"/>
  <c r="AF256" i="18"/>
  <c r="AF284" i="18"/>
  <c r="X256" i="18"/>
  <c r="X284" i="18"/>
  <c r="X287" i="18"/>
  <c r="P256" i="18"/>
  <c r="P284" i="18"/>
  <c r="P287" i="18"/>
  <c r="AI248" i="18"/>
  <c r="AI276" i="18"/>
  <c r="G248" i="18"/>
  <c r="G276" i="18"/>
  <c r="M260" i="18"/>
  <c r="M262" i="18"/>
  <c r="AC260" i="18"/>
  <c r="AC262" i="18"/>
  <c r="P248" i="18"/>
  <c r="P276" i="18"/>
  <c r="AN248" i="18"/>
  <c r="AN276" i="18"/>
  <c r="O256" i="18"/>
  <c r="O284" i="18"/>
  <c r="W256" i="18"/>
  <c r="W284" i="18"/>
  <c r="L260" i="18"/>
  <c r="L262" i="18"/>
  <c r="T260" i="18"/>
  <c r="T262" i="18"/>
  <c r="AB260" i="18"/>
  <c r="AB262" i="18"/>
  <c r="AJ260" i="18"/>
  <c r="AJ262" i="18"/>
  <c r="AM248" i="18"/>
  <c r="AM276" i="18"/>
  <c r="I256" i="18"/>
  <c r="I284" i="18"/>
  <c r="I287" i="18"/>
  <c r="Q256" i="18"/>
  <c r="Q284" i="18"/>
  <c r="Q287" i="18"/>
  <c r="Y256" i="18"/>
  <c r="Y284" i="18"/>
  <c r="Y287" i="18"/>
  <c r="AG256" i="18"/>
  <c r="AG284" i="18"/>
  <c r="AG287" i="18"/>
  <c r="F260" i="18"/>
  <c r="F300" i="18"/>
  <c r="V260" i="18"/>
  <c r="V262" i="18"/>
  <c r="AD259" i="18"/>
  <c r="AL260" i="18"/>
  <c r="AL262" i="18"/>
  <c r="K259" i="18"/>
  <c r="J256" i="18"/>
  <c r="J284" i="18"/>
  <c r="R256" i="18"/>
  <c r="R284" i="18"/>
  <c r="Z256" i="18"/>
  <c r="Z284" i="18"/>
  <c r="AH256" i="18"/>
  <c r="AH284" i="18"/>
  <c r="AH287" i="18"/>
  <c r="G256" i="18"/>
  <c r="G284" i="18"/>
  <c r="G287" i="18"/>
  <c r="O260" i="18"/>
  <c r="O262" i="18"/>
  <c r="W260" i="18"/>
  <c r="W262" i="18"/>
  <c r="AE260" i="18"/>
  <c r="AE262" i="18"/>
  <c r="AM260" i="18"/>
  <c r="AM262" i="18"/>
  <c r="P259" i="18"/>
  <c r="K256" i="18"/>
  <c r="K284" i="18"/>
  <c r="K287" i="18"/>
  <c r="S256" i="18"/>
  <c r="S269" i="18"/>
  <c r="AA256" i="18"/>
  <c r="AA284" i="18"/>
  <c r="AA287" i="18"/>
  <c r="AI256" i="18"/>
  <c r="AI284" i="18"/>
  <c r="AI287" i="18"/>
  <c r="H260" i="18"/>
  <c r="H262" i="18"/>
  <c r="P260" i="18"/>
  <c r="P262" i="18"/>
  <c r="X260" i="18"/>
  <c r="X262" i="18"/>
  <c r="AF260" i="18"/>
  <c r="AF262" i="18"/>
  <c r="AN260" i="18"/>
  <c r="AN262" i="18"/>
  <c r="AA259" i="18"/>
  <c r="J259" i="18"/>
  <c r="I260" i="18"/>
  <c r="I262" i="18"/>
  <c r="Q260" i="18"/>
  <c r="Q262" i="18"/>
  <c r="Y260" i="18"/>
  <c r="Y262" i="18"/>
  <c r="AG260" i="18"/>
  <c r="AG262" i="18"/>
  <c r="AH259" i="18"/>
  <c r="M256" i="18"/>
  <c r="M284" i="18"/>
  <c r="M287" i="18"/>
  <c r="U256" i="18"/>
  <c r="U284" i="18"/>
  <c r="U287" i="18"/>
  <c r="AC256" i="18"/>
  <c r="AC284" i="18"/>
  <c r="AC287" i="18"/>
  <c r="AK256" i="18"/>
  <c r="AK284" i="18"/>
  <c r="AK287" i="18"/>
  <c r="J260" i="18"/>
  <c r="J262" i="18"/>
  <c r="R260" i="18"/>
  <c r="R262" i="18"/>
  <c r="Z260" i="18"/>
  <c r="Z262" i="18"/>
  <c r="AH260" i="18"/>
  <c r="AH262" i="18"/>
  <c r="K260" i="18"/>
  <c r="K262" i="18"/>
  <c r="S260" i="18"/>
  <c r="S262" i="18"/>
  <c r="AA260" i="18"/>
  <c r="AA262" i="18"/>
  <c r="AI260" i="18"/>
  <c r="AI262" i="18"/>
  <c r="AE256" i="18"/>
  <c r="AE284" i="18"/>
  <c r="N259" i="18"/>
  <c r="AF259" i="18"/>
  <c r="AM256" i="18"/>
  <c r="AM284" i="18"/>
  <c r="E254" i="18"/>
  <c r="R259" i="18"/>
  <c r="AL259" i="18"/>
  <c r="F247" i="18"/>
  <c r="F409" i="18"/>
  <c r="F413" i="18"/>
  <c r="F256" i="18"/>
  <c r="F284" i="18"/>
  <c r="F287" i="18"/>
  <c r="N256" i="18"/>
  <c r="N284" i="18"/>
  <c r="N287" i="18"/>
  <c r="V256" i="18"/>
  <c r="V284" i="18"/>
  <c r="V287" i="18"/>
  <c r="AD256" i="18"/>
  <c r="AL256" i="18"/>
  <c r="AL284" i="18"/>
  <c r="AL287" i="18"/>
  <c r="AK260" i="18"/>
  <c r="AK262" i="18"/>
  <c r="V259" i="18"/>
  <c r="AN259" i="18"/>
  <c r="F259" i="18"/>
  <c r="F299" i="18"/>
  <c r="X259" i="18"/>
  <c r="AF248" i="18"/>
  <c r="AF276" i="18"/>
  <c r="H259" i="18"/>
  <c r="Z259" i="18"/>
  <c r="S284" i="18"/>
  <c r="S287" i="18"/>
  <c r="M408" i="18"/>
  <c r="M306" i="18"/>
  <c r="M305" i="18"/>
  <c r="M248" i="18"/>
  <c r="M276" i="18"/>
  <c r="U408" i="18"/>
  <c r="U306" i="18"/>
  <c r="U305" i="18"/>
  <c r="U248" i="18"/>
  <c r="U276" i="18"/>
  <c r="AK408" i="18"/>
  <c r="AK306" i="18"/>
  <c r="AK305" i="18"/>
  <c r="AK248" i="18"/>
  <c r="AK276" i="18"/>
  <c r="W408" i="18"/>
  <c r="W248" i="18"/>
  <c r="W276" i="18"/>
  <c r="Q408" i="18"/>
  <c r="Q306" i="18"/>
  <c r="Q305" i="18"/>
  <c r="Q248" i="18"/>
  <c r="Q276" i="18"/>
  <c r="L408" i="18"/>
  <c r="L306" i="18"/>
  <c r="L305" i="18"/>
  <c r="AE408" i="18"/>
  <c r="I408" i="18"/>
  <c r="I306" i="18"/>
  <c r="I305" i="18"/>
  <c r="I248" i="18"/>
  <c r="I276" i="18"/>
  <c r="S248" i="18"/>
  <c r="S276" i="18"/>
  <c r="K408" i="18"/>
  <c r="K305" i="18"/>
  <c r="K306" i="18"/>
  <c r="AI408" i="18"/>
  <c r="AI305" i="18"/>
  <c r="S259" i="18"/>
  <c r="AI259" i="18"/>
  <c r="N260" i="18"/>
  <c r="N262" i="18"/>
  <c r="AD260" i="18"/>
  <c r="AD262" i="18"/>
  <c r="F430" i="18"/>
  <c r="F331" i="18"/>
  <c r="F322" i="18"/>
  <c r="F319" i="18"/>
  <c r="J286" i="18"/>
  <c r="R286" i="18"/>
  <c r="Z286" i="18"/>
  <c r="P306" i="18"/>
  <c r="H408" i="18"/>
  <c r="H305" i="18"/>
  <c r="H306" i="18"/>
  <c r="AB408" i="18"/>
  <c r="X408" i="18"/>
  <c r="H248" i="18"/>
  <c r="H276" i="18"/>
  <c r="X248" i="18"/>
  <c r="X276" i="18"/>
  <c r="T408" i="18"/>
  <c r="T306" i="18"/>
  <c r="T305" i="18"/>
  <c r="S408" i="18"/>
  <c r="S305" i="18"/>
  <c r="Y408" i="18"/>
  <c r="Y248" i="18"/>
  <c r="Y276" i="18"/>
  <c r="AG408" i="18"/>
  <c r="E246" i="18"/>
  <c r="AH306" i="18"/>
  <c r="O408" i="18"/>
  <c r="O306" i="18"/>
  <c r="O305" i="18"/>
  <c r="AA408" i="18"/>
  <c r="AM408" i="18"/>
  <c r="AM306" i="18"/>
  <c r="AM305" i="18"/>
  <c r="K248" i="18"/>
  <c r="K276" i="18"/>
  <c r="AA248" i="18"/>
  <c r="AA276" i="18"/>
  <c r="F291" i="18"/>
  <c r="E283" i="18"/>
  <c r="G260" i="18"/>
  <c r="G262" i="18"/>
  <c r="E255" i="18"/>
  <c r="U260" i="18"/>
  <c r="U262" i="18"/>
  <c r="E267" i="18"/>
  <c r="E285" i="18"/>
  <c r="AI306" i="18"/>
  <c r="R408" i="18"/>
  <c r="R306" i="18"/>
  <c r="AH408" i="18"/>
  <c r="P408" i="18"/>
  <c r="P305" i="18"/>
  <c r="AN408" i="18"/>
  <c r="AN305" i="18"/>
  <c r="AN306" i="18"/>
  <c r="E251" i="18"/>
  <c r="AE287" i="18"/>
  <c r="J408" i="18"/>
  <c r="J306" i="18"/>
  <c r="J305" i="18"/>
  <c r="Z408" i="18"/>
  <c r="F333" i="18"/>
  <c r="AC408" i="18"/>
  <c r="AC248" i="18"/>
  <c r="AC276" i="18"/>
  <c r="R305" i="18"/>
  <c r="G408" i="18"/>
  <c r="G306" i="18"/>
  <c r="G305" i="18"/>
  <c r="O248" i="18"/>
  <c r="O276" i="18"/>
  <c r="AE248" i="18"/>
  <c r="AE276" i="18"/>
  <c r="H287" i="18"/>
  <c r="L256" i="18"/>
  <c r="L284" i="18"/>
  <c r="T256" i="18"/>
  <c r="T284" i="18"/>
  <c r="AB256" i="18"/>
  <c r="AB284" i="18"/>
  <c r="AJ256" i="18"/>
  <c r="AJ284" i="18"/>
  <c r="AJ287" i="18"/>
  <c r="O286" i="18"/>
  <c r="W286" i="18"/>
  <c r="AM286" i="18"/>
  <c r="AG269" i="18"/>
  <c r="AJ408" i="18"/>
  <c r="AJ306" i="18"/>
  <c r="AJ305" i="18"/>
  <c r="AF408" i="18"/>
  <c r="E264" i="18"/>
  <c r="AG248" i="18"/>
  <c r="AG276" i="18"/>
  <c r="L259" i="18"/>
  <c r="T259" i="18"/>
  <c r="AB259" i="18"/>
  <c r="AJ259" i="18"/>
  <c r="F277" i="18"/>
  <c r="J248" i="18"/>
  <c r="J276" i="18"/>
  <c r="R248" i="18"/>
  <c r="R276" i="18"/>
  <c r="Z248" i="18"/>
  <c r="Z276" i="18"/>
  <c r="AH248" i="18"/>
  <c r="AH276" i="18"/>
  <c r="M259" i="18"/>
  <c r="U259" i="18"/>
  <c r="AC259" i="18"/>
  <c r="AK259" i="18"/>
  <c r="H269" i="18"/>
  <c r="AF269" i="18"/>
  <c r="L286" i="18"/>
  <c r="AF287" i="18"/>
  <c r="L248" i="18"/>
  <c r="L276" i="18"/>
  <c r="T248" i="18"/>
  <c r="T276" i="18"/>
  <c r="AB248" i="18"/>
  <c r="AB276" i="18"/>
  <c r="AJ248" i="18"/>
  <c r="AJ276" i="18"/>
  <c r="G259" i="18"/>
  <c r="O259" i="18"/>
  <c r="W259" i="18"/>
  <c r="AE259" i="18"/>
  <c r="AM259" i="18"/>
  <c r="F294" i="18"/>
  <c r="F408" i="18"/>
  <c r="F305" i="18"/>
  <c r="N408" i="18"/>
  <c r="N305" i="18"/>
  <c r="V408" i="18"/>
  <c r="AD408" i="18"/>
  <c r="AL408" i="18"/>
  <c r="AL305" i="18"/>
  <c r="F248" i="18"/>
  <c r="N248" i="18"/>
  <c r="N276" i="18"/>
  <c r="V248" i="18"/>
  <c r="V276" i="18"/>
  <c r="AD248" i="18"/>
  <c r="AD276" i="18"/>
  <c r="AL248" i="18"/>
  <c r="AL276" i="18"/>
  <c r="I259" i="18"/>
  <c r="Q259" i="18"/>
  <c r="Y259" i="18"/>
  <c r="AG259" i="18"/>
  <c r="AN287" i="18"/>
  <c r="AL306" i="18"/>
  <c r="H234" i="18"/>
  <c r="F234" i="18"/>
  <c r="H233" i="18"/>
  <c r="F233" i="18"/>
  <c r="H232" i="18"/>
  <c r="F232" i="18"/>
  <c r="D129" i="18"/>
  <c r="F126" i="18"/>
  <c r="AI50" i="18"/>
  <c r="S48" i="18"/>
  <c r="AM51" i="18"/>
  <c r="AK51" i="18"/>
  <c r="AJ51" i="18"/>
  <c r="AI51" i="18"/>
  <c r="AH51" i="18"/>
  <c r="AG51" i="18"/>
  <c r="AF51" i="18"/>
  <c r="AE51" i="18"/>
  <c r="AC51" i="18"/>
  <c r="AB51" i="18"/>
  <c r="AA51" i="18"/>
  <c r="Z51" i="18"/>
  <c r="Y51" i="18"/>
  <c r="X51" i="18"/>
  <c r="V51" i="18"/>
  <c r="U51" i="18"/>
  <c r="T51" i="18"/>
  <c r="S51" i="18"/>
  <c r="R51" i="18"/>
  <c r="Q51" i="18"/>
  <c r="P51" i="18"/>
  <c r="O51" i="18"/>
  <c r="N51" i="18"/>
  <c r="M51" i="18"/>
  <c r="L51" i="18"/>
  <c r="K51" i="18"/>
  <c r="J51" i="18"/>
  <c r="I51" i="18"/>
  <c r="H51" i="18"/>
  <c r="F51" i="18"/>
  <c r="AN50" i="18"/>
  <c r="AM50" i="18"/>
  <c r="AL50" i="18"/>
  <c r="AK50" i="18"/>
  <c r="AJ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I50" i="18"/>
  <c r="H50" i="18"/>
  <c r="G50" i="18"/>
  <c r="F50" i="18"/>
  <c r="F58" i="18"/>
  <c r="AM24" i="18"/>
  <c r="AA24" i="18"/>
  <c r="S24" i="18"/>
  <c r="O24" i="18"/>
  <c r="AJ24" i="18"/>
  <c r="AL24" i="18"/>
  <c r="AK24" i="18"/>
  <c r="AI24" i="18"/>
  <c r="AE24" i="18"/>
  <c r="AD24" i="18"/>
  <c r="AC24" i="18"/>
  <c r="W24" i="18"/>
  <c r="V24" i="18"/>
  <c r="U24" i="18"/>
  <c r="N24" i="18"/>
  <c r="M24" i="18"/>
  <c r="K24" i="18"/>
  <c r="G24" i="18"/>
  <c r="F24" i="18"/>
  <c r="AN21" i="18"/>
  <c r="AN49" i="18"/>
  <c r="AM21" i="18"/>
  <c r="AM49" i="18"/>
  <c r="AJ21" i="18"/>
  <c r="AJ49" i="18"/>
  <c r="AI21" i="18"/>
  <c r="AH21" i="18"/>
  <c r="AH49" i="18"/>
  <c r="AG21" i="18"/>
  <c r="AG49" i="18"/>
  <c r="AF21" i="18"/>
  <c r="AF49" i="18"/>
  <c r="AE21" i="18"/>
  <c r="AE49" i="18"/>
  <c r="AB21" i="18"/>
  <c r="AB49" i="18"/>
  <c r="AA21" i="18"/>
  <c r="AA49" i="18"/>
  <c r="Z21" i="18"/>
  <c r="Z49" i="18"/>
  <c r="Y21" i="18"/>
  <c r="Y49" i="18"/>
  <c r="X21" i="18"/>
  <c r="X49" i="18"/>
  <c r="W21" i="18"/>
  <c r="W49" i="18"/>
  <c r="T21" i="18"/>
  <c r="T49" i="18"/>
  <c r="S21" i="18"/>
  <c r="S49" i="18"/>
  <c r="R21" i="18"/>
  <c r="R49" i="18"/>
  <c r="Q21" i="18"/>
  <c r="Q49" i="18"/>
  <c r="P21" i="18"/>
  <c r="P49" i="18"/>
  <c r="O21" i="18"/>
  <c r="O49" i="18"/>
  <c r="L21" i="18"/>
  <c r="L49" i="18"/>
  <c r="K21" i="18"/>
  <c r="K49" i="18"/>
  <c r="J21" i="18"/>
  <c r="J49" i="18"/>
  <c r="I21" i="18"/>
  <c r="I49" i="18"/>
  <c r="H21" i="18"/>
  <c r="H49" i="18"/>
  <c r="G21" i="18"/>
  <c r="G49" i="18"/>
  <c r="AN48" i="18"/>
  <c r="AM48" i="18"/>
  <c r="AL48" i="18"/>
  <c r="AK48" i="18"/>
  <c r="AJ48" i="18"/>
  <c r="AI48" i="18"/>
  <c r="AH48" i="18"/>
  <c r="AG48" i="18"/>
  <c r="AF48" i="18"/>
  <c r="AE48" i="18"/>
  <c r="AD48" i="18"/>
  <c r="AC48" i="18"/>
  <c r="AB48" i="18"/>
  <c r="AA48" i="18"/>
  <c r="Z48" i="18"/>
  <c r="Y48" i="18"/>
  <c r="X48" i="18"/>
  <c r="W48" i="18"/>
  <c r="V48" i="18"/>
  <c r="U48" i="18"/>
  <c r="T48" i="18"/>
  <c r="R48" i="18"/>
  <c r="Q48" i="18"/>
  <c r="P48" i="18"/>
  <c r="O48" i="18"/>
  <c r="N48" i="18"/>
  <c r="M48" i="18"/>
  <c r="L48" i="18"/>
  <c r="K48" i="18"/>
  <c r="J48" i="18"/>
  <c r="I48" i="18"/>
  <c r="H48" i="18"/>
  <c r="G48" i="18"/>
  <c r="F48" i="18"/>
  <c r="F56" i="18"/>
  <c r="T11" i="18"/>
  <c r="L11" i="18"/>
  <c r="AN11" i="18"/>
  <c r="AM11" i="18"/>
  <c r="AL11" i="18"/>
  <c r="AK11" i="18"/>
  <c r="AJ11" i="18"/>
  <c r="AI11" i="18"/>
  <c r="AH11" i="18"/>
  <c r="AG11" i="18"/>
  <c r="AF11" i="18"/>
  <c r="AE11" i="18"/>
  <c r="AD11" i="18"/>
  <c r="AC11" i="18"/>
  <c r="AB11" i="18"/>
  <c r="AA11" i="18"/>
  <c r="Z11" i="18"/>
  <c r="Y11" i="18"/>
  <c r="X11" i="18"/>
  <c r="W11" i="18"/>
  <c r="V11" i="18"/>
  <c r="U11" i="18"/>
  <c r="S11" i="18"/>
  <c r="R11" i="18"/>
  <c r="R13" i="18"/>
  <c r="R41" i="18"/>
  <c r="Q11" i="18"/>
  <c r="P11" i="18"/>
  <c r="O11" i="18"/>
  <c r="N11" i="18"/>
  <c r="M11" i="18"/>
  <c r="K11" i="18"/>
  <c r="J11" i="18"/>
  <c r="I11" i="18"/>
  <c r="H11" i="18"/>
  <c r="G11" i="18"/>
  <c r="F11" i="18"/>
  <c r="F2" i="18"/>
  <c r="X269" i="18"/>
  <c r="AC269" i="18"/>
  <c r="Y269" i="18"/>
  <c r="AM287" i="18"/>
  <c r="P269" i="18"/>
  <c r="W269" i="18"/>
  <c r="AN269" i="18"/>
  <c r="AI269" i="18"/>
  <c r="F414" i="18"/>
  <c r="AK269" i="18"/>
  <c r="F262" i="18"/>
  <c r="F302" i="18"/>
  <c r="O269" i="18"/>
  <c r="J269" i="18"/>
  <c r="I269" i="18"/>
  <c r="U269" i="18"/>
  <c r="E256" i="18"/>
  <c r="AH269" i="18"/>
  <c r="F292" i="18"/>
  <c r="F324" i="18"/>
  <c r="F269" i="18"/>
  <c r="F412" i="18"/>
  <c r="Z306" i="18"/>
  <c r="G247" i="18"/>
  <c r="G409" i="18"/>
  <c r="F411" i="18"/>
  <c r="F415" i="18"/>
  <c r="G269" i="18"/>
  <c r="V306" i="18"/>
  <c r="AD306" i="18"/>
  <c r="Q269" i="18"/>
  <c r="AB269" i="18"/>
  <c r="AC306" i="18"/>
  <c r="AA269" i="18"/>
  <c r="Z287" i="18"/>
  <c r="J287" i="18"/>
  <c r="V269" i="18"/>
  <c r="K269" i="18"/>
  <c r="M269" i="18"/>
  <c r="Z269" i="18"/>
  <c r="R269" i="18"/>
  <c r="AE269" i="18"/>
  <c r="AG306" i="18"/>
  <c r="AD284" i="18"/>
  <c r="AD287" i="18"/>
  <c r="AD269" i="18"/>
  <c r="AL269" i="18"/>
  <c r="AE306" i="18"/>
  <c r="AM269" i="18"/>
  <c r="N269" i="18"/>
  <c r="AF306" i="18"/>
  <c r="R287" i="18"/>
  <c r="AA306" i="18"/>
  <c r="AJ269" i="18"/>
  <c r="G419" i="18"/>
  <c r="G427" i="18"/>
  <c r="G400" i="18"/>
  <c r="E286" i="18"/>
  <c r="F288" i="18"/>
  <c r="G288" i="18"/>
  <c r="H288" i="18"/>
  <c r="I288" i="18"/>
  <c r="AM419" i="18"/>
  <c r="AM427" i="18"/>
  <c r="AM400" i="18"/>
  <c r="T419" i="18"/>
  <c r="T427" i="18"/>
  <c r="T400" i="18"/>
  <c r="E259" i="18"/>
  <c r="AK400" i="18"/>
  <c r="AK419" i="18"/>
  <c r="AK427" i="18"/>
  <c r="F432" i="18"/>
  <c r="W287" i="18"/>
  <c r="J419" i="18"/>
  <c r="J427" i="18"/>
  <c r="J400" i="18"/>
  <c r="R419" i="18"/>
  <c r="R427" i="18"/>
  <c r="R400" i="18"/>
  <c r="AB306" i="18"/>
  <c r="AI419" i="18"/>
  <c r="AI427" i="18"/>
  <c r="AI400" i="18"/>
  <c r="W306" i="18"/>
  <c r="F428" i="18"/>
  <c r="F329" i="18"/>
  <c r="F320" i="18"/>
  <c r="F317" i="18"/>
  <c r="O419" i="18"/>
  <c r="O427" i="18"/>
  <c r="O400" i="18"/>
  <c r="F330" i="18"/>
  <c r="F276" i="18"/>
  <c r="E248" i="18"/>
  <c r="N400" i="18"/>
  <c r="N419" i="18"/>
  <c r="N427" i="18"/>
  <c r="AJ419" i="18"/>
  <c r="AJ427" i="18"/>
  <c r="AJ400" i="18"/>
  <c r="P419" i="18"/>
  <c r="P427" i="18"/>
  <c r="P400" i="18"/>
  <c r="Y306" i="18"/>
  <c r="S419" i="18"/>
  <c r="S427" i="18"/>
  <c r="S400" i="18"/>
  <c r="T269" i="18"/>
  <c r="X306" i="18"/>
  <c r="AB287" i="18"/>
  <c r="Q419" i="18"/>
  <c r="Q427" i="18"/>
  <c r="Q400" i="18"/>
  <c r="M419" i="18"/>
  <c r="M427" i="18"/>
  <c r="M400" i="18"/>
  <c r="AN419" i="18"/>
  <c r="AN427" i="18"/>
  <c r="AN400" i="18"/>
  <c r="L269" i="18"/>
  <c r="T287" i="18"/>
  <c r="I419" i="18"/>
  <c r="I427" i="18"/>
  <c r="I400" i="18"/>
  <c r="L419" i="18"/>
  <c r="L427" i="18"/>
  <c r="L400" i="18"/>
  <c r="AL400" i="18"/>
  <c r="AL419" i="18"/>
  <c r="AL427" i="18"/>
  <c r="F400" i="18"/>
  <c r="F419" i="18"/>
  <c r="E408" i="18"/>
  <c r="U419" i="18"/>
  <c r="U427" i="18"/>
  <c r="U400" i="18"/>
  <c r="E262" i="18"/>
  <c r="L287" i="18"/>
  <c r="H419" i="18"/>
  <c r="H427" i="18"/>
  <c r="H400" i="18"/>
  <c r="K419" i="18"/>
  <c r="K427" i="18"/>
  <c r="K400" i="18"/>
  <c r="E260" i="18"/>
  <c r="O287" i="18"/>
  <c r="G2" i="18"/>
  <c r="F239" i="18"/>
  <c r="G239" i="18"/>
  <c r="M21" i="18"/>
  <c r="M49" i="18"/>
  <c r="M52" i="18"/>
  <c r="U21" i="18"/>
  <c r="U49" i="18"/>
  <c r="U52" i="18"/>
  <c r="AC21" i="18"/>
  <c r="AC49" i="18"/>
  <c r="AC52" i="18"/>
  <c r="AK21" i="18"/>
  <c r="AK49" i="18"/>
  <c r="AK52" i="18"/>
  <c r="F21" i="18"/>
  <c r="F49" i="18"/>
  <c r="F52" i="18"/>
  <c r="N21" i="18"/>
  <c r="N49" i="18"/>
  <c r="N52" i="18"/>
  <c r="V21" i="18"/>
  <c r="V49" i="18"/>
  <c r="AD21" i="18"/>
  <c r="AD49" i="18"/>
  <c r="AL21" i="18"/>
  <c r="AL49" i="18"/>
  <c r="G34" i="18"/>
  <c r="K34" i="18"/>
  <c r="AN34" i="18"/>
  <c r="AN51" i="18"/>
  <c r="AN52" i="18"/>
  <c r="Z13" i="18"/>
  <c r="Z41" i="18"/>
  <c r="AJ13" i="18"/>
  <c r="AJ41" i="18"/>
  <c r="T13" i="18"/>
  <c r="T41" i="18"/>
  <c r="K174" i="18"/>
  <c r="K71" i="18"/>
  <c r="K70" i="18"/>
  <c r="K52" i="18"/>
  <c r="M174" i="18"/>
  <c r="M71" i="18"/>
  <c r="M70" i="18"/>
  <c r="U174" i="18"/>
  <c r="U71" i="18"/>
  <c r="U70" i="18"/>
  <c r="AC174" i="18"/>
  <c r="AK174" i="18"/>
  <c r="AK71" i="18"/>
  <c r="AK70" i="18"/>
  <c r="S174" i="18"/>
  <c r="S71" i="18"/>
  <c r="S70" i="18"/>
  <c r="AB13" i="18"/>
  <c r="AB41" i="18"/>
  <c r="L52" i="18"/>
  <c r="AB52" i="18"/>
  <c r="F64" i="18"/>
  <c r="S52" i="18"/>
  <c r="R174" i="18"/>
  <c r="R71" i="18"/>
  <c r="R70" i="18"/>
  <c r="AA52" i="18"/>
  <c r="N174" i="18"/>
  <c r="N71" i="18"/>
  <c r="N70" i="18"/>
  <c r="V174" i="18"/>
  <c r="AD174" i="18"/>
  <c r="AL174" i="18"/>
  <c r="AL71" i="18"/>
  <c r="AL70" i="18"/>
  <c r="T174" i="18"/>
  <c r="T71" i="18"/>
  <c r="T70" i="18"/>
  <c r="T52" i="18"/>
  <c r="G38" i="18"/>
  <c r="G42" i="18"/>
  <c r="L174" i="18"/>
  <c r="L71" i="18"/>
  <c r="L70" i="18"/>
  <c r="AJ174" i="18"/>
  <c r="AJ71" i="18"/>
  <c r="AJ70" i="18"/>
  <c r="G174" i="18"/>
  <c r="G71" i="18"/>
  <c r="G70" i="18"/>
  <c r="AE174" i="18"/>
  <c r="AM174" i="18"/>
  <c r="AM71" i="18"/>
  <c r="AM70" i="18"/>
  <c r="Z174" i="18"/>
  <c r="AI13" i="18"/>
  <c r="AI41" i="18"/>
  <c r="AA13" i="18"/>
  <c r="AA41" i="18"/>
  <c r="S13" i="18"/>
  <c r="S41" i="18"/>
  <c r="K13" i="18"/>
  <c r="K41" i="18"/>
  <c r="AH13" i="18"/>
  <c r="AH41" i="18"/>
  <c r="AG13" i="18"/>
  <c r="AG41" i="18"/>
  <c r="Y13" i="18"/>
  <c r="Y41" i="18"/>
  <c r="Q13" i="18"/>
  <c r="Q41" i="18"/>
  <c r="I13" i="18"/>
  <c r="I41" i="18"/>
  <c r="AN13" i="18"/>
  <c r="AN41" i="18"/>
  <c r="AF13" i="18"/>
  <c r="AF41" i="18"/>
  <c r="X13" i="18"/>
  <c r="X41" i="18"/>
  <c r="P13" i="18"/>
  <c r="P41" i="18"/>
  <c r="H13" i="18"/>
  <c r="H41" i="18"/>
  <c r="AM13" i="18"/>
  <c r="AM41" i="18"/>
  <c r="AE13" i="18"/>
  <c r="AE41" i="18"/>
  <c r="W13" i="18"/>
  <c r="W41" i="18"/>
  <c r="O13" i="18"/>
  <c r="O41" i="18"/>
  <c r="G13" i="18"/>
  <c r="G41" i="18"/>
  <c r="F42" i="18"/>
  <c r="AL13" i="18"/>
  <c r="AL41" i="18"/>
  <c r="AD13" i="18"/>
  <c r="AD41" i="18"/>
  <c r="V13" i="18"/>
  <c r="V41" i="18"/>
  <c r="N13" i="18"/>
  <c r="N41" i="18"/>
  <c r="F13" i="18"/>
  <c r="F41" i="18"/>
  <c r="AK13" i="18"/>
  <c r="AK41" i="18"/>
  <c r="AC13" i="18"/>
  <c r="AC41" i="18"/>
  <c r="U13" i="18"/>
  <c r="U41" i="18"/>
  <c r="M13" i="18"/>
  <c r="M41" i="18"/>
  <c r="F194" i="18"/>
  <c r="F94" i="18"/>
  <c r="F82" i="18"/>
  <c r="F85" i="18"/>
  <c r="AI49" i="18"/>
  <c r="AI34" i="18"/>
  <c r="O174" i="18"/>
  <c r="O71" i="18"/>
  <c r="O70" i="18"/>
  <c r="P174" i="18"/>
  <c r="P70" i="18"/>
  <c r="P71" i="18"/>
  <c r="X174" i="18"/>
  <c r="AN174" i="18"/>
  <c r="AN70" i="18"/>
  <c r="AN71" i="18"/>
  <c r="AA174" i="18"/>
  <c r="J13" i="18"/>
  <c r="J41" i="18"/>
  <c r="AI174" i="18"/>
  <c r="AI71" i="18"/>
  <c r="AI70" i="18"/>
  <c r="F174" i="18"/>
  <c r="F70" i="18"/>
  <c r="F72" i="18"/>
  <c r="F12" i="18"/>
  <c r="F175" i="18"/>
  <c r="E11" i="18"/>
  <c r="AC71" i="18"/>
  <c r="W174" i="18"/>
  <c r="H174" i="18"/>
  <c r="H70" i="18"/>
  <c r="H71" i="18"/>
  <c r="AF174" i="18"/>
  <c r="I174" i="18"/>
  <c r="I70" i="18"/>
  <c r="I71" i="18"/>
  <c r="Q174" i="18"/>
  <c r="Q70" i="18"/>
  <c r="Q71" i="18"/>
  <c r="Y174" i="18"/>
  <c r="AG174" i="18"/>
  <c r="J174" i="18"/>
  <c r="J70" i="18"/>
  <c r="J71" i="18"/>
  <c r="AB174" i="18"/>
  <c r="L13" i="18"/>
  <c r="L41" i="18"/>
  <c r="H52" i="18"/>
  <c r="P52" i="18"/>
  <c r="X52" i="18"/>
  <c r="AF52" i="18"/>
  <c r="AH174" i="18"/>
  <c r="O34" i="18"/>
  <c r="W34" i="18"/>
  <c r="AM34" i="18"/>
  <c r="F59" i="18"/>
  <c r="AD51" i="18"/>
  <c r="R34" i="18"/>
  <c r="I52" i="18"/>
  <c r="Q52" i="18"/>
  <c r="Y52" i="18"/>
  <c r="AG52" i="18"/>
  <c r="E19" i="18"/>
  <c r="H24" i="18"/>
  <c r="P24" i="18"/>
  <c r="X24" i="18"/>
  <c r="AF24" i="18"/>
  <c r="AN24" i="18"/>
  <c r="S34" i="18"/>
  <c r="AA34" i="18"/>
  <c r="AJ34" i="18"/>
  <c r="W51" i="18"/>
  <c r="W52" i="18"/>
  <c r="AL51" i="18"/>
  <c r="J52" i="18"/>
  <c r="R52" i="18"/>
  <c r="Z52" i="18"/>
  <c r="AH52" i="18"/>
  <c r="I24" i="18"/>
  <c r="Q24" i="18"/>
  <c r="Y24" i="18"/>
  <c r="AG24" i="18"/>
  <c r="D25" i="18"/>
  <c r="AB25" i="18"/>
  <c r="AB27" i="18"/>
  <c r="L34" i="18"/>
  <c r="T34" i="18"/>
  <c r="AB34" i="18"/>
  <c r="J24" i="18"/>
  <c r="R24" i="18"/>
  <c r="Z24" i="18"/>
  <c r="AH24" i="18"/>
  <c r="E29" i="18"/>
  <c r="E48" i="18"/>
  <c r="G51" i="18"/>
  <c r="G52" i="18"/>
  <c r="J34" i="18"/>
  <c r="AE34" i="18"/>
  <c r="AJ52" i="18"/>
  <c r="Z34" i="18"/>
  <c r="E16" i="18"/>
  <c r="E20" i="18"/>
  <c r="L24" i="18"/>
  <c r="T24" i="18"/>
  <c r="AB24" i="18"/>
  <c r="AF34" i="18"/>
  <c r="AL52" i="18"/>
  <c r="H34" i="18"/>
  <c r="P34" i="18"/>
  <c r="X34" i="18"/>
  <c r="AG34" i="18"/>
  <c r="E50" i="18"/>
  <c r="O52" i="18"/>
  <c r="AE52" i="18"/>
  <c r="AM52" i="18"/>
  <c r="E32" i="18"/>
  <c r="I34" i="18"/>
  <c r="Q34" i="18"/>
  <c r="Y34" i="18"/>
  <c r="AH34" i="18"/>
  <c r="F196" i="18"/>
  <c r="F478" i="18"/>
  <c r="F96" i="18"/>
  <c r="F84" i="18"/>
  <c r="F87" i="18"/>
  <c r="F127" i="18"/>
  <c r="E17" i="8"/>
  <c r="E24" i="8"/>
  <c r="F17" i="8"/>
  <c r="F24" i="8"/>
  <c r="G17" i="8"/>
  <c r="G24" i="8"/>
  <c r="H17" i="8"/>
  <c r="H24" i="8"/>
  <c r="I17" i="8"/>
  <c r="I24" i="8"/>
  <c r="J17" i="8"/>
  <c r="J24" i="8"/>
  <c r="K17" i="8"/>
  <c r="K24" i="8"/>
  <c r="L17" i="8"/>
  <c r="L24" i="8"/>
  <c r="M17" i="8"/>
  <c r="M24" i="8"/>
  <c r="N17" i="8"/>
  <c r="N24" i="8"/>
  <c r="O17" i="8"/>
  <c r="O24" i="8"/>
  <c r="P17" i="8"/>
  <c r="P24" i="8"/>
  <c r="Q17" i="8"/>
  <c r="Q24" i="8"/>
  <c r="R17" i="8"/>
  <c r="R24" i="8"/>
  <c r="S17" i="8"/>
  <c r="S24" i="8"/>
  <c r="T17" i="8"/>
  <c r="T24" i="8"/>
  <c r="U17" i="8"/>
  <c r="U24" i="8"/>
  <c r="V17" i="8"/>
  <c r="V24" i="8"/>
  <c r="W17" i="8"/>
  <c r="W24" i="8"/>
  <c r="X17" i="8"/>
  <c r="X24" i="8"/>
  <c r="Y17" i="8"/>
  <c r="Y24" i="8"/>
  <c r="Z17" i="8"/>
  <c r="Z24" i="8"/>
  <c r="D18" i="8"/>
  <c r="D25" i="8"/>
  <c r="D19" i="8"/>
  <c r="D26" i="8"/>
  <c r="AC46" i="2"/>
  <c r="AC47" i="2"/>
  <c r="AC48" i="2"/>
  <c r="F40" i="16"/>
  <c r="AN30" i="17"/>
  <c r="AN49" i="17"/>
  <c r="E41" i="8"/>
  <c r="F41" i="8"/>
  <c r="E39" i="8"/>
  <c r="F39" i="8"/>
  <c r="F38" i="8"/>
  <c r="G38" i="8"/>
  <c r="F46" i="8"/>
  <c r="F48" i="8"/>
  <c r="F49" i="8"/>
  <c r="E49" i="8"/>
  <c r="E48" i="8"/>
  <c r="E46" i="8"/>
  <c r="F43" i="8"/>
  <c r="G43" i="8"/>
  <c r="I43" i="8"/>
  <c r="J43" i="8"/>
  <c r="K43" i="8"/>
  <c r="L43" i="8"/>
  <c r="M43" i="8"/>
  <c r="N43" i="8"/>
  <c r="O43" i="8"/>
  <c r="P43" i="8"/>
  <c r="Q43" i="8"/>
  <c r="R43" i="8"/>
  <c r="S43" i="8"/>
  <c r="T43" i="8"/>
  <c r="U43" i="8"/>
  <c r="V43" i="8"/>
  <c r="W43" i="8"/>
  <c r="X43" i="8"/>
  <c r="Y43" i="8"/>
  <c r="Z43" i="8"/>
  <c r="I4" i="8"/>
  <c r="J4" i="8"/>
  <c r="K4" i="8"/>
  <c r="L4" i="8"/>
  <c r="M4" i="8"/>
  <c r="N4" i="8"/>
  <c r="O4" i="8"/>
  <c r="P4" i="8"/>
  <c r="Q4" i="8"/>
  <c r="R4" i="8"/>
  <c r="S4" i="8"/>
  <c r="T4" i="8"/>
  <c r="U4" i="8"/>
  <c r="V4" i="8"/>
  <c r="W4" i="8"/>
  <c r="X4" i="8"/>
  <c r="Y4" i="8"/>
  <c r="Z4" i="8"/>
  <c r="I7" i="8"/>
  <c r="J7" i="8"/>
  <c r="K7" i="8"/>
  <c r="L7" i="8"/>
  <c r="M7" i="8"/>
  <c r="N7" i="8"/>
  <c r="O7" i="8"/>
  <c r="P7" i="8"/>
  <c r="Q7" i="8"/>
  <c r="R7" i="8"/>
  <c r="S7" i="8"/>
  <c r="T7" i="8"/>
  <c r="U7" i="8"/>
  <c r="V7" i="8"/>
  <c r="W7" i="8"/>
  <c r="X7" i="8"/>
  <c r="Y7" i="8"/>
  <c r="Z7" i="8"/>
  <c r="I38" i="8"/>
  <c r="J38" i="8"/>
  <c r="K38" i="8"/>
  <c r="L38" i="8"/>
  <c r="M38" i="8"/>
  <c r="N38" i="8"/>
  <c r="O38" i="8"/>
  <c r="P38" i="8"/>
  <c r="Q38" i="8"/>
  <c r="R38" i="8"/>
  <c r="S38" i="8"/>
  <c r="T38" i="8"/>
  <c r="U38" i="8"/>
  <c r="V38" i="8"/>
  <c r="W38" i="8"/>
  <c r="X38" i="8"/>
  <c r="Y38" i="8"/>
  <c r="Z38" i="8"/>
  <c r="I31" i="8"/>
  <c r="J31" i="8"/>
  <c r="K31" i="8"/>
  <c r="L31" i="8"/>
  <c r="M31" i="8"/>
  <c r="N31" i="8"/>
  <c r="O31" i="8"/>
  <c r="P31" i="8"/>
  <c r="Q31" i="8"/>
  <c r="R31" i="8"/>
  <c r="S31" i="8"/>
  <c r="T31" i="8"/>
  <c r="U31" i="8"/>
  <c r="V31" i="8"/>
  <c r="W31" i="8"/>
  <c r="X31" i="8"/>
  <c r="Y31" i="8"/>
  <c r="Z31" i="8"/>
  <c r="F10" i="8"/>
  <c r="G10" i="8"/>
  <c r="H10" i="8"/>
  <c r="I10" i="8"/>
  <c r="J10" i="8"/>
  <c r="K10" i="8"/>
  <c r="L10" i="8"/>
  <c r="M10" i="8"/>
  <c r="N10" i="8"/>
  <c r="O10" i="8"/>
  <c r="P10" i="8"/>
  <c r="Q10" i="8"/>
  <c r="R10" i="8"/>
  <c r="S10" i="8"/>
  <c r="T10" i="8"/>
  <c r="U10" i="8"/>
  <c r="V10" i="8"/>
  <c r="W10" i="8"/>
  <c r="X10" i="8"/>
  <c r="Y10" i="8"/>
  <c r="Z10" i="8"/>
  <c r="F2" i="8"/>
  <c r="G2" i="8"/>
  <c r="AF8" i="15"/>
  <c r="AF9" i="15"/>
  <c r="AF11" i="15"/>
  <c r="AF39" i="15"/>
  <c r="F12" i="5"/>
  <c r="AM7" i="2"/>
  <c r="AM8" i="2"/>
  <c r="AM6" i="2"/>
  <c r="AL7" i="2"/>
  <c r="AH47" i="2"/>
  <c r="AL8" i="2"/>
  <c r="AH48" i="2"/>
  <c r="AL6" i="2"/>
  <c r="AH46" i="2"/>
  <c r="AI7" i="2"/>
  <c r="AI8" i="2"/>
  <c r="AI6" i="2"/>
  <c r="AH7" i="2"/>
  <c r="AF47" i="2"/>
  <c r="AH8" i="2"/>
  <c r="AF48" i="2"/>
  <c r="AH6" i="2"/>
  <c r="AF46" i="2"/>
  <c r="AG7" i="2"/>
  <c r="AG8" i="2"/>
  <c r="AG6" i="2"/>
  <c r="AF7" i="2"/>
  <c r="AE47" i="2"/>
  <c r="AF8" i="2"/>
  <c r="AE48" i="2"/>
  <c r="AF6" i="2"/>
  <c r="AE46" i="2"/>
  <c r="H219" i="15"/>
  <c r="H220" i="15"/>
  <c r="H218" i="15"/>
  <c r="F220" i="15"/>
  <c r="F219" i="15"/>
  <c r="F218" i="15"/>
  <c r="H239" i="17"/>
  <c r="H238" i="17"/>
  <c r="H237" i="17"/>
  <c r="F239" i="17"/>
  <c r="F238" i="17"/>
  <c r="F237" i="17"/>
  <c r="H231" i="16"/>
  <c r="F231" i="16"/>
  <c r="H230" i="16"/>
  <c r="F230" i="16"/>
  <c r="H229" i="16"/>
  <c r="AE7" i="2"/>
  <c r="AE8" i="2"/>
  <c r="AE6" i="2"/>
  <c r="AD7" i="2"/>
  <c r="AD47" i="2"/>
  <c r="AD8" i="2"/>
  <c r="AD48" i="2"/>
  <c r="AD6" i="2"/>
  <c r="AD46" i="2"/>
  <c r="H230" i="1"/>
  <c r="H231" i="1"/>
  <c r="H229" i="1"/>
  <c r="F229" i="1"/>
  <c r="F231" i="1"/>
  <c r="F230" i="1"/>
  <c r="T88" i="8"/>
  <c r="F58" i="8"/>
  <c r="G58" i="8"/>
  <c r="H58" i="8"/>
  <c r="I58" i="8"/>
  <c r="J58" i="8"/>
  <c r="K58" i="8"/>
  <c r="L58" i="8"/>
  <c r="M58" i="8"/>
  <c r="N58" i="8"/>
  <c r="O58" i="8"/>
  <c r="P58" i="8"/>
  <c r="Q58" i="8"/>
  <c r="R58" i="8"/>
  <c r="S58" i="8"/>
  <c r="T58" i="8"/>
  <c r="U58" i="8"/>
  <c r="V58" i="8"/>
  <c r="W58" i="8"/>
  <c r="X58" i="8"/>
  <c r="Y58" i="8"/>
  <c r="Z58" i="8"/>
  <c r="F51" i="8"/>
  <c r="G51" i="8"/>
  <c r="H51" i="8"/>
  <c r="I51" i="8"/>
  <c r="J51" i="8"/>
  <c r="K51" i="8"/>
  <c r="L51" i="8"/>
  <c r="M51" i="8"/>
  <c r="N51" i="8"/>
  <c r="O51" i="8"/>
  <c r="P51" i="8"/>
  <c r="Q51" i="8"/>
  <c r="R51" i="8"/>
  <c r="S51" i="8"/>
  <c r="T51" i="8"/>
  <c r="U51" i="8"/>
  <c r="V51" i="8"/>
  <c r="W51" i="8"/>
  <c r="X51" i="8"/>
  <c r="Y51" i="8"/>
  <c r="Z51" i="8"/>
  <c r="D76" i="16"/>
  <c r="D109" i="16"/>
  <c r="D22" i="16"/>
  <c r="H22" i="16"/>
  <c r="AH18" i="16"/>
  <c r="F3" i="5"/>
  <c r="AM30" i="16"/>
  <c r="AM49" i="16"/>
  <c r="D126" i="16"/>
  <c r="D122" i="16"/>
  <c r="F123" i="16"/>
  <c r="F124" i="16"/>
  <c r="D141" i="16"/>
  <c r="D149" i="16"/>
  <c r="C174" i="16"/>
  <c r="D174" i="16"/>
  <c r="C175" i="16"/>
  <c r="C176" i="16"/>
  <c r="C177" i="16"/>
  <c r="H8" i="16"/>
  <c r="H9" i="16"/>
  <c r="G8" i="16"/>
  <c r="G9" i="16"/>
  <c r="F8" i="16"/>
  <c r="F9" i="16"/>
  <c r="F171" i="16"/>
  <c r="F182" i="16"/>
  <c r="F190" i="16"/>
  <c r="D175" i="16"/>
  <c r="D116" i="17"/>
  <c r="D22" i="17"/>
  <c r="D133" i="17"/>
  <c r="D129" i="17"/>
  <c r="F130" i="17"/>
  <c r="F131" i="17"/>
  <c r="D171" i="17"/>
  <c r="U12" i="5"/>
  <c r="U161" i="17"/>
  <c r="U162" i="17"/>
  <c r="Q12" i="5"/>
  <c r="Q161" i="17"/>
  <c r="Q162" i="17"/>
  <c r="M12" i="5"/>
  <c r="M161" i="17"/>
  <c r="M162" i="17"/>
  <c r="I12" i="5"/>
  <c r="I161" i="17"/>
  <c r="I162" i="17"/>
  <c r="Y12" i="5"/>
  <c r="Y161" i="17"/>
  <c r="Y162" i="17"/>
  <c r="AC12" i="5"/>
  <c r="AC161" i="17"/>
  <c r="AC162" i="17"/>
  <c r="AG12" i="5"/>
  <c r="AG161" i="17"/>
  <c r="AG162" i="17"/>
  <c r="AK12" i="5"/>
  <c r="AK161" i="17"/>
  <c r="AK162" i="17"/>
  <c r="D76" i="15"/>
  <c r="D109" i="15"/>
  <c r="D22" i="15"/>
  <c r="AJ18" i="15"/>
  <c r="AJ22" i="15"/>
  <c r="AM30" i="15"/>
  <c r="AM49" i="15"/>
  <c r="AM14" i="15"/>
  <c r="AM46" i="15"/>
  <c r="AM17" i="15"/>
  <c r="AM18" i="15"/>
  <c r="AM23" i="15"/>
  <c r="AM25" i="15"/>
  <c r="AM27" i="15"/>
  <c r="D126" i="15"/>
  <c r="D122" i="15"/>
  <c r="F123" i="15"/>
  <c r="F124" i="15"/>
  <c r="D141" i="15"/>
  <c r="D149" i="15"/>
  <c r="D76" i="1"/>
  <c r="D109" i="1"/>
  <c r="D22" i="1"/>
  <c r="D23" i="1"/>
  <c r="N18" i="1"/>
  <c r="N19" i="1"/>
  <c r="N47" i="1"/>
  <c r="N17" i="1"/>
  <c r="AM30" i="1"/>
  <c r="AM49" i="1"/>
  <c r="D126" i="1"/>
  <c r="D122" i="1"/>
  <c r="F123" i="1"/>
  <c r="F124" i="1"/>
  <c r="D141" i="1"/>
  <c r="D149" i="1"/>
  <c r="C175" i="1"/>
  <c r="F8" i="1"/>
  <c r="F9" i="1"/>
  <c r="F10" i="1"/>
  <c r="F172" i="1"/>
  <c r="E42" i="2"/>
  <c r="C174" i="1"/>
  <c r="F175" i="1"/>
  <c r="E41" i="2"/>
  <c r="D174" i="1"/>
  <c r="E46" i="2"/>
  <c r="C176" i="1"/>
  <c r="H8" i="1"/>
  <c r="H9" i="1"/>
  <c r="G8" i="1"/>
  <c r="G9" i="1"/>
  <c r="G171" i="1"/>
  <c r="G182" i="1"/>
  <c r="G190" i="1"/>
  <c r="E48" i="2"/>
  <c r="C177" i="1"/>
  <c r="E43" i="2"/>
  <c r="D175" i="1"/>
  <c r="G56" i="2"/>
  <c r="G57" i="2"/>
  <c r="G53" i="2"/>
  <c r="G54" i="2"/>
  <c r="O46" i="2"/>
  <c r="C186" i="17"/>
  <c r="O45" i="2"/>
  <c r="D186" i="17"/>
  <c r="O44" i="2"/>
  <c r="C185" i="17"/>
  <c r="O43" i="2"/>
  <c r="D185" i="17"/>
  <c r="O42" i="2"/>
  <c r="C184" i="17"/>
  <c r="F8" i="17"/>
  <c r="F77" i="17"/>
  <c r="O41" i="2"/>
  <c r="D184" i="17"/>
  <c r="E49" i="2"/>
  <c r="D178" i="1"/>
  <c r="E47" i="2"/>
  <c r="D177" i="1"/>
  <c r="E45" i="2"/>
  <c r="D176" i="1"/>
  <c r="E50" i="2"/>
  <c r="C178" i="1"/>
  <c r="G12" i="5"/>
  <c r="G161" i="17"/>
  <c r="G162" i="17"/>
  <c r="H12" i="5"/>
  <c r="H161" i="17"/>
  <c r="H162" i="17"/>
  <c r="J12" i="5"/>
  <c r="J161" i="17"/>
  <c r="J162" i="17"/>
  <c r="K12" i="5"/>
  <c r="K161" i="17"/>
  <c r="K162" i="17"/>
  <c r="L12" i="5"/>
  <c r="L161" i="17"/>
  <c r="L162" i="17"/>
  <c r="N12" i="5"/>
  <c r="N161" i="17"/>
  <c r="N162" i="17"/>
  <c r="O12" i="5"/>
  <c r="O161" i="17"/>
  <c r="O162" i="17"/>
  <c r="P12" i="5"/>
  <c r="P161" i="17"/>
  <c r="P162" i="17"/>
  <c r="R12" i="5"/>
  <c r="R161" i="17"/>
  <c r="R162" i="17"/>
  <c r="S12" i="5"/>
  <c r="S161" i="17"/>
  <c r="S162" i="17"/>
  <c r="T12" i="5"/>
  <c r="T161" i="17"/>
  <c r="T162" i="17"/>
  <c r="V12" i="5"/>
  <c r="V161" i="17"/>
  <c r="V162" i="17"/>
  <c r="W12" i="5"/>
  <c r="W161" i="17"/>
  <c r="W162" i="17"/>
  <c r="X12" i="5"/>
  <c r="X161" i="17"/>
  <c r="X162" i="17"/>
  <c r="Z12" i="5"/>
  <c r="Z161" i="17"/>
  <c r="Z162" i="17"/>
  <c r="AA12" i="5"/>
  <c r="AA161" i="17"/>
  <c r="AA162" i="17"/>
  <c r="AB12" i="5"/>
  <c r="AB161" i="17"/>
  <c r="AB162" i="17"/>
  <c r="AD12" i="5"/>
  <c r="AE12" i="5"/>
  <c r="AE161" i="17"/>
  <c r="AE162" i="17"/>
  <c r="AF12" i="5"/>
  <c r="AF161" i="17"/>
  <c r="AF162" i="17"/>
  <c r="AH12" i="5"/>
  <c r="AH161" i="17"/>
  <c r="AH162" i="17"/>
  <c r="AI12" i="5"/>
  <c r="AI161" i="17"/>
  <c r="AI162" i="17"/>
  <c r="AJ12" i="5"/>
  <c r="AJ161" i="17"/>
  <c r="AJ162" i="17"/>
  <c r="AL12" i="5"/>
  <c r="AL161" i="17"/>
  <c r="AL162" i="17"/>
  <c r="AM12" i="5"/>
  <c r="AM161" i="17"/>
  <c r="AM162" i="17"/>
  <c r="AN12" i="5"/>
  <c r="AN161" i="17"/>
  <c r="AN162" i="17"/>
  <c r="G14" i="17"/>
  <c r="G46" i="17"/>
  <c r="F2" i="17"/>
  <c r="G2" i="17"/>
  <c r="G36" i="17"/>
  <c r="G17" i="17"/>
  <c r="G18" i="17"/>
  <c r="G27" i="17"/>
  <c r="G48" i="17"/>
  <c r="H14" i="17"/>
  <c r="H46" i="17"/>
  <c r="H17" i="17"/>
  <c r="H18" i="17"/>
  <c r="H19" i="17"/>
  <c r="H47" i="17"/>
  <c r="H50" i="17"/>
  <c r="H27" i="17"/>
  <c r="H48" i="17"/>
  <c r="I14" i="17"/>
  <c r="I46" i="17"/>
  <c r="I17" i="17"/>
  <c r="I18" i="17"/>
  <c r="I19" i="17"/>
  <c r="I47" i="17"/>
  <c r="I50" i="17"/>
  <c r="I27" i="17"/>
  <c r="I48" i="17"/>
  <c r="J14" i="17"/>
  <c r="J46" i="17"/>
  <c r="J17" i="17"/>
  <c r="J18" i="17"/>
  <c r="J19" i="17"/>
  <c r="J32" i="17"/>
  <c r="J27" i="17"/>
  <c r="J48" i="17"/>
  <c r="K14" i="17"/>
  <c r="K46" i="17"/>
  <c r="K17" i="17"/>
  <c r="K18" i="17"/>
  <c r="K22" i="17"/>
  <c r="K27" i="17"/>
  <c r="K48" i="17"/>
  <c r="L14" i="17"/>
  <c r="L46" i="17"/>
  <c r="L17" i="17"/>
  <c r="L18" i="17"/>
  <c r="L27" i="17"/>
  <c r="L48" i="17"/>
  <c r="M14" i="17"/>
  <c r="M46" i="17"/>
  <c r="M17" i="17"/>
  <c r="M18" i="17"/>
  <c r="M27" i="17"/>
  <c r="M48" i="17"/>
  <c r="N14" i="17"/>
  <c r="N46" i="17"/>
  <c r="N17" i="17"/>
  <c r="N19" i="17"/>
  <c r="N18" i="17"/>
  <c r="N27" i="17"/>
  <c r="N48" i="17"/>
  <c r="O14" i="17"/>
  <c r="O46" i="17"/>
  <c r="O17" i="17"/>
  <c r="O18" i="17"/>
  <c r="O27" i="17"/>
  <c r="O48" i="17"/>
  <c r="P14" i="17"/>
  <c r="P46" i="17"/>
  <c r="P17" i="17"/>
  <c r="P18" i="17"/>
  <c r="P22" i="17"/>
  <c r="P27" i="17"/>
  <c r="P48" i="17"/>
  <c r="Q14" i="17"/>
  <c r="Q46" i="17"/>
  <c r="Q50" i="17"/>
  <c r="Q17" i="17"/>
  <c r="Q18" i="17"/>
  <c r="Q27" i="17"/>
  <c r="Q48" i="17"/>
  <c r="R14" i="17"/>
  <c r="R46" i="17"/>
  <c r="R17" i="17"/>
  <c r="R18" i="17"/>
  <c r="R27" i="17"/>
  <c r="R48" i="17"/>
  <c r="S14" i="17"/>
  <c r="S46" i="17"/>
  <c r="S17" i="17"/>
  <c r="S18" i="17"/>
  <c r="S27" i="17"/>
  <c r="S48" i="17"/>
  <c r="T14" i="17"/>
  <c r="T46" i="17"/>
  <c r="T17" i="17"/>
  <c r="T18" i="17"/>
  <c r="T27" i="17"/>
  <c r="T48" i="17"/>
  <c r="U14" i="17"/>
  <c r="U46" i="17"/>
  <c r="U17" i="17"/>
  <c r="U18" i="17"/>
  <c r="U27" i="17"/>
  <c r="U48" i="17"/>
  <c r="V14" i="17"/>
  <c r="V46" i="17"/>
  <c r="V17" i="17"/>
  <c r="V18" i="17"/>
  <c r="V27" i="17"/>
  <c r="V48" i="17"/>
  <c r="W14" i="17"/>
  <c r="W46" i="17"/>
  <c r="W17" i="17"/>
  <c r="W18" i="17"/>
  <c r="W27" i="17"/>
  <c r="W48" i="17"/>
  <c r="X14" i="17"/>
  <c r="X46" i="17"/>
  <c r="X17" i="17"/>
  <c r="X18" i="17"/>
  <c r="X27" i="17"/>
  <c r="Y14" i="17"/>
  <c r="Y17" i="17"/>
  <c r="Y18" i="17"/>
  <c r="Y27" i="17"/>
  <c r="Y48" i="17"/>
  <c r="Z14" i="17"/>
  <c r="Z46" i="17"/>
  <c r="Z17" i="17"/>
  <c r="Z18" i="17"/>
  <c r="Z27" i="17"/>
  <c r="Z48" i="17"/>
  <c r="AA14" i="17"/>
  <c r="AA46" i="17"/>
  <c r="AA17" i="17"/>
  <c r="AA18" i="17"/>
  <c r="AA22" i="17"/>
  <c r="AA27" i="17"/>
  <c r="AA48" i="17"/>
  <c r="AB14" i="17"/>
  <c r="AB46" i="17"/>
  <c r="AB17" i="17"/>
  <c r="AB18" i="17"/>
  <c r="AB27" i="17"/>
  <c r="AB48" i="17"/>
  <c r="AC14" i="17"/>
  <c r="AC46" i="17"/>
  <c r="AC17" i="17"/>
  <c r="AC18" i="17"/>
  <c r="AC27" i="17"/>
  <c r="AC48" i="17"/>
  <c r="AD14" i="17"/>
  <c r="AD46" i="17"/>
  <c r="AD17" i="17"/>
  <c r="AD18" i="17"/>
  <c r="AD27" i="17"/>
  <c r="AD48" i="17"/>
  <c r="AE14" i="17"/>
  <c r="AE17" i="17"/>
  <c r="AE19" i="17"/>
  <c r="AE47" i="17"/>
  <c r="AE18" i="17"/>
  <c r="AE27" i="17"/>
  <c r="AE48" i="17"/>
  <c r="AF14" i="17"/>
  <c r="AF46" i="17"/>
  <c r="AF17" i="17"/>
  <c r="AF18" i="17"/>
  <c r="AF27" i="17"/>
  <c r="AF48" i="17"/>
  <c r="AG14" i="17"/>
  <c r="AG46" i="17"/>
  <c r="AG17" i="17"/>
  <c r="AG18" i="17"/>
  <c r="AG22" i="17"/>
  <c r="AG27" i="17"/>
  <c r="AG48" i="17"/>
  <c r="AH14" i="17"/>
  <c r="AH46" i="17"/>
  <c r="AH17" i="17"/>
  <c r="AH18" i="17"/>
  <c r="AH27" i="17"/>
  <c r="AH48" i="17"/>
  <c r="AI14" i="17"/>
  <c r="AI46" i="17"/>
  <c r="AI17" i="17"/>
  <c r="AI18" i="17"/>
  <c r="AI22" i="17"/>
  <c r="AI27" i="17"/>
  <c r="AI48" i="17"/>
  <c r="AJ14" i="17"/>
  <c r="AJ46" i="17"/>
  <c r="AJ17" i="17"/>
  <c r="AJ18" i="17"/>
  <c r="AJ22" i="17"/>
  <c r="AJ27" i="17"/>
  <c r="AJ48" i="17"/>
  <c r="AK14" i="17"/>
  <c r="AK46" i="17"/>
  <c r="AK17" i="17"/>
  <c r="AK18" i="17"/>
  <c r="AK22" i="17"/>
  <c r="AK27" i="17"/>
  <c r="AK48" i="17"/>
  <c r="AL14" i="17"/>
  <c r="AL17" i="17"/>
  <c r="AL18" i="17"/>
  <c r="AL19" i="17"/>
  <c r="AL27" i="17"/>
  <c r="AL48" i="17"/>
  <c r="AM14" i="17"/>
  <c r="AM46" i="17"/>
  <c r="AM17" i="17"/>
  <c r="AM18" i="17"/>
  <c r="AM27" i="17"/>
  <c r="AM48" i="17"/>
  <c r="AN14" i="17"/>
  <c r="AN46" i="17"/>
  <c r="AN17" i="17"/>
  <c r="AN18" i="17"/>
  <c r="AN27" i="17"/>
  <c r="F14" i="17"/>
  <c r="F46" i="17"/>
  <c r="F17" i="17"/>
  <c r="F19" i="17"/>
  <c r="F47" i="17"/>
  <c r="F55" i="17"/>
  <c r="F18" i="17"/>
  <c r="F27" i="17"/>
  <c r="AN8" i="17"/>
  <c r="AN9" i="17"/>
  <c r="AM8" i="17"/>
  <c r="AM9" i="17"/>
  <c r="AM181" i="17"/>
  <c r="G8" i="17"/>
  <c r="G158" i="17"/>
  <c r="G30" i="17"/>
  <c r="G49" i="17"/>
  <c r="H8" i="17"/>
  <c r="H158" i="17"/>
  <c r="H30" i="17"/>
  <c r="H49" i="17"/>
  <c r="I8" i="17"/>
  <c r="I30" i="17"/>
  <c r="I49" i="17"/>
  <c r="J8" i="17"/>
  <c r="J77" i="17"/>
  <c r="J80" i="17"/>
  <c r="J30" i="17"/>
  <c r="J49" i="17"/>
  <c r="K8" i="17"/>
  <c r="K158" i="17"/>
  <c r="K30" i="17"/>
  <c r="K49" i="17"/>
  <c r="L8" i="17"/>
  <c r="L30" i="17"/>
  <c r="L49" i="17"/>
  <c r="M8" i="17"/>
  <c r="M77" i="17"/>
  <c r="M80" i="17"/>
  <c r="M30" i="17"/>
  <c r="M49" i="17"/>
  <c r="N8" i="17"/>
  <c r="N158" i="17"/>
  <c r="N30" i="17"/>
  <c r="O8" i="17"/>
  <c r="O77" i="17"/>
  <c r="O30" i="17"/>
  <c r="O49" i="17"/>
  <c r="P8" i="17"/>
  <c r="P158" i="17"/>
  <c r="P30" i="17"/>
  <c r="P49" i="17"/>
  <c r="Q8" i="17"/>
  <c r="Q30" i="17"/>
  <c r="R8" i="17"/>
  <c r="R77" i="17"/>
  <c r="R30" i="17"/>
  <c r="R49" i="17"/>
  <c r="S8" i="17"/>
  <c r="S30" i="17"/>
  <c r="S49" i="17"/>
  <c r="T8" i="17"/>
  <c r="T77" i="17"/>
  <c r="T30" i="17"/>
  <c r="T49" i="17"/>
  <c r="U8" i="17"/>
  <c r="U9" i="17"/>
  <c r="U68" i="17"/>
  <c r="U30" i="17"/>
  <c r="U49" i="17"/>
  <c r="V8" i="17"/>
  <c r="V77" i="17"/>
  <c r="F30" i="17"/>
  <c r="F49" i="17"/>
  <c r="F57" i="17"/>
  <c r="F203" i="17"/>
  <c r="V30" i="17"/>
  <c r="V49" i="17"/>
  <c r="W30" i="17"/>
  <c r="W49" i="17"/>
  <c r="X30" i="17"/>
  <c r="X49" i="17"/>
  <c r="Y30" i="17"/>
  <c r="Y49" i="17"/>
  <c r="Z30" i="17"/>
  <c r="Z49" i="17"/>
  <c r="AA30" i="17"/>
  <c r="AA49" i="17"/>
  <c r="AB30" i="17"/>
  <c r="AB49" i="17"/>
  <c r="AC30" i="17"/>
  <c r="AC49" i="17"/>
  <c r="AD30" i="17"/>
  <c r="AD49" i="17"/>
  <c r="AE30" i="17"/>
  <c r="AE49" i="17"/>
  <c r="AF30" i="17"/>
  <c r="AF49" i="17"/>
  <c r="AG30" i="17"/>
  <c r="AG49" i="17"/>
  <c r="AH30" i="17"/>
  <c r="AH49" i="17"/>
  <c r="AI30" i="17"/>
  <c r="AI49" i="17"/>
  <c r="AJ30" i="17"/>
  <c r="AJ49" i="17"/>
  <c r="AK30" i="17"/>
  <c r="AK49" i="17"/>
  <c r="AL30" i="17"/>
  <c r="AL49" i="17"/>
  <c r="W8" i="17"/>
  <c r="W9" i="17"/>
  <c r="W181" i="17"/>
  <c r="X8" i="17"/>
  <c r="Y8" i="17"/>
  <c r="Z8" i="17"/>
  <c r="AA8" i="17"/>
  <c r="AA9" i="17"/>
  <c r="AA181" i="17"/>
  <c r="AB8" i="17"/>
  <c r="AB9" i="17"/>
  <c r="AB181" i="17"/>
  <c r="AC8" i="17"/>
  <c r="AC9" i="17"/>
  <c r="AC181" i="17"/>
  <c r="AD8" i="17"/>
  <c r="AD9" i="17"/>
  <c r="AD181" i="17"/>
  <c r="AE8" i="17"/>
  <c r="AE9" i="17"/>
  <c r="AF8" i="17"/>
  <c r="AG8" i="17"/>
  <c r="AG9" i="17"/>
  <c r="AG181" i="17"/>
  <c r="AH8" i="17"/>
  <c r="AI8" i="17"/>
  <c r="AJ8" i="17"/>
  <c r="AK8" i="17"/>
  <c r="AK9" i="17"/>
  <c r="AK68" i="17"/>
  <c r="AL8" i="17"/>
  <c r="AL77" i="17"/>
  <c r="AL81" i="17"/>
  <c r="G8" i="15"/>
  <c r="G9" i="15"/>
  <c r="F8" i="15"/>
  <c r="F9" i="15"/>
  <c r="F14" i="15"/>
  <c r="F46" i="15"/>
  <c r="F54" i="15"/>
  <c r="F17" i="15"/>
  <c r="F18" i="15"/>
  <c r="F27" i="15"/>
  <c r="F48" i="15"/>
  <c r="F56" i="15"/>
  <c r="F30" i="15"/>
  <c r="F49" i="15"/>
  <c r="F57" i="15"/>
  <c r="F185" i="15"/>
  <c r="G14" i="15"/>
  <c r="G46" i="15"/>
  <c r="F2" i="15"/>
  <c r="G2" i="15"/>
  <c r="H2" i="15"/>
  <c r="G17" i="15"/>
  <c r="G19" i="15"/>
  <c r="G18" i="15"/>
  <c r="G27" i="15"/>
  <c r="G48" i="15"/>
  <c r="G30" i="15"/>
  <c r="G49" i="15"/>
  <c r="H8" i="15"/>
  <c r="H9" i="15"/>
  <c r="H14" i="15"/>
  <c r="H46" i="15"/>
  <c r="H17" i="15"/>
  <c r="H18" i="15"/>
  <c r="H22" i="15"/>
  <c r="H27" i="15"/>
  <c r="H48" i="15"/>
  <c r="H30" i="15"/>
  <c r="H49" i="15"/>
  <c r="I8" i="15"/>
  <c r="I9" i="15"/>
  <c r="I14" i="15"/>
  <c r="I46" i="15"/>
  <c r="I17" i="15"/>
  <c r="I18" i="15"/>
  <c r="I27" i="15"/>
  <c r="I30" i="15"/>
  <c r="I49" i="15"/>
  <c r="J8" i="15"/>
  <c r="J9" i="15"/>
  <c r="J163" i="15"/>
  <c r="J164" i="15"/>
  <c r="J14" i="15"/>
  <c r="J46" i="15"/>
  <c r="J17" i="15"/>
  <c r="J18" i="15"/>
  <c r="J19" i="15"/>
  <c r="J47" i="15"/>
  <c r="J27" i="15"/>
  <c r="J48" i="15"/>
  <c r="J30" i="15"/>
  <c r="J49" i="15"/>
  <c r="K8" i="15"/>
  <c r="K9" i="15"/>
  <c r="K68" i="15"/>
  <c r="K14" i="15"/>
  <c r="K17" i="15"/>
  <c r="K19" i="15"/>
  <c r="K47" i="15"/>
  <c r="K18" i="15"/>
  <c r="K27" i="15"/>
  <c r="K48" i="15"/>
  <c r="K30" i="15"/>
  <c r="K49" i="15"/>
  <c r="L8" i="15"/>
  <c r="L9" i="15"/>
  <c r="L14" i="15"/>
  <c r="L46" i="15"/>
  <c r="L17" i="15"/>
  <c r="L18" i="15"/>
  <c r="L22" i="15"/>
  <c r="L27" i="15"/>
  <c r="L48" i="15"/>
  <c r="L30" i="15"/>
  <c r="L49" i="15"/>
  <c r="M8" i="15"/>
  <c r="M9" i="15"/>
  <c r="M163" i="15"/>
  <c r="M164" i="15"/>
  <c r="M14" i="15"/>
  <c r="M46" i="15"/>
  <c r="M17" i="15"/>
  <c r="M18" i="15"/>
  <c r="M27" i="15"/>
  <c r="M48" i="15"/>
  <c r="M30" i="15"/>
  <c r="M49" i="15"/>
  <c r="N8" i="15"/>
  <c r="N9" i="15"/>
  <c r="N11" i="15"/>
  <c r="N39" i="15"/>
  <c r="N14" i="15"/>
  <c r="N46" i="15"/>
  <c r="N17" i="15"/>
  <c r="N18" i="15"/>
  <c r="N22" i="15"/>
  <c r="N27" i="15"/>
  <c r="N48" i="15"/>
  <c r="N30" i="15"/>
  <c r="N49" i="15"/>
  <c r="O8" i="15"/>
  <c r="O9" i="15"/>
  <c r="O14" i="15"/>
  <c r="O46" i="15"/>
  <c r="O17" i="15"/>
  <c r="O18" i="15"/>
  <c r="O27" i="15"/>
  <c r="O48" i="15"/>
  <c r="O30" i="15"/>
  <c r="O49" i="15"/>
  <c r="P8" i="15"/>
  <c r="P9" i="15"/>
  <c r="P14" i="15"/>
  <c r="P17" i="15"/>
  <c r="P19" i="15"/>
  <c r="P47" i="15"/>
  <c r="P18" i="15"/>
  <c r="P27" i="15"/>
  <c r="P30" i="15"/>
  <c r="P49" i="15"/>
  <c r="Q8" i="15"/>
  <c r="Q9" i="15"/>
  <c r="Q14" i="15"/>
  <c r="Q46" i="15"/>
  <c r="Q17" i="15"/>
  <c r="Q18" i="15"/>
  <c r="Q23" i="15"/>
  <c r="Q25" i="15"/>
  <c r="Q27" i="15"/>
  <c r="Q48" i="15"/>
  <c r="Q30" i="15"/>
  <c r="Q49" i="15"/>
  <c r="R8" i="15"/>
  <c r="R9" i="15"/>
  <c r="R14" i="15"/>
  <c r="R46" i="15"/>
  <c r="R17" i="15"/>
  <c r="R19" i="15"/>
  <c r="R47" i="15"/>
  <c r="R18" i="15"/>
  <c r="R27" i="15"/>
  <c r="R48" i="15"/>
  <c r="R30" i="15"/>
  <c r="R49" i="15"/>
  <c r="S8" i="15"/>
  <c r="S9" i="15"/>
  <c r="S11" i="15"/>
  <c r="S39" i="15"/>
  <c r="S14" i="15"/>
  <c r="S46" i="15"/>
  <c r="S17" i="15"/>
  <c r="S19" i="15"/>
  <c r="S18" i="15"/>
  <c r="S27" i="15"/>
  <c r="S48" i="15"/>
  <c r="S30" i="15"/>
  <c r="S49" i="15"/>
  <c r="T8" i="15"/>
  <c r="T9" i="15"/>
  <c r="T14" i="15"/>
  <c r="T46" i="15"/>
  <c r="T17" i="15"/>
  <c r="T18" i="15"/>
  <c r="T27" i="15"/>
  <c r="T48" i="15"/>
  <c r="T30" i="15"/>
  <c r="T49" i="15"/>
  <c r="U8" i="15"/>
  <c r="U9" i="15"/>
  <c r="U14" i="15"/>
  <c r="U46" i="15"/>
  <c r="U17" i="15"/>
  <c r="U19" i="15"/>
  <c r="U18" i="15"/>
  <c r="U27" i="15"/>
  <c r="U48" i="15"/>
  <c r="U30" i="15"/>
  <c r="U49" i="15"/>
  <c r="V14" i="15"/>
  <c r="V46" i="15"/>
  <c r="V17" i="15"/>
  <c r="V19" i="15"/>
  <c r="V18" i="15"/>
  <c r="V27" i="15"/>
  <c r="V48" i="15"/>
  <c r="V8" i="15"/>
  <c r="V9" i="15"/>
  <c r="V11" i="15"/>
  <c r="V39" i="15"/>
  <c r="V30" i="15"/>
  <c r="V49" i="15"/>
  <c r="W30" i="15"/>
  <c r="W49" i="15"/>
  <c r="X30" i="15"/>
  <c r="X49" i="15"/>
  <c r="Y30" i="15"/>
  <c r="Y49" i="15"/>
  <c r="Z30" i="15"/>
  <c r="Z49" i="15"/>
  <c r="AA30" i="15"/>
  <c r="AA49" i="15"/>
  <c r="AB30" i="15"/>
  <c r="AB49" i="15"/>
  <c r="AC30" i="15"/>
  <c r="AC49" i="15"/>
  <c r="AD30" i="15"/>
  <c r="AD49" i="15"/>
  <c r="AE30" i="15"/>
  <c r="AF30" i="15"/>
  <c r="AF49" i="15"/>
  <c r="AG30" i="15"/>
  <c r="AG49" i="15"/>
  <c r="AH30" i="15"/>
  <c r="AH49" i="15"/>
  <c r="AI30" i="15"/>
  <c r="AI49" i="15"/>
  <c r="AJ30" i="15"/>
  <c r="AJ49" i="15"/>
  <c r="AK30" i="15"/>
  <c r="AK49" i="15"/>
  <c r="AL30" i="15"/>
  <c r="AL49" i="15"/>
  <c r="W8" i="15"/>
  <c r="W9" i="15"/>
  <c r="W11" i="15"/>
  <c r="W39" i="15"/>
  <c r="X8" i="15"/>
  <c r="X9" i="15"/>
  <c r="X11" i="15"/>
  <c r="X39" i="15"/>
  <c r="Y8" i="15"/>
  <c r="Y9" i="15"/>
  <c r="Y11" i="15"/>
  <c r="Y39" i="15"/>
  <c r="Z8" i="15"/>
  <c r="Z9" i="15"/>
  <c r="AA8" i="15"/>
  <c r="AA9" i="15"/>
  <c r="AA11" i="15"/>
  <c r="AA39" i="15"/>
  <c r="AB8" i="15"/>
  <c r="AB9" i="15"/>
  <c r="AB11" i="15"/>
  <c r="AB39" i="15"/>
  <c r="AC8" i="15"/>
  <c r="AC9" i="15"/>
  <c r="AC11" i="15"/>
  <c r="AC39" i="15"/>
  <c r="AD8" i="15"/>
  <c r="AD9" i="15"/>
  <c r="AD11" i="15"/>
  <c r="AD39" i="15"/>
  <c r="AE8" i="15"/>
  <c r="AE9" i="15"/>
  <c r="AE11" i="15"/>
  <c r="AE39" i="15"/>
  <c r="AG8" i="15"/>
  <c r="AG9" i="15"/>
  <c r="AG11" i="15"/>
  <c r="AG39" i="15"/>
  <c r="AH8" i="15"/>
  <c r="AH9" i="15"/>
  <c r="AH11" i="15"/>
  <c r="AH39" i="15"/>
  <c r="AI8" i="15"/>
  <c r="AI9" i="15"/>
  <c r="AI11" i="15"/>
  <c r="AI39" i="15"/>
  <c r="AJ8" i="15"/>
  <c r="AJ9" i="15"/>
  <c r="AJ11" i="15"/>
  <c r="AJ39" i="15"/>
  <c r="AK8" i="15"/>
  <c r="AK9" i="15"/>
  <c r="AK11" i="15"/>
  <c r="AK39" i="15"/>
  <c r="AL8" i="15"/>
  <c r="AL9" i="15"/>
  <c r="AL11" i="15"/>
  <c r="AL39" i="15"/>
  <c r="AM8" i="15"/>
  <c r="AM9" i="15"/>
  <c r="AM11" i="15"/>
  <c r="AM39" i="15"/>
  <c r="AN8" i="15"/>
  <c r="AN9" i="15"/>
  <c r="AN11" i="15"/>
  <c r="AN39" i="15"/>
  <c r="W17" i="15"/>
  <c r="W18" i="15"/>
  <c r="W22" i="15"/>
  <c r="X17" i="15"/>
  <c r="X18" i="15"/>
  <c r="Y17" i="15"/>
  <c r="Y18" i="15"/>
  <c r="Y22" i="15"/>
  <c r="Z17" i="15"/>
  <c r="Z18" i="15"/>
  <c r="AA17" i="15"/>
  <c r="AA18" i="15"/>
  <c r="AA22" i="15"/>
  <c r="AB17" i="15"/>
  <c r="AB18" i="15"/>
  <c r="AC17" i="15"/>
  <c r="AC18" i="15"/>
  <c r="AC19" i="15"/>
  <c r="AC47" i="15"/>
  <c r="AD17" i="15"/>
  <c r="AD18" i="15"/>
  <c r="AE17" i="15"/>
  <c r="AE18" i="15"/>
  <c r="AE23" i="15"/>
  <c r="AE25" i="15"/>
  <c r="AF17" i="15"/>
  <c r="AF18" i="15"/>
  <c r="AF22" i="15"/>
  <c r="AG17" i="15"/>
  <c r="AG18" i="15"/>
  <c r="AG23" i="15"/>
  <c r="AG25" i="15"/>
  <c r="AH17" i="15"/>
  <c r="AH18" i="15"/>
  <c r="AI17" i="15"/>
  <c r="AI18" i="15"/>
  <c r="AI22" i="15"/>
  <c r="AJ17" i="15"/>
  <c r="AK17" i="15"/>
  <c r="AK19" i="15"/>
  <c r="AK18" i="15"/>
  <c r="AL17" i="15"/>
  <c r="AL19" i="15"/>
  <c r="AL32" i="15"/>
  <c r="AL18" i="15"/>
  <c r="AN17" i="15"/>
  <c r="AN18" i="15"/>
  <c r="W14" i="15"/>
  <c r="W46" i="15"/>
  <c r="W27" i="15"/>
  <c r="W48" i="15"/>
  <c r="X14" i="15"/>
  <c r="X46" i="15"/>
  <c r="X27" i="15"/>
  <c r="X48" i="15"/>
  <c r="Y14" i="15"/>
  <c r="Y27" i="15"/>
  <c r="Y48" i="15"/>
  <c r="Z14" i="15"/>
  <c r="Z46" i="15"/>
  <c r="Z27" i="15"/>
  <c r="Z48" i="15"/>
  <c r="AA14" i="15"/>
  <c r="AA46" i="15"/>
  <c r="AA27" i="15"/>
  <c r="AA48" i="15"/>
  <c r="AB14" i="15"/>
  <c r="AB46" i="15"/>
  <c r="AB27" i="15"/>
  <c r="AB48" i="15"/>
  <c r="AC14" i="15"/>
  <c r="AC46" i="15"/>
  <c r="AC27" i="15"/>
  <c r="AC48" i="15"/>
  <c r="AD14" i="15"/>
  <c r="AD46" i="15"/>
  <c r="AD27" i="15"/>
  <c r="AD48" i="15"/>
  <c r="AE14" i="15"/>
  <c r="AE46" i="15"/>
  <c r="AE27" i="15"/>
  <c r="AE48" i="15"/>
  <c r="AF14" i="15"/>
  <c r="AF46" i="15"/>
  <c r="AF27" i="15"/>
  <c r="AF48" i="15"/>
  <c r="AG14" i="15"/>
  <c r="AG27" i="15"/>
  <c r="AG48" i="15"/>
  <c r="AH14" i="15"/>
  <c r="AH46" i="15"/>
  <c r="AH27" i="15"/>
  <c r="AH48" i="15"/>
  <c r="AI14" i="15"/>
  <c r="AI46" i="15"/>
  <c r="AI27" i="15"/>
  <c r="AI48" i="15"/>
  <c r="AJ14" i="15"/>
  <c r="AJ46" i="15"/>
  <c r="AJ27" i="15"/>
  <c r="AJ48" i="15"/>
  <c r="AK14" i="15"/>
  <c r="AK46" i="15"/>
  <c r="AK27" i="15"/>
  <c r="AK48" i="15"/>
  <c r="AL14" i="15"/>
  <c r="AL46" i="15"/>
  <c r="AL27" i="15"/>
  <c r="AL48" i="15"/>
  <c r="AN14" i="15"/>
  <c r="AN46" i="15"/>
  <c r="AN27" i="15"/>
  <c r="AN48" i="15"/>
  <c r="F14" i="16"/>
  <c r="F46" i="16"/>
  <c r="F54" i="16"/>
  <c r="F83" i="16"/>
  <c r="F17" i="16"/>
  <c r="F18" i="16"/>
  <c r="F27" i="16"/>
  <c r="F48" i="16"/>
  <c r="F56" i="16"/>
  <c r="F85" i="16"/>
  <c r="G14" i="16"/>
  <c r="G46" i="16"/>
  <c r="F2" i="16"/>
  <c r="G2" i="16"/>
  <c r="G17" i="16"/>
  <c r="G18" i="16"/>
  <c r="G27" i="16"/>
  <c r="G48" i="16"/>
  <c r="G30" i="16"/>
  <c r="H14" i="16"/>
  <c r="H46" i="16"/>
  <c r="H17" i="16"/>
  <c r="H19" i="16"/>
  <c r="H47" i="16"/>
  <c r="H18" i="16"/>
  <c r="H27" i="16"/>
  <c r="H48" i="16"/>
  <c r="H30" i="16"/>
  <c r="H49" i="16"/>
  <c r="I14" i="16"/>
  <c r="I46" i="16"/>
  <c r="I17" i="16"/>
  <c r="I18" i="16"/>
  <c r="I27" i="16"/>
  <c r="I48" i="16"/>
  <c r="I8" i="16"/>
  <c r="I9" i="16"/>
  <c r="I68" i="16"/>
  <c r="I30" i="16"/>
  <c r="I49" i="16"/>
  <c r="J14" i="16"/>
  <c r="J17" i="16"/>
  <c r="J18" i="16"/>
  <c r="J27" i="16"/>
  <c r="J48" i="16"/>
  <c r="J8" i="16"/>
  <c r="J9" i="16"/>
  <c r="J68" i="16"/>
  <c r="J30" i="16"/>
  <c r="J49" i="16"/>
  <c r="K14" i="16"/>
  <c r="K46" i="16"/>
  <c r="K17" i="16"/>
  <c r="K18" i="16"/>
  <c r="K27" i="16"/>
  <c r="K8" i="16"/>
  <c r="K9" i="16"/>
  <c r="K30" i="16"/>
  <c r="L14" i="16"/>
  <c r="L17" i="16"/>
  <c r="L18" i="16"/>
  <c r="L27" i="16"/>
  <c r="L48" i="16"/>
  <c r="L8" i="16"/>
  <c r="L9" i="16"/>
  <c r="L30" i="16"/>
  <c r="L49" i="16"/>
  <c r="M14" i="16"/>
  <c r="M46" i="16"/>
  <c r="M17" i="16"/>
  <c r="M18" i="16"/>
  <c r="M27" i="16"/>
  <c r="M48" i="16"/>
  <c r="M8" i="16"/>
  <c r="M9" i="16"/>
  <c r="M30" i="16"/>
  <c r="M49" i="16"/>
  <c r="N14" i="16"/>
  <c r="N46" i="16"/>
  <c r="N17" i="16"/>
  <c r="N18" i="16"/>
  <c r="N27" i="16"/>
  <c r="N48" i="16"/>
  <c r="N8" i="16"/>
  <c r="N9" i="16"/>
  <c r="N30" i="16"/>
  <c r="N49" i="16"/>
  <c r="O14" i="16"/>
  <c r="O46" i="16"/>
  <c r="O17" i="16"/>
  <c r="O18" i="16"/>
  <c r="O27" i="16"/>
  <c r="O8" i="16"/>
  <c r="O9" i="16"/>
  <c r="O171" i="16"/>
  <c r="O182" i="16"/>
  <c r="O190" i="16"/>
  <c r="O30" i="16"/>
  <c r="O49" i="16"/>
  <c r="P14" i="16"/>
  <c r="P46" i="16"/>
  <c r="P17" i="16"/>
  <c r="P19" i="16"/>
  <c r="P47" i="16"/>
  <c r="P18" i="16"/>
  <c r="P27" i="16"/>
  <c r="P48" i="16"/>
  <c r="P8" i="16"/>
  <c r="P9" i="16"/>
  <c r="P68" i="16"/>
  <c r="P30" i="16"/>
  <c r="P49" i="16"/>
  <c r="Q14" i="16"/>
  <c r="Q46" i="16"/>
  <c r="Q17" i="16"/>
  <c r="Q18" i="16"/>
  <c r="Q27" i="16"/>
  <c r="Q48" i="16"/>
  <c r="Q8" i="16"/>
  <c r="Q9" i="16"/>
  <c r="Q69" i="16"/>
  <c r="Q30" i="16"/>
  <c r="Q49" i="16"/>
  <c r="R14" i="16"/>
  <c r="R46" i="16"/>
  <c r="R17" i="16"/>
  <c r="R18" i="16"/>
  <c r="R27" i="16"/>
  <c r="R48" i="16"/>
  <c r="R8" i="16"/>
  <c r="R9" i="16"/>
  <c r="R30" i="16"/>
  <c r="S14" i="16"/>
  <c r="S46" i="16"/>
  <c r="S17" i="16"/>
  <c r="S18" i="16"/>
  <c r="S19" i="16"/>
  <c r="S27" i="16"/>
  <c r="S48" i="16"/>
  <c r="S8" i="16"/>
  <c r="S9" i="16"/>
  <c r="S30" i="16"/>
  <c r="S49" i="16"/>
  <c r="T14" i="16"/>
  <c r="T46" i="16"/>
  <c r="T17" i="16"/>
  <c r="T18" i="16"/>
  <c r="T27" i="16"/>
  <c r="T8" i="16"/>
  <c r="T9" i="16"/>
  <c r="T30" i="16"/>
  <c r="T49" i="16"/>
  <c r="U14" i="16"/>
  <c r="U46" i="16"/>
  <c r="U17" i="16"/>
  <c r="U18" i="16"/>
  <c r="U27" i="16"/>
  <c r="U48" i="16"/>
  <c r="U8" i="16"/>
  <c r="U9" i="16"/>
  <c r="U30" i="16"/>
  <c r="U49" i="16"/>
  <c r="V14" i="16"/>
  <c r="V46" i="16"/>
  <c r="V17" i="16"/>
  <c r="V18" i="16"/>
  <c r="W18" i="16"/>
  <c r="X18" i="16"/>
  <c r="Y18" i="16"/>
  <c r="Z18" i="16"/>
  <c r="AA18" i="16"/>
  <c r="AB18" i="16"/>
  <c r="AC18" i="16"/>
  <c r="AD18" i="16"/>
  <c r="AE18" i="16"/>
  <c r="AF18" i="16"/>
  <c r="AG18" i="16"/>
  <c r="AI18" i="16"/>
  <c r="AJ18" i="16"/>
  <c r="AK18" i="16"/>
  <c r="AL18" i="16"/>
  <c r="AL22" i="16"/>
  <c r="AM18" i="16"/>
  <c r="AN18" i="16"/>
  <c r="W17" i="16"/>
  <c r="X17" i="16"/>
  <c r="X19" i="16"/>
  <c r="X47" i="16"/>
  <c r="Y17" i="16"/>
  <c r="Z17" i="16"/>
  <c r="AA17" i="16"/>
  <c r="AB17" i="16"/>
  <c r="AC17" i="16"/>
  <c r="AD17" i="16"/>
  <c r="AE17" i="16"/>
  <c r="AF17" i="16"/>
  <c r="AG17" i="16"/>
  <c r="AH17" i="16"/>
  <c r="AH19" i="16"/>
  <c r="AH47" i="16"/>
  <c r="AI17" i="16"/>
  <c r="AJ17" i="16"/>
  <c r="AK17" i="16"/>
  <c r="AL17" i="16"/>
  <c r="AM17" i="16"/>
  <c r="AN17" i="16"/>
  <c r="V27" i="16"/>
  <c r="V48" i="16"/>
  <c r="V8" i="16"/>
  <c r="V9" i="16"/>
  <c r="V11" i="16"/>
  <c r="V39" i="16"/>
  <c r="F30" i="16"/>
  <c r="F49" i="16"/>
  <c r="F57" i="16"/>
  <c r="F195" i="16"/>
  <c r="V30" i="16"/>
  <c r="V49" i="16"/>
  <c r="W30" i="16"/>
  <c r="X30" i="16"/>
  <c r="X49" i="16"/>
  <c r="Y30" i="16"/>
  <c r="Y49" i="16"/>
  <c r="Z30" i="16"/>
  <c r="Z49" i="16"/>
  <c r="AA30" i="16"/>
  <c r="AA49" i="16"/>
  <c r="AB30" i="16"/>
  <c r="AB49" i="16"/>
  <c r="AC30" i="16"/>
  <c r="AC49" i="16"/>
  <c r="AD30" i="16"/>
  <c r="AD49" i="16"/>
  <c r="AE30" i="16"/>
  <c r="AE49" i="16"/>
  <c r="AF30" i="16"/>
  <c r="AG30" i="16"/>
  <c r="AG49" i="16"/>
  <c r="AH30" i="16"/>
  <c r="AH49" i="16"/>
  <c r="AI30" i="16"/>
  <c r="AI49" i="16"/>
  <c r="AJ30" i="16"/>
  <c r="AJ49" i="16"/>
  <c r="AK30" i="16"/>
  <c r="AK49" i="16"/>
  <c r="AL30" i="16"/>
  <c r="AL49" i="16"/>
  <c r="AN30" i="16"/>
  <c r="W8" i="16"/>
  <c r="W9" i="16"/>
  <c r="X8" i="16"/>
  <c r="X9" i="16"/>
  <c r="Y8" i="16"/>
  <c r="Y9" i="16"/>
  <c r="Z8" i="16"/>
  <c r="Z9" i="16"/>
  <c r="Z171" i="16"/>
  <c r="AA8" i="16"/>
  <c r="AA9" i="16"/>
  <c r="AA171" i="16"/>
  <c r="AB8" i="16"/>
  <c r="AB9" i="16"/>
  <c r="AC8" i="16"/>
  <c r="AC9" i="16"/>
  <c r="AD8" i="16"/>
  <c r="AD9" i="16"/>
  <c r="AE8" i="16"/>
  <c r="AE9" i="16"/>
  <c r="AF8" i="16"/>
  <c r="AF9" i="16"/>
  <c r="AF11" i="16"/>
  <c r="AF39" i="16"/>
  <c r="AG8" i="16"/>
  <c r="AG9" i="16"/>
  <c r="AH8" i="16"/>
  <c r="AH9" i="16"/>
  <c r="AI8" i="16"/>
  <c r="AI9" i="16"/>
  <c r="AI171" i="16"/>
  <c r="AJ8" i="16"/>
  <c r="AJ9" i="16"/>
  <c r="AJ171" i="16"/>
  <c r="AK8" i="16"/>
  <c r="AK9" i="16"/>
  <c r="AK171" i="16"/>
  <c r="AK163" i="16"/>
  <c r="AK164" i="16"/>
  <c r="AL8" i="16"/>
  <c r="AL9" i="16"/>
  <c r="AM8" i="16"/>
  <c r="AM9" i="16"/>
  <c r="AN8" i="16"/>
  <c r="AN9" i="16"/>
  <c r="AN11" i="16"/>
  <c r="AN39" i="16"/>
  <c r="AI14" i="16"/>
  <c r="AI46" i="16"/>
  <c r="AI27" i="16"/>
  <c r="AJ14" i="16"/>
  <c r="AJ46" i="16"/>
  <c r="AJ27" i="16"/>
  <c r="AJ48" i="16"/>
  <c r="W14" i="16"/>
  <c r="W46" i="16"/>
  <c r="W27" i="16"/>
  <c r="W48" i="16"/>
  <c r="X14" i="16"/>
  <c r="X46" i="16"/>
  <c r="X27" i="16"/>
  <c r="X48" i="16"/>
  <c r="Y14" i="16"/>
  <c r="Y46" i="16"/>
  <c r="Y27" i="16"/>
  <c r="Y48" i="16"/>
  <c r="Z14" i="16"/>
  <c r="Z46" i="16"/>
  <c r="Z27" i="16"/>
  <c r="Z48" i="16"/>
  <c r="AA14" i="16"/>
  <c r="AA46" i="16"/>
  <c r="AA27" i="16"/>
  <c r="AA48" i="16"/>
  <c r="AB14" i="16"/>
  <c r="AB46" i="16"/>
  <c r="AB27" i="16"/>
  <c r="AB48" i="16"/>
  <c r="AC14" i="16"/>
  <c r="AC46" i="16"/>
  <c r="AC27" i="16"/>
  <c r="AD14" i="16"/>
  <c r="AD46" i="16"/>
  <c r="AD27" i="16"/>
  <c r="AD48" i="16"/>
  <c r="AE14" i="16"/>
  <c r="AE46" i="16"/>
  <c r="AE27" i="16"/>
  <c r="AE48" i="16"/>
  <c r="AF14" i="16"/>
  <c r="AF46" i="16"/>
  <c r="AF27" i="16"/>
  <c r="AF48" i="16"/>
  <c r="AG14" i="16"/>
  <c r="AG46" i="16"/>
  <c r="AG27" i="16"/>
  <c r="AG48" i="16"/>
  <c r="AH14" i="16"/>
  <c r="AH46" i="16"/>
  <c r="AH27" i="16"/>
  <c r="AH48" i="16"/>
  <c r="AK14" i="16"/>
  <c r="AK46" i="16"/>
  <c r="AK27" i="16"/>
  <c r="AK48" i="16"/>
  <c r="AL14" i="16"/>
  <c r="AL46" i="16"/>
  <c r="AL27" i="16"/>
  <c r="AL48" i="16"/>
  <c r="AM14" i="16"/>
  <c r="AM46" i="16"/>
  <c r="AM27" i="16"/>
  <c r="AN14" i="16"/>
  <c r="AN46" i="16"/>
  <c r="AN27" i="16"/>
  <c r="AN48" i="16"/>
  <c r="F2" i="1"/>
  <c r="G2" i="1"/>
  <c r="G36" i="1"/>
  <c r="F14" i="1"/>
  <c r="F46" i="1"/>
  <c r="F18" i="1"/>
  <c r="F22" i="1"/>
  <c r="F62" i="1"/>
  <c r="F93" i="1"/>
  <c r="F27" i="1"/>
  <c r="F48" i="1"/>
  <c r="F17" i="1"/>
  <c r="F19" i="1"/>
  <c r="F47" i="1"/>
  <c r="F55" i="1"/>
  <c r="F84" i="1"/>
  <c r="G14" i="1"/>
  <c r="G46" i="1"/>
  <c r="G18" i="1"/>
  <c r="G22" i="1"/>
  <c r="G27" i="1"/>
  <c r="G48" i="1"/>
  <c r="G17" i="1"/>
  <c r="G30" i="1"/>
  <c r="G49" i="1"/>
  <c r="H14" i="1"/>
  <c r="H46" i="1"/>
  <c r="H18" i="1"/>
  <c r="H27" i="1"/>
  <c r="H48" i="1"/>
  <c r="H17" i="1"/>
  <c r="H30" i="1"/>
  <c r="H49" i="1"/>
  <c r="I8" i="1"/>
  <c r="I9" i="1"/>
  <c r="I11" i="1"/>
  <c r="I39" i="1"/>
  <c r="I14" i="1"/>
  <c r="I46" i="1"/>
  <c r="I18" i="1"/>
  <c r="I17" i="1"/>
  <c r="I27" i="1"/>
  <c r="I48" i="1"/>
  <c r="I30" i="1"/>
  <c r="I49" i="1"/>
  <c r="J8" i="1"/>
  <c r="J9" i="1"/>
  <c r="J68" i="1"/>
  <c r="J14" i="1"/>
  <c r="J46" i="1"/>
  <c r="J18" i="1"/>
  <c r="J27" i="1"/>
  <c r="J48" i="1"/>
  <c r="J17" i="1"/>
  <c r="J30" i="1"/>
  <c r="J49" i="1"/>
  <c r="K8" i="1"/>
  <c r="K9" i="1"/>
  <c r="K14" i="1"/>
  <c r="K46" i="1"/>
  <c r="K18" i="1"/>
  <c r="K23" i="1"/>
  <c r="K25" i="1"/>
  <c r="K27" i="1"/>
  <c r="K48" i="1"/>
  <c r="K17" i="1"/>
  <c r="K30" i="1"/>
  <c r="K49" i="1"/>
  <c r="L8" i="1"/>
  <c r="L9" i="1"/>
  <c r="L14" i="1"/>
  <c r="L46" i="1"/>
  <c r="L18" i="1"/>
  <c r="L27" i="1"/>
  <c r="L48" i="1"/>
  <c r="L17" i="1"/>
  <c r="L30" i="1"/>
  <c r="L49" i="1"/>
  <c r="M8" i="1"/>
  <c r="M9" i="1"/>
  <c r="M14" i="1"/>
  <c r="M46" i="1"/>
  <c r="M18" i="1"/>
  <c r="M22" i="1"/>
  <c r="M27" i="1"/>
  <c r="M17" i="1"/>
  <c r="M30" i="1"/>
  <c r="M49" i="1"/>
  <c r="N8" i="1"/>
  <c r="N9" i="1"/>
  <c r="N69" i="1"/>
  <c r="N14" i="1"/>
  <c r="N46" i="1"/>
  <c r="N27" i="1"/>
  <c r="N48" i="1"/>
  <c r="N30" i="1"/>
  <c r="N49" i="1"/>
  <c r="O8" i="1"/>
  <c r="O9" i="1"/>
  <c r="O11" i="1"/>
  <c r="O39" i="1"/>
  <c r="O14" i="1"/>
  <c r="O46" i="1"/>
  <c r="O18" i="1"/>
  <c r="O27" i="1"/>
  <c r="O17" i="1"/>
  <c r="O30" i="1"/>
  <c r="O49" i="1"/>
  <c r="P8" i="1"/>
  <c r="P9" i="1"/>
  <c r="P14" i="1"/>
  <c r="P46" i="1"/>
  <c r="P18" i="1"/>
  <c r="P22" i="1"/>
  <c r="P27" i="1"/>
  <c r="P48" i="1"/>
  <c r="P17" i="1"/>
  <c r="P30" i="1"/>
  <c r="P49" i="1"/>
  <c r="Q8" i="1"/>
  <c r="Q9" i="1"/>
  <c r="Q171" i="1"/>
  <c r="Q14" i="1"/>
  <c r="Q46" i="1"/>
  <c r="Q18" i="1"/>
  <c r="Q27" i="1"/>
  <c r="Q48" i="1"/>
  <c r="Q17" i="1"/>
  <c r="Q30" i="1"/>
  <c r="R8" i="1"/>
  <c r="R9" i="1"/>
  <c r="R11" i="1"/>
  <c r="R39" i="1"/>
  <c r="R14" i="1"/>
  <c r="R46" i="1"/>
  <c r="R18" i="1"/>
  <c r="R22" i="1"/>
  <c r="R27" i="1"/>
  <c r="R48" i="1"/>
  <c r="R17" i="1"/>
  <c r="R30" i="1"/>
  <c r="R49" i="1"/>
  <c r="S8" i="1"/>
  <c r="S9" i="1"/>
  <c r="S171" i="1"/>
  <c r="S163" i="1"/>
  <c r="S164" i="1"/>
  <c r="S14" i="1"/>
  <c r="S46" i="1"/>
  <c r="S18" i="1"/>
  <c r="S22" i="1"/>
  <c r="S27" i="1"/>
  <c r="S17" i="1"/>
  <c r="S30" i="1"/>
  <c r="S49" i="1"/>
  <c r="T8" i="1"/>
  <c r="T9" i="1"/>
  <c r="T14" i="1"/>
  <c r="T46" i="1"/>
  <c r="T18" i="1"/>
  <c r="T22" i="1"/>
  <c r="T27" i="1"/>
  <c r="T48" i="1"/>
  <c r="T17" i="1"/>
  <c r="T30" i="1"/>
  <c r="T49" i="1"/>
  <c r="U8" i="1"/>
  <c r="U9" i="1"/>
  <c r="U69" i="1"/>
  <c r="U14" i="1"/>
  <c r="U46" i="1"/>
  <c r="U18" i="1"/>
  <c r="U27" i="1"/>
  <c r="U48" i="1"/>
  <c r="U17" i="1"/>
  <c r="U30" i="1"/>
  <c r="U49" i="1"/>
  <c r="V8" i="1"/>
  <c r="V9" i="1"/>
  <c r="V171" i="1"/>
  <c r="V14" i="1"/>
  <c r="V46" i="1"/>
  <c r="V18" i="1"/>
  <c r="V22" i="1"/>
  <c r="V27" i="1"/>
  <c r="V48" i="1"/>
  <c r="V17" i="1"/>
  <c r="F30" i="1"/>
  <c r="V30" i="1"/>
  <c r="V49" i="1"/>
  <c r="W30" i="1"/>
  <c r="W49" i="1"/>
  <c r="X30" i="1"/>
  <c r="X49" i="1"/>
  <c r="Y30" i="1"/>
  <c r="Y49" i="1"/>
  <c r="Z30" i="1"/>
  <c r="Z49" i="1"/>
  <c r="AA30" i="1"/>
  <c r="AA49" i="1"/>
  <c r="AB30" i="1"/>
  <c r="AB49" i="1"/>
  <c r="AC30" i="1"/>
  <c r="AC49" i="1"/>
  <c r="AD30" i="1"/>
  <c r="AD49" i="1"/>
  <c r="AE30" i="1"/>
  <c r="AE49" i="1"/>
  <c r="AF30" i="1"/>
  <c r="AF49" i="1"/>
  <c r="AG30" i="1"/>
  <c r="AG49" i="1"/>
  <c r="AH30" i="1"/>
  <c r="AH49" i="1"/>
  <c r="AI30" i="1"/>
  <c r="AI49" i="1"/>
  <c r="AJ30" i="1"/>
  <c r="AJ49" i="1"/>
  <c r="AK30" i="1"/>
  <c r="AK49" i="1"/>
  <c r="AL30" i="1"/>
  <c r="AL49" i="1"/>
  <c r="AN30" i="1"/>
  <c r="AN49" i="1"/>
  <c r="W8" i="1"/>
  <c r="W9" i="1"/>
  <c r="W171" i="1"/>
  <c r="X8" i="1"/>
  <c r="X9" i="1"/>
  <c r="Y8" i="1"/>
  <c r="Y9" i="1"/>
  <c r="Z8" i="1"/>
  <c r="Z9" i="1"/>
  <c r="AA8" i="1"/>
  <c r="AA9" i="1"/>
  <c r="AA11" i="1"/>
  <c r="AA39" i="1"/>
  <c r="AB8" i="1"/>
  <c r="AB9" i="1"/>
  <c r="AB171" i="1"/>
  <c r="AC8" i="1"/>
  <c r="AC9" i="1"/>
  <c r="AD8" i="1"/>
  <c r="AD9" i="1"/>
  <c r="AE8" i="1"/>
  <c r="AE9" i="1"/>
  <c r="AF8" i="1"/>
  <c r="AF9" i="1"/>
  <c r="AG8" i="1"/>
  <c r="AG9" i="1"/>
  <c r="AH8" i="1"/>
  <c r="AH9" i="1"/>
  <c r="AI8" i="1"/>
  <c r="AI9" i="1"/>
  <c r="AI69" i="1"/>
  <c r="AJ8" i="1"/>
  <c r="AJ9" i="1"/>
  <c r="AJ171" i="1"/>
  <c r="AK8" i="1"/>
  <c r="AK9" i="1"/>
  <c r="AL8" i="1"/>
  <c r="AL9" i="1"/>
  <c r="AM8" i="1"/>
  <c r="AM9" i="1"/>
  <c r="AM69" i="1"/>
  <c r="AN8" i="1"/>
  <c r="AN9" i="1"/>
  <c r="AN171" i="1"/>
  <c r="W17" i="1"/>
  <c r="W18" i="1"/>
  <c r="X17" i="1"/>
  <c r="X19" i="1"/>
  <c r="X47" i="1"/>
  <c r="X18" i="1"/>
  <c r="Y17" i="1"/>
  <c r="Y18" i="1"/>
  <c r="Z17" i="1"/>
  <c r="Z19" i="1"/>
  <c r="Z47" i="1"/>
  <c r="Z18" i="1"/>
  <c r="Z22" i="1"/>
  <c r="AA17" i="1"/>
  <c r="AA18" i="1"/>
  <c r="AB17" i="1"/>
  <c r="AB19" i="1"/>
  <c r="AB47" i="1"/>
  <c r="AB18" i="1"/>
  <c r="AB23" i="1"/>
  <c r="AC17" i="1"/>
  <c r="AC18" i="1"/>
  <c r="AC22" i="1"/>
  <c r="AD17" i="1"/>
  <c r="AD18" i="1"/>
  <c r="AD22" i="1"/>
  <c r="AE17" i="1"/>
  <c r="AE19" i="1"/>
  <c r="AE18" i="1"/>
  <c r="AE22" i="1"/>
  <c r="AF17" i="1"/>
  <c r="AF18" i="1"/>
  <c r="AG17" i="1"/>
  <c r="AG18" i="1"/>
  <c r="AH17" i="1"/>
  <c r="AH19" i="1"/>
  <c r="AH47" i="1"/>
  <c r="AH18" i="1"/>
  <c r="AH22" i="1"/>
  <c r="AI17" i="1"/>
  <c r="AI18" i="1"/>
  <c r="AJ17" i="1"/>
  <c r="AJ25" i="1"/>
  <c r="AJ18" i="1"/>
  <c r="AJ23" i="1"/>
  <c r="AK17" i="1"/>
  <c r="AK18" i="1"/>
  <c r="AL17" i="1"/>
  <c r="AL19" i="1"/>
  <c r="AL47" i="1"/>
  <c r="AL18" i="1"/>
  <c r="AM17" i="1"/>
  <c r="AM19" i="1"/>
  <c r="AM47" i="1"/>
  <c r="AM18" i="1"/>
  <c r="AM22" i="1"/>
  <c r="AN17" i="1"/>
  <c r="AN18" i="1"/>
  <c r="W14" i="1"/>
  <c r="W46" i="1"/>
  <c r="W27" i="1"/>
  <c r="W48" i="1"/>
  <c r="X14" i="1"/>
  <c r="X46" i="1"/>
  <c r="X27" i="1"/>
  <c r="Y14" i="1"/>
  <c r="Y46" i="1"/>
  <c r="Y27" i="1"/>
  <c r="Y48" i="1"/>
  <c r="Z14" i="1"/>
  <c r="Z46" i="1"/>
  <c r="Z27" i="1"/>
  <c r="Z48" i="1"/>
  <c r="AA14" i="1"/>
  <c r="AA46" i="1"/>
  <c r="AA27" i="1"/>
  <c r="AA48" i="1"/>
  <c r="AB14" i="1"/>
  <c r="AB27" i="1"/>
  <c r="AB48" i="1"/>
  <c r="AC14" i="1"/>
  <c r="AC46" i="1"/>
  <c r="AC27" i="1"/>
  <c r="AC48" i="1"/>
  <c r="AD14" i="1"/>
  <c r="AD46" i="1"/>
  <c r="AD27" i="1"/>
  <c r="AD48" i="1"/>
  <c r="AE14" i="1"/>
  <c r="AE46" i="1"/>
  <c r="AE27" i="1"/>
  <c r="AE48" i="1"/>
  <c r="AF14" i="1"/>
  <c r="AF46" i="1"/>
  <c r="AF27" i="1"/>
  <c r="AF48" i="1"/>
  <c r="AG14" i="1"/>
  <c r="AG46" i="1"/>
  <c r="AG27" i="1"/>
  <c r="AG48" i="1"/>
  <c r="AH14" i="1"/>
  <c r="AH46" i="1"/>
  <c r="AH27" i="1"/>
  <c r="AH48" i="1"/>
  <c r="AI14" i="1"/>
  <c r="AI46" i="1"/>
  <c r="AI27" i="1"/>
  <c r="AJ14" i="1"/>
  <c r="AJ46" i="1"/>
  <c r="AJ27" i="1"/>
  <c r="AJ48" i="1"/>
  <c r="AK14" i="1"/>
  <c r="AK27" i="1"/>
  <c r="AK48" i="1"/>
  <c r="AL14" i="1"/>
  <c r="AL46" i="1"/>
  <c r="AL27" i="1"/>
  <c r="AL48" i="1"/>
  <c r="AM14" i="1"/>
  <c r="AM46" i="1"/>
  <c r="AM27" i="1"/>
  <c r="AM48" i="1"/>
  <c r="AN14" i="1"/>
  <c r="AN27" i="1"/>
  <c r="AN48" i="1"/>
  <c r="AO223" i="16"/>
  <c r="C178" i="16"/>
  <c r="D178" i="16"/>
  <c r="D177" i="16"/>
  <c r="D176" i="16"/>
  <c r="G69" i="16"/>
  <c r="E27" i="5"/>
  <c r="E16" i="5"/>
  <c r="E19" i="5"/>
  <c r="E20" i="5"/>
  <c r="E23"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F23" i="8"/>
  <c r="G23" i="8"/>
  <c r="H23" i="8"/>
  <c r="I23" i="8"/>
  <c r="J23" i="8"/>
  <c r="K23" i="8"/>
  <c r="L23" i="8"/>
  <c r="M23" i="8"/>
  <c r="N23" i="8"/>
  <c r="O23" i="8"/>
  <c r="P23" i="8"/>
  <c r="Q23" i="8"/>
  <c r="R23" i="8"/>
  <c r="S23" i="8"/>
  <c r="T23" i="8"/>
  <c r="U23" i="8"/>
  <c r="V23" i="8"/>
  <c r="W23" i="8"/>
  <c r="X23" i="8"/>
  <c r="Y23" i="8"/>
  <c r="Z23" i="8"/>
  <c r="F16" i="8"/>
  <c r="G16" i="8"/>
  <c r="H16" i="8"/>
  <c r="I16" i="8"/>
  <c r="J16" i="8"/>
  <c r="K16" i="8"/>
  <c r="L16" i="8"/>
  <c r="M16" i="8"/>
  <c r="N16" i="8"/>
  <c r="O16" i="8"/>
  <c r="P16" i="8"/>
  <c r="Q16" i="8"/>
  <c r="R16" i="8"/>
  <c r="S16" i="8"/>
  <c r="T16" i="8"/>
  <c r="U16" i="8"/>
  <c r="V16" i="8"/>
  <c r="W16" i="8"/>
  <c r="X16" i="8"/>
  <c r="Y16" i="8"/>
  <c r="Z16" i="8"/>
  <c r="AM48" i="15"/>
  <c r="AE49" i="15"/>
  <c r="Q77" i="17"/>
  <c r="P77" i="17"/>
  <c r="P81" i="17"/>
  <c r="G9" i="17"/>
  <c r="K9" i="17"/>
  <c r="K11" i="17"/>
  <c r="K39" i="17"/>
  <c r="K77" i="17"/>
  <c r="K80" i="17"/>
  <c r="F40" i="17"/>
  <c r="J9" i="17"/>
  <c r="L22" i="17"/>
  <c r="Q22" i="17"/>
  <c r="R9" i="17"/>
  <c r="R181" i="17"/>
  <c r="R178" i="17"/>
  <c r="V9" i="17"/>
  <c r="V181" i="17"/>
  <c r="AM30" i="17"/>
  <c r="AM49" i="17"/>
  <c r="AD22" i="17"/>
  <c r="U158" i="17"/>
  <c r="J158" i="17"/>
  <c r="F70" i="15"/>
  <c r="F96" i="15"/>
  <c r="F11" i="15"/>
  <c r="F39" i="15"/>
  <c r="K49" i="16"/>
  <c r="G49" i="16"/>
  <c r="G68" i="1"/>
  <c r="P23" i="1"/>
  <c r="H23" i="1"/>
  <c r="H25" i="1"/>
  <c r="F40" i="1"/>
  <c r="F40" i="15"/>
  <c r="D15" i="2"/>
  <c r="AL22" i="17"/>
  <c r="AM11" i="17"/>
  <c r="AM39" i="17"/>
  <c r="M158" i="17"/>
  <c r="S22" i="17"/>
  <c r="AC77" i="17"/>
  <c r="N77" i="17"/>
  <c r="N81" i="17"/>
  <c r="AM77" i="17"/>
  <c r="R158" i="17"/>
  <c r="P9" i="17"/>
  <c r="P11" i="17"/>
  <c r="P39" i="17"/>
  <c r="AF22" i="17"/>
  <c r="R22" i="17"/>
  <c r="AN77" i="17"/>
  <c r="AN81" i="17"/>
  <c r="N69" i="15"/>
  <c r="P22" i="15"/>
  <c r="F23" i="1"/>
  <c r="F25" i="1"/>
  <c r="F65" i="1"/>
  <c r="F100" i="1"/>
  <c r="S19" i="1"/>
  <c r="S47" i="1"/>
  <c r="M22" i="15"/>
  <c r="W77" i="17"/>
  <c r="W81" i="17"/>
  <c r="AE77" i="17"/>
  <c r="O68" i="1"/>
  <c r="O69" i="1"/>
  <c r="M23" i="1"/>
  <c r="I22" i="15"/>
  <c r="D23" i="15"/>
  <c r="M23" i="15"/>
  <c r="M25" i="15"/>
  <c r="AL22" i="15"/>
  <c r="F22" i="15"/>
  <c r="F62" i="15"/>
  <c r="F93" i="15"/>
  <c r="S22" i="15"/>
  <c r="K22" i="15"/>
  <c r="S19" i="17"/>
  <c r="S47" i="17"/>
  <c r="Q19" i="17"/>
  <c r="Q47" i="17"/>
  <c r="M19" i="17"/>
  <c r="AH22" i="15"/>
  <c r="AD22" i="15"/>
  <c r="U68" i="1"/>
  <c r="AJ22" i="1"/>
  <c r="AM23" i="1"/>
  <c r="AK22" i="15"/>
  <c r="W19" i="16"/>
  <c r="W47" i="16"/>
  <c r="K69" i="17"/>
  <c r="S23" i="1"/>
  <c r="S25" i="1"/>
  <c r="K68" i="17"/>
  <c r="R69" i="1"/>
  <c r="AA171" i="1"/>
  <c r="W19" i="1"/>
  <c r="W47" i="1"/>
  <c r="V11" i="1"/>
  <c r="V39" i="1"/>
  <c r="R11" i="15"/>
  <c r="R39" i="15"/>
  <c r="N68" i="15"/>
  <c r="AB25" i="1"/>
  <c r="P19" i="1"/>
  <c r="K19" i="16"/>
  <c r="AM22" i="16"/>
  <c r="AI11" i="16"/>
  <c r="AI39" i="16"/>
  <c r="K181" i="17"/>
  <c r="K178" i="17"/>
  <c r="R22" i="15"/>
  <c r="AF19" i="17"/>
  <c r="AF47" i="17"/>
  <c r="AD19" i="17"/>
  <c r="R19" i="1"/>
  <c r="V22" i="15"/>
  <c r="R68" i="16"/>
  <c r="W22" i="1"/>
  <c r="AE22" i="16"/>
  <c r="AC11" i="17"/>
  <c r="AC39" i="17"/>
  <c r="AN30" i="15"/>
  <c r="AN49" i="15"/>
  <c r="O19" i="15"/>
  <c r="O47" i="15"/>
  <c r="AB22" i="17"/>
  <c r="V19" i="17"/>
  <c r="V47" i="17"/>
  <c r="V22" i="16"/>
  <c r="G22" i="16"/>
  <c r="U68" i="15"/>
  <c r="AB22" i="1"/>
  <c r="AJ22" i="16"/>
  <c r="Y19" i="17"/>
  <c r="AN11" i="1"/>
  <c r="AN39" i="1"/>
  <c r="F171" i="1"/>
  <c r="F182" i="1"/>
  <c r="F190" i="1"/>
  <c r="AH19" i="15"/>
  <c r="AH47" i="15"/>
  <c r="AH50" i="15"/>
  <c r="AD19" i="15"/>
  <c r="Z19" i="15"/>
  <c r="M19" i="15"/>
  <c r="M47" i="15"/>
  <c r="S68" i="1"/>
  <c r="R163" i="15"/>
  <c r="R164" i="15"/>
  <c r="T158" i="17"/>
  <c r="V19" i="1"/>
  <c r="V47" i="1"/>
  <c r="T9" i="17"/>
  <c r="T69" i="17"/>
  <c r="Z23" i="1"/>
  <c r="O22" i="15"/>
  <c r="L19" i="17"/>
  <c r="L47" i="17"/>
  <c r="G23" i="1"/>
  <c r="G25" i="1"/>
  <c r="O19" i="1"/>
  <c r="G19" i="1"/>
  <c r="G47" i="1"/>
  <c r="AC19" i="17"/>
  <c r="AC47" i="17"/>
  <c r="L22" i="1"/>
  <c r="O171" i="1"/>
  <c r="O163" i="1"/>
  <c r="O164" i="1"/>
  <c r="AH23" i="1"/>
  <c r="N163" i="15"/>
  <c r="N164" i="15"/>
  <c r="V22" i="17"/>
  <c r="O11" i="16"/>
  <c r="O39" i="16"/>
  <c r="F11" i="1"/>
  <c r="F39" i="1"/>
  <c r="F41" i="1"/>
  <c r="F75" i="1"/>
  <c r="F70" i="1"/>
  <c r="F96" i="1"/>
  <c r="F68" i="1"/>
  <c r="O163" i="16"/>
  <c r="O164" i="16"/>
  <c r="R69" i="17"/>
  <c r="AI9" i="17"/>
  <c r="AI77" i="17"/>
  <c r="F54" i="17"/>
  <c r="F199" i="17"/>
  <c r="S182" i="1"/>
  <c r="S190" i="1"/>
  <c r="AB11" i="17"/>
  <c r="AB39" i="17"/>
  <c r="AB77" i="17"/>
  <c r="AI48" i="1"/>
  <c r="L46" i="16"/>
  <c r="T22" i="15"/>
  <c r="T19" i="15"/>
  <c r="T47" i="15"/>
  <c r="H11" i="15"/>
  <c r="H39" i="15"/>
  <c r="Q49" i="17"/>
  <c r="Q32" i="17"/>
  <c r="F48" i="17"/>
  <c r="AL46" i="17"/>
  <c r="AG19" i="15"/>
  <c r="AG47" i="15"/>
  <c r="U23" i="1"/>
  <c r="K171" i="1"/>
  <c r="K163" i="1"/>
  <c r="K164" i="1"/>
  <c r="U22" i="15"/>
  <c r="AJ11" i="1"/>
  <c r="AJ39" i="1"/>
  <c r="Y22" i="17"/>
  <c r="L171" i="16"/>
  <c r="L182" i="16"/>
  <c r="L190" i="16"/>
  <c r="L68" i="16"/>
  <c r="L11" i="16"/>
  <c r="L39" i="16"/>
  <c r="P46" i="15"/>
  <c r="K46" i="15"/>
  <c r="G22" i="15"/>
  <c r="R23" i="1"/>
  <c r="R25" i="1"/>
  <c r="AK46" i="1"/>
  <c r="N68" i="1"/>
  <c r="N11" i="1"/>
  <c r="N39" i="1"/>
  <c r="AN49" i="16"/>
  <c r="AF49" i="16"/>
  <c r="P68" i="15"/>
  <c r="P69" i="15"/>
  <c r="P163" i="15"/>
  <c r="P164" i="15"/>
  <c r="P11" i="15"/>
  <c r="P39" i="15"/>
  <c r="F163" i="15"/>
  <c r="F164" i="15"/>
  <c r="F165" i="15"/>
  <c r="F68" i="15"/>
  <c r="F10" i="15"/>
  <c r="Y9" i="17"/>
  <c r="Y77" i="17"/>
  <c r="AE46" i="17"/>
  <c r="P171" i="1"/>
  <c r="P182" i="1"/>
  <c r="P190" i="1"/>
  <c r="AE11" i="16"/>
  <c r="AE39" i="16"/>
  <c r="AE171" i="16"/>
  <c r="Q22" i="15"/>
  <c r="AA19" i="17"/>
  <c r="AA47" i="17"/>
  <c r="W22" i="17"/>
  <c r="X48" i="1"/>
  <c r="AL22" i="1"/>
  <c r="AL23" i="1"/>
  <c r="Q49" i="1"/>
  <c r="J22" i="1"/>
  <c r="J19" i="1"/>
  <c r="J47" i="1"/>
  <c r="R11" i="16"/>
  <c r="R39" i="16"/>
  <c r="I48" i="15"/>
  <c r="AF77" i="17"/>
  <c r="AF81" i="17"/>
  <c r="AF9" i="17"/>
  <c r="N49" i="17"/>
  <c r="X48" i="17"/>
  <c r="S69" i="1"/>
  <c r="S11" i="1"/>
  <c r="S39" i="1"/>
  <c r="L69" i="15"/>
  <c r="L163" i="15"/>
  <c r="L164" i="15"/>
  <c r="L11" i="15"/>
  <c r="L39" i="15"/>
  <c r="L68" i="15"/>
  <c r="T80" i="17"/>
  <c r="T81" i="17"/>
  <c r="AE23" i="1"/>
  <c r="AE25" i="1"/>
  <c r="G77" i="17"/>
  <c r="I19" i="15"/>
  <c r="P25" i="1"/>
  <c r="K81" i="17"/>
  <c r="V23" i="1"/>
  <c r="V25" i="1"/>
  <c r="S69" i="15"/>
  <c r="AD23" i="1"/>
  <c r="W23" i="1"/>
  <c r="W25" i="1"/>
  <c r="J23" i="1"/>
  <c r="S163" i="15"/>
  <c r="S164" i="15"/>
  <c r="J81" i="17"/>
  <c r="N69" i="16"/>
  <c r="F10" i="16"/>
  <c r="AM19" i="16"/>
  <c r="AM47" i="16"/>
  <c r="AD19" i="16"/>
  <c r="AD32" i="16"/>
  <c r="U19" i="16"/>
  <c r="U47" i="16"/>
  <c r="L69" i="16"/>
  <c r="F19" i="15"/>
  <c r="N23" i="1"/>
  <c r="N25" i="1"/>
  <c r="Q68" i="1"/>
  <c r="Q11" i="1"/>
  <c r="Q39" i="1"/>
  <c r="Q69" i="1"/>
  <c r="R11" i="17"/>
  <c r="R39" i="17"/>
  <c r="V11" i="17"/>
  <c r="V39" i="17"/>
  <c r="R80" i="17"/>
  <c r="R81" i="17"/>
  <c r="F81" i="17"/>
  <c r="F80" i="17"/>
  <c r="AM81" i="17"/>
  <c r="O9" i="17"/>
  <c r="O181" i="17"/>
  <c r="O68" i="16"/>
  <c r="O69" i="16"/>
  <c r="T22" i="17"/>
  <c r="T19" i="17"/>
  <c r="AI48" i="16"/>
  <c r="O19" i="16"/>
  <c r="O47" i="16"/>
  <c r="H9" i="17"/>
  <c r="H68" i="17"/>
  <c r="H77" i="17"/>
  <c r="F9" i="17"/>
  <c r="F68" i="17"/>
  <c r="F158" i="17"/>
  <c r="F63" i="1"/>
  <c r="K23" i="15"/>
  <c r="K25" i="15"/>
  <c r="K190" i="17"/>
  <c r="K198" i="17"/>
  <c r="AL23" i="15"/>
  <c r="V23" i="15"/>
  <c r="P23" i="15"/>
  <c r="K47" i="16"/>
  <c r="G23" i="15"/>
  <c r="AK23" i="15"/>
  <c r="AK25" i="15"/>
  <c r="S23" i="15"/>
  <c r="S25" i="15"/>
  <c r="AN23" i="15"/>
  <c r="AN25" i="15"/>
  <c r="F23" i="15"/>
  <c r="F25" i="15"/>
  <c r="F65" i="15"/>
  <c r="F100" i="15"/>
  <c r="AD23" i="15"/>
  <c r="AD25" i="15"/>
  <c r="T23" i="15"/>
  <c r="T25" i="15"/>
  <c r="AH23" i="15"/>
  <c r="AH25" i="15"/>
  <c r="U23" i="15"/>
  <c r="U25" i="15"/>
  <c r="Z23" i="15"/>
  <c r="Z25" i="15"/>
  <c r="R23" i="15"/>
  <c r="R25" i="15"/>
  <c r="O23" i="15"/>
  <c r="O25" i="15"/>
  <c r="I23" i="15"/>
  <c r="I25" i="15"/>
  <c r="AC23" i="15"/>
  <c r="AC25" i="15"/>
  <c r="AH32" i="15"/>
  <c r="R47" i="1"/>
  <c r="W32" i="1"/>
  <c r="AL32" i="1"/>
  <c r="T68" i="17"/>
  <c r="G47" i="15"/>
  <c r="G50" i="15"/>
  <c r="T181" i="17"/>
  <c r="T178" i="17"/>
  <c r="T11" i="17"/>
  <c r="T39" i="17"/>
  <c r="Z47" i="15"/>
  <c r="Z50" i="15"/>
  <c r="Z32" i="15"/>
  <c r="AE47" i="1"/>
  <c r="V47" i="15"/>
  <c r="O182" i="1"/>
  <c r="O190" i="1"/>
  <c r="G81" i="17"/>
  <c r="G80" i="17"/>
  <c r="F56" i="1"/>
  <c r="F193" i="1"/>
  <c r="AI11" i="17"/>
  <c r="AI39" i="17"/>
  <c r="AI181" i="17"/>
  <c r="AI178" i="17"/>
  <c r="F54" i="1"/>
  <c r="F92" i="1"/>
  <c r="T32" i="15"/>
  <c r="P163" i="1"/>
  <c r="P164" i="1"/>
  <c r="Y11" i="17"/>
  <c r="Y39" i="17"/>
  <c r="Y181" i="17"/>
  <c r="J32" i="1"/>
  <c r="AF181" i="17"/>
  <c r="AF11" i="17"/>
  <c r="AF39" i="17"/>
  <c r="F32" i="15"/>
  <c r="F47" i="15"/>
  <c r="AK69" i="15"/>
  <c r="AN69" i="15"/>
  <c r="AJ69" i="15"/>
  <c r="J25" i="1"/>
  <c r="J47" i="17"/>
  <c r="J50" i="17"/>
  <c r="AI69" i="16"/>
  <c r="H69" i="17"/>
  <c r="AJ69" i="16"/>
  <c r="AN69" i="16"/>
  <c r="AK69" i="1"/>
  <c r="AN69" i="1"/>
  <c r="AJ69" i="1"/>
  <c r="AL69" i="1"/>
  <c r="F55" i="15"/>
  <c r="AI69" i="17"/>
  <c r="AM69" i="17"/>
  <c r="AK69" i="17"/>
  <c r="AJ68" i="1"/>
  <c r="AI80" i="17"/>
  <c r="AI81" i="17"/>
  <c r="AK68" i="1"/>
  <c r="AI68" i="17"/>
  <c r="AI68" i="16"/>
  <c r="AL68" i="1"/>
  <c r="AI158" i="17"/>
  <c r="AJ68" i="15"/>
  <c r="AJ158" i="17"/>
  <c r="AK158" i="17"/>
  <c r="AN68" i="1"/>
  <c r="AM68" i="17"/>
  <c r="AM80" i="17"/>
  <c r="AM68" i="15"/>
  <c r="AM158" i="17"/>
  <c r="AN68" i="15"/>
  <c r="AN68" i="16"/>
  <c r="AM178" i="17"/>
  <c r="AM190" i="17"/>
  <c r="AM198" i="17"/>
  <c r="AJ163" i="15"/>
  <c r="AJ164" i="15"/>
  <c r="AI163" i="16"/>
  <c r="AI164" i="16"/>
  <c r="AJ163" i="1"/>
  <c r="AM163" i="15"/>
  <c r="AM164" i="15"/>
  <c r="AI182" i="16"/>
  <c r="AI190" i="16"/>
  <c r="AN163" i="15"/>
  <c r="AN164" i="15"/>
  <c r="AJ182" i="1"/>
  <c r="AJ190" i="1"/>
  <c r="AN163" i="1"/>
  <c r="AN164" i="1"/>
  <c r="AN182" i="1"/>
  <c r="AN190" i="1"/>
  <c r="N32" i="17"/>
  <c r="N47" i="17"/>
  <c r="N50" i="17"/>
  <c r="F32" i="1"/>
  <c r="H36" i="15"/>
  <c r="I2" i="15"/>
  <c r="T11" i="1"/>
  <c r="T39" i="1"/>
  <c r="T69" i="1"/>
  <c r="U32" i="15"/>
  <c r="U47" i="15"/>
  <c r="U50" i="15"/>
  <c r="AL47" i="15"/>
  <c r="G50" i="1"/>
  <c r="AL163" i="15"/>
  <c r="AL164" i="15"/>
  <c r="AN80" i="17"/>
  <c r="AL69" i="15"/>
  <c r="Z32" i="16"/>
  <c r="P32" i="16"/>
  <c r="Z32" i="1"/>
  <c r="AF32" i="17"/>
  <c r="Y23" i="15"/>
  <c r="Y25" i="15"/>
  <c r="AL25" i="15"/>
  <c r="AJ23" i="15"/>
  <c r="AJ25" i="15"/>
  <c r="N80" i="17"/>
  <c r="O158" i="17"/>
  <c r="R190" i="17"/>
  <c r="R198" i="17"/>
  <c r="G10" i="1"/>
  <c r="J22" i="17"/>
  <c r="P22" i="16"/>
  <c r="H22" i="17"/>
  <c r="O32" i="1"/>
  <c r="F11" i="16"/>
  <c r="F39" i="16"/>
  <c r="F41" i="16"/>
  <c r="F75" i="16"/>
  <c r="AJ19" i="1"/>
  <c r="AJ47" i="1"/>
  <c r="W22" i="16"/>
  <c r="J22" i="15"/>
  <c r="M22" i="16"/>
  <c r="AG22" i="15"/>
  <c r="G163" i="1"/>
  <c r="G164" i="1"/>
  <c r="G69" i="1"/>
  <c r="AA77" i="17"/>
  <c r="M19" i="1"/>
  <c r="M47" i="1"/>
  <c r="M50" i="1"/>
  <c r="AK22" i="16"/>
  <c r="AF19" i="16"/>
  <c r="AB22" i="16"/>
  <c r="X22" i="16"/>
  <c r="Q22" i="16"/>
  <c r="M19" i="16"/>
  <c r="M47" i="16"/>
  <c r="Q19" i="15"/>
  <c r="AI19" i="17"/>
  <c r="AH19" i="17"/>
  <c r="AG19" i="17"/>
  <c r="AG47" i="17"/>
  <c r="AG50" i="17"/>
  <c r="K19" i="17"/>
  <c r="X50" i="1"/>
  <c r="AN158" i="17"/>
  <c r="AL68" i="15"/>
  <c r="AM68" i="1"/>
  <c r="F63" i="15"/>
  <c r="X32" i="1"/>
  <c r="L32" i="17"/>
  <c r="AM32" i="1"/>
  <c r="R50" i="1"/>
  <c r="M32" i="16"/>
  <c r="AA23" i="15"/>
  <c r="AA25" i="15"/>
  <c r="AI23" i="15"/>
  <c r="AI25" i="15"/>
  <c r="P25" i="15"/>
  <c r="J23" i="15"/>
  <c r="J25" i="15"/>
  <c r="F70" i="16"/>
  <c r="F96" i="16"/>
  <c r="G36" i="15"/>
  <c r="W11" i="17"/>
  <c r="W39" i="17"/>
  <c r="AD25" i="1"/>
  <c r="Y19" i="15"/>
  <c r="AC22" i="15"/>
  <c r="J69" i="1"/>
  <c r="AJ19" i="15"/>
  <c r="K22" i="1"/>
  <c r="AD77" i="17"/>
  <c r="AG22" i="16"/>
  <c r="Y22" i="16"/>
  <c r="O22" i="16"/>
  <c r="T22" i="16"/>
  <c r="R22" i="16"/>
  <c r="N22" i="16"/>
  <c r="U171" i="1"/>
  <c r="K19" i="1"/>
  <c r="K47" i="1"/>
  <c r="M81" i="17"/>
  <c r="U11" i="1"/>
  <c r="U39" i="1"/>
  <c r="T19" i="1"/>
  <c r="Z19" i="16"/>
  <c r="Z47" i="16"/>
  <c r="Z50" i="16"/>
  <c r="AN22" i="16"/>
  <c r="AJ19" i="16"/>
  <c r="AJ47" i="16"/>
  <c r="AA22" i="16"/>
  <c r="AN19" i="17"/>
  <c r="AN47" i="17"/>
  <c r="F171" i="15"/>
  <c r="O68" i="17"/>
  <c r="I32" i="17"/>
  <c r="G32" i="1"/>
  <c r="F174" i="1"/>
  <c r="AC32" i="17"/>
  <c r="S32" i="17"/>
  <c r="AG32" i="17"/>
  <c r="H23" i="15"/>
  <c r="H25" i="15"/>
  <c r="W23" i="15"/>
  <c r="W25" i="15"/>
  <c r="T32" i="17"/>
  <c r="F68" i="16"/>
  <c r="AK19" i="17"/>
  <c r="AK47" i="17"/>
  <c r="AK50" i="17"/>
  <c r="AL25" i="1"/>
  <c r="AA50" i="17"/>
  <c r="U25" i="1"/>
  <c r="R68" i="17"/>
  <c r="AH25" i="1"/>
  <c r="AC50" i="17"/>
  <c r="I22" i="16"/>
  <c r="AD22" i="16"/>
  <c r="D23" i="16"/>
  <c r="AC23" i="16"/>
  <c r="AC25" i="16"/>
  <c r="AK77" i="17"/>
  <c r="AK80" i="17"/>
  <c r="F163" i="16"/>
  <c r="F164" i="16"/>
  <c r="F165" i="16"/>
  <c r="AG11" i="17"/>
  <c r="AG39" i="17"/>
  <c r="R68" i="1"/>
  <c r="AG77" i="17"/>
  <c r="AG81" i="17"/>
  <c r="H2" i="1"/>
  <c r="R171" i="1"/>
  <c r="U77" i="17"/>
  <c r="G11" i="1"/>
  <c r="G39" i="1"/>
  <c r="M9" i="17"/>
  <c r="AG19" i="16"/>
  <c r="AG32" i="16"/>
  <c r="Y19" i="16"/>
  <c r="Y47" i="16"/>
  <c r="Z22" i="16"/>
  <c r="R50" i="15"/>
  <c r="K50" i="15"/>
  <c r="G32" i="15"/>
  <c r="O178" i="17"/>
  <c r="O179" i="17"/>
  <c r="O190" i="17"/>
  <c r="O198" i="17"/>
  <c r="V50" i="15"/>
  <c r="AF23" i="1"/>
  <c r="AF25" i="1"/>
  <c r="AF22" i="1"/>
  <c r="AF19" i="1"/>
  <c r="AF47" i="1"/>
  <c r="Q68" i="15"/>
  <c r="Q11" i="15"/>
  <c r="Q39" i="15"/>
  <c r="Q163" i="15"/>
  <c r="Q164" i="15"/>
  <c r="Q69" i="15"/>
  <c r="F85" i="15"/>
  <c r="F94" i="15"/>
  <c r="AH9" i="17"/>
  <c r="AH77" i="17"/>
  <c r="AH81" i="17"/>
  <c r="X9" i="17"/>
  <c r="X11" i="17"/>
  <c r="X39" i="17"/>
  <c r="X77" i="17"/>
  <c r="G411" i="18"/>
  <c r="G412" i="18"/>
  <c r="AI163" i="15"/>
  <c r="AI164" i="15"/>
  <c r="AI68" i="15"/>
  <c r="F50" i="15"/>
  <c r="F51" i="15"/>
  <c r="F70" i="17"/>
  <c r="F103" i="17"/>
  <c r="O69" i="17"/>
  <c r="R32" i="15"/>
  <c r="AL50" i="15"/>
  <c r="AE32" i="1"/>
  <c r="K32" i="15"/>
  <c r="N23" i="15"/>
  <c r="N25" i="15"/>
  <c r="V25" i="15"/>
  <c r="AA11" i="17"/>
  <c r="AA39" i="17"/>
  <c r="E27" i="17"/>
  <c r="AD11" i="17"/>
  <c r="AD39" i="17"/>
  <c r="AB11" i="1"/>
  <c r="AB39" i="1"/>
  <c r="AC23" i="1"/>
  <c r="Z50" i="1"/>
  <c r="J11" i="1"/>
  <c r="J39" i="1"/>
  <c r="J171" i="1"/>
  <c r="AE19" i="15"/>
  <c r="AE22" i="15"/>
  <c r="T69" i="15"/>
  <c r="T11" i="15"/>
  <c r="T39" i="15"/>
  <c r="T68" i="15"/>
  <c r="T163" i="15"/>
  <c r="T164" i="15"/>
  <c r="O68" i="15"/>
  <c r="O69" i="15"/>
  <c r="O11" i="15"/>
  <c r="O39" i="15"/>
  <c r="O163" i="15"/>
  <c r="O164" i="15"/>
  <c r="U69" i="17"/>
  <c r="U181" i="17"/>
  <c r="S158" i="17"/>
  <c r="S77" i="17"/>
  <c r="S81" i="17"/>
  <c r="S9" i="17"/>
  <c r="Q158" i="17"/>
  <c r="Q9" i="17"/>
  <c r="Q181" i="17"/>
  <c r="G273" i="18"/>
  <c r="G302" i="18"/>
  <c r="G337" i="18"/>
  <c r="H2" i="18"/>
  <c r="H273" i="18"/>
  <c r="G415" i="18"/>
  <c r="Z171" i="1"/>
  <c r="Z11" i="1"/>
  <c r="Z39" i="1"/>
  <c r="W49" i="16"/>
  <c r="W32" i="16"/>
  <c r="AN181" i="17"/>
  <c r="AN11" i="17"/>
  <c r="AN39" i="17"/>
  <c r="AL158" i="17"/>
  <c r="O11" i="17"/>
  <c r="O39" i="17"/>
  <c r="AM69" i="15"/>
  <c r="K182" i="1"/>
  <c r="K190" i="1"/>
  <c r="AE50" i="1"/>
  <c r="AH32" i="1"/>
  <c r="J32" i="15"/>
  <c r="AJ50" i="1"/>
  <c r="G25" i="15"/>
  <c r="L23" i="15"/>
  <c r="L25" i="15"/>
  <c r="L19" i="15"/>
  <c r="P80" i="17"/>
  <c r="H2" i="17"/>
  <c r="AK23" i="1"/>
  <c r="AK19" i="1"/>
  <c r="AK22" i="1"/>
  <c r="AI22" i="1"/>
  <c r="AI19" i="1"/>
  <c r="R68" i="15"/>
  <c r="R69" i="15"/>
  <c r="Z22" i="17"/>
  <c r="Z19" i="17"/>
  <c r="Z47" i="17"/>
  <c r="X22" i="17"/>
  <c r="X19" i="17"/>
  <c r="U22" i="17"/>
  <c r="U19" i="17"/>
  <c r="G171" i="16"/>
  <c r="G182" i="16"/>
  <c r="G190" i="16"/>
  <c r="G68" i="16"/>
  <c r="G11" i="16"/>
  <c r="G39" i="16"/>
  <c r="F161" i="17"/>
  <c r="F162" i="17"/>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N68" i="17"/>
  <c r="AL80" i="17"/>
  <c r="AN69" i="17"/>
  <c r="AD47" i="16"/>
  <c r="AD50" i="16"/>
  <c r="AI69" i="15"/>
  <c r="H32" i="17"/>
  <c r="AC32" i="15"/>
  <c r="M32" i="15"/>
  <c r="V32" i="17"/>
  <c r="F32" i="17"/>
  <c r="K32" i="1"/>
  <c r="N19" i="15"/>
  <c r="AL9" i="17"/>
  <c r="AI23" i="1"/>
  <c r="AI25" i="1"/>
  <c r="U19" i="1"/>
  <c r="U47" i="1"/>
  <c r="U50" i="1"/>
  <c r="U22" i="1"/>
  <c r="T171" i="1"/>
  <c r="T68" i="1"/>
  <c r="K11" i="1"/>
  <c r="K39" i="1"/>
  <c r="K69" i="1"/>
  <c r="K68" i="1"/>
  <c r="J50" i="15"/>
  <c r="L77" i="17"/>
  <c r="L158" i="17"/>
  <c r="L9" i="17"/>
  <c r="G10" i="16"/>
  <c r="G172" i="16"/>
  <c r="G176" i="16"/>
  <c r="L50" i="17"/>
  <c r="AM25" i="1"/>
  <c r="M25" i="1"/>
  <c r="AK25" i="1"/>
  <c r="AC19" i="1"/>
  <c r="AC47" i="1"/>
  <c r="AN19" i="16"/>
  <c r="AN47" i="16"/>
  <c r="AN19" i="15"/>
  <c r="AI19" i="15"/>
  <c r="AI47" i="15"/>
  <c r="AA19" i="15"/>
  <c r="W19" i="15"/>
  <c r="W19" i="17"/>
  <c r="P19" i="17"/>
  <c r="M50" i="15"/>
  <c r="AC50" i="1"/>
  <c r="V50" i="1"/>
  <c r="N50" i="1"/>
  <c r="F19" i="16"/>
  <c r="F47" i="16"/>
  <c r="F55" i="16"/>
  <c r="F81" i="16"/>
  <c r="AB19" i="15"/>
  <c r="AB47" i="15"/>
  <c r="X23" i="15"/>
  <c r="X25" i="15"/>
  <c r="S68" i="15"/>
  <c r="E49" i="17"/>
  <c r="AE50" i="17"/>
  <c r="R19" i="17"/>
  <c r="R47" i="17"/>
  <c r="R50" i="17"/>
  <c r="AH22" i="16"/>
  <c r="Z25" i="1"/>
  <c r="R32" i="1"/>
  <c r="W50" i="1"/>
  <c r="AE19" i="16"/>
  <c r="AE47" i="16"/>
  <c r="AA19" i="16"/>
  <c r="AA47" i="16"/>
  <c r="AA50" i="16"/>
  <c r="T19" i="16"/>
  <c r="T47" i="16"/>
  <c r="R19" i="16"/>
  <c r="R47" i="16"/>
  <c r="AM19" i="17"/>
  <c r="AM47" i="17"/>
  <c r="AM50" i="17"/>
  <c r="AJ19" i="17"/>
  <c r="AJ47" i="17"/>
  <c r="AJ50" i="17"/>
  <c r="K5" i="8"/>
  <c r="S5" i="8"/>
  <c r="H5" i="8"/>
  <c r="L5" i="8"/>
  <c r="T5" i="8"/>
  <c r="P5" i="8"/>
  <c r="X5" i="8"/>
  <c r="Z5" i="8"/>
  <c r="M5" i="8"/>
  <c r="U5" i="8"/>
  <c r="O5" i="8"/>
  <c r="I5" i="8"/>
  <c r="J5" i="8"/>
  <c r="R5" i="8"/>
  <c r="N5" i="8"/>
  <c r="V5" i="8"/>
  <c r="W5" i="8"/>
  <c r="Q5" i="8"/>
  <c r="Y5" i="8"/>
  <c r="F34" i="18"/>
  <c r="U34" i="18"/>
  <c r="H247" i="18"/>
  <c r="H409" i="18"/>
  <c r="G414" i="18"/>
  <c r="G413" i="18"/>
  <c r="F191" i="1"/>
  <c r="F129" i="17"/>
  <c r="F132" i="17"/>
  <c r="F133" i="17"/>
  <c r="F87" i="15"/>
  <c r="Q163" i="1"/>
  <c r="Q164" i="1"/>
  <c r="Q182" i="1"/>
  <c r="Q190" i="1"/>
  <c r="AK47" i="15"/>
  <c r="AK50" i="15"/>
  <c r="AK32" i="15"/>
  <c r="I22" i="1"/>
  <c r="I23" i="1"/>
  <c r="I25" i="1"/>
  <c r="I19" i="1"/>
  <c r="F11" i="17"/>
  <c r="F39" i="17"/>
  <c r="F41" i="17"/>
  <c r="F42" i="17"/>
  <c r="H11" i="17"/>
  <c r="H39" i="17"/>
  <c r="S32" i="15"/>
  <c r="S47" i="15"/>
  <c r="S50" i="15"/>
  <c r="K50" i="1"/>
  <c r="AF19" i="15"/>
  <c r="Q22" i="1"/>
  <c r="Q23" i="1"/>
  <c r="Q25" i="1"/>
  <c r="Q19" i="1"/>
  <c r="P11" i="1"/>
  <c r="P39" i="1"/>
  <c r="P68" i="1"/>
  <c r="P69" i="1"/>
  <c r="L11" i="1"/>
  <c r="L39" i="1"/>
  <c r="L171" i="1"/>
  <c r="L68" i="1"/>
  <c r="L69" i="1"/>
  <c r="Y171" i="16"/>
  <c r="Y11" i="16"/>
  <c r="Y39" i="16"/>
  <c r="J181" i="17"/>
  <c r="J69" i="17"/>
  <c r="J68" i="17"/>
  <c r="AK163" i="15"/>
  <c r="AK164" i="15"/>
  <c r="F181" i="17"/>
  <c r="AA32" i="17"/>
  <c r="F163" i="1"/>
  <c r="F164" i="1"/>
  <c r="F165" i="1"/>
  <c r="F166" i="1"/>
  <c r="F168" i="1"/>
  <c r="T190" i="17"/>
  <c r="T198" i="17"/>
  <c r="E30" i="15"/>
  <c r="AB23" i="15"/>
  <c r="AB25" i="15"/>
  <c r="E17" i="15"/>
  <c r="U50" i="16"/>
  <c r="AC32" i="1"/>
  <c r="AF50" i="17"/>
  <c r="L69" i="17"/>
  <c r="L68" i="17"/>
  <c r="AM11" i="1"/>
  <c r="AM39" i="1"/>
  <c r="AM171" i="1"/>
  <c r="M11" i="1"/>
  <c r="M39" i="1"/>
  <c r="M68" i="1"/>
  <c r="M171" i="1"/>
  <c r="I69" i="1"/>
  <c r="I171" i="1"/>
  <c r="I68" i="1"/>
  <c r="O32" i="16"/>
  <c r="J22" i="16"/>
  <c r="J19" i="16"/>
  <c r="J47" i="16"/>
  <c r="F83" i="15"/>
  <c r="F92" i="15"/>
  <c r="Y22" i="1"/>
  <c r="Y23" i="1"/>
  <c r="Y25" i="1"/>
  <c r="Y19" i="1"/>
  <c r="Y47" i="1"/>
  <c r="Y50" i="1"/>
  <c r="T11" i="16"/>
  <c r="T39" i="16"/>
  <c r="T68" i="16"/>
  <c r="T69" i="16"/>
  <c r="AC50" i="15"/>
  <c r="U163" i="15"/>
  <c r="U164" i="15"/>
  <c r="U69" i="15"/>
  <c r="U11" i="15"/>
  <c r="U39" i="15"/>
  <c r="M11" i="15"/>
  <c r="M39" i="15"/>
  <c r="M69" i="15"/>
  <c r="M68" i="15"/>
  <c r="AM22" i="15"/>
  <c r="AM19" i="15"/>
  <c r="F10" i="17"/>
  <c r="AI190" i="17"/>
  <c r="AI198" i="17"/>
  <c r="G51" i="15"/>
  <c r="AF23" i="15"/>
  <c r="AF25" i="15"/>
  <c r="Z50" i="17"/>
  <c r="J11" i="17"/>
  <c r="J39" i="17"/>
  <c r="AF171" i="1"/>
  <c r="AF11" i="1"/>
  <c r="AF39" i="1"/>
  <c r="E30" i="1"/>
  <c r="F49" i="1"/>
  <c r="F57" i="1"/>
  <c r="F195" i="1"/>
  <c r="AD11" i="16"/>
  <c r="AD39" i="16"/>
  <c r="AD171" i="16"/>
  <c r="W171" i="16"/>
  <c r="W11" i="16"/>
  <c r="W39" i="16"/>
  <c r="P48" i="15"/>
  <c r="E48" i="15"/>
  <c r="E27" i="15"/>
  <c r="Z9" i="17"/>
  <c r="Z77" i="17"/>
  <c r="Y46" i="17"/>
  <c r="E46" i="17"/>
  <c r="E14" i="17"/>
  <c r="E18" i="17"/>
  <c r="G19" i="17"/>
  <c r="G22" i="17"/>
  <c r="G62" i="17"/>
  <c r="G100" i="17"/>
  <c r="G150" i="17"/>
  <c r="H68" i="1"/>
  <c r="H11" i="1"/>
  <c r="H39" i="1"/>
  <c r="H171" i="1"/>
  <c r="H69" i="1"/>
  <c r="AI11" i="1"/>
  <c r="AI39" i="1"/>
  <c r="AI171" i="1"/>
  <c r="V32" i="1"/>
  <c r="AK68" i="15"/>
  <c r="T47" i="17"/>
  <c r="T50" i="17"/>
  <c r="Z32" i="17"/>
  <c r="V50" i="17"/>
  <c r="S80" i="17"/>
  <c r="D14" i="2"/>
  <c r="E21" i="5"/>
  <c r="D16" i="2"/>
  <c r="O22" i="1"/>
  <c r="O23" i="1"/>
  <c r="O25" i="1"/>
  <c r="L19" i="1"/>
  <c r="E17" i="1"/>
  <c r="H68" i="15"/>
  <c r="H163" i="15"/>
  <c r="H164" i="15"/>
  <c r="H69" i="15"/>
  <c r="G163" i="15"/>
  <c r="G164" i="15"/>
  <c r="G10" i="15"/>
  <c r="H10" i="15"/>
  <c r="I10" i="15"/>
  <c r="J10" i="15"/>
  <c r="K10" i="15"/>
  <c r="L10" i="15"/>
  <c r="M10" i="15"/>
  <c r="N10" i="15"/>
  <c r="O10" i="15"/>
  <c r="P10" i="15"/>
  <c r="Q10" i="15"/>
  <c r="R10" i="15"/>
  <c r="S10" i="15"/>
  <c r="T10" i="15"/>
  <c r="U10" i="15"/>
  <c r="V10" i="15"/>
  <c r="W10" i="15"/>
  <c r="X10" i="15"/>
  <c r="Y10" i="15"/>
  <c r="Z10" i="15"/>
  <c r="AA10" i="15"/>
  <c r="AB10" i="15"/>
  <c r="AC10" i="15"/>
  <c r="AD10" i="15"/>
  <c r="AE10" i="15"/>
  <c r="AF10" i="15"/>
  <c r="AG10" i="15"/>
  <c r="AH10" i="15"/>
  <c r="AI10" i="15"/>
  <c r="AJ10" i="15"/>
  <c r="AK10" i="15"/>
  <c r="AL10" i="15"/>
  <c r="AM10" i="15"/>
  <c r="AN10" i="15"/>
  <c r="G69" i="15"/>
  <c r="G11" i="15"/>
  <c r="G39" i="15"/>
  <c r="G41" i="15"/>
  <c r="G68" i="15"/>
  <c r="AE181" i="17"/>
  <c r="AE11" i="17"/>
  <c r="AE39" i="17"/>
  <c r="AN48" i="17"/>
  <c r="AN50" i="17"/>
  <c r="AN32" i="17"/>
  <c r="AM32" i="17"/>
  <c r="AE32" i="15"/>
  <c r="AE47" i="15"/>
  <c r="AE50" i="15"/>
  <c r="X19" i="15"/>
  <c r="X22" i="15"/>
  <c r="AE32" i="17"/>
  <c r="E30" i="17"/>
  <c r="AK81" i="17"/>
  <c r="H181" i="17"/>
  <c r="H178" i="17"/>
  <c r="AI32" i="15"/>
  <c r="M69" i="1"/>
  <c r="AB22" i="15"/>
  <c r="AA22" i="1"/>
  <c r="AA23" i="1"/>
  <c r="AA25" i="1"/>
  <c r="AE11" i="1"/>
  <c r="AE39" i="1"/>
  <c r="AE171" i="1"/>
  <c r="E18" i="1"/>
  <c r="H22" i="1"/>
  <c r="H19" i="1"/>
  <c r="V32" i="15"/>
  <c r="I163" i="15"/>
  <c r="I164" i="15"/>
  <c r="I11" i="15"/>
  <c r="I39" i="15"/>
  <c r="I69" i="15"/>
  <c r="I68" i="15"/>
  <c r="X181" i="17"/>
  <c r="G56" i="17"/>
  <c r="G101" i="17"/>
  <c r="G156" i="17"/>
  <c r="G157" i="17"/>
  <c r="G40" i="17"/>
  <c r="G79" i="17"/>
  <c r="G82" i="17"/>
  <c r="G83" i="17"/>
  <c r="K163" i="15"/>
  <c r="K164" i="15"/>
  <c r="K69" i="15"/>
  <c r="K11" i="15"/>
  <c r="K39" i="15"/>
  <c r="AI68" i="1"/>
  <c r="H54" i="15"/>
  <c r="H92" i="15"/>
  <c r="N32" i="1"/>
  <c r="P32" i="15"/>
  <c r="O32" i="15"/>
  <c r="T171" i="16"/>
  <c r="AN19" i="1"/>
  <c r="AN47" i="1"/>
  <c r="AN23" i="1"/>
  <c r="AN25" i="1"/>
  <c r="AN22" i="1"/>
  <c r="AG22" i="1"/>
  <c r="AG19" i="1"/>
  <c r="AG23" i="1"/>
  <c r="AG25" i="1"/>
  <c r="AD171" i="1"/>
  <c r="AD11" i="1"/>
  <c r="AD39" i="1"/>
  <c r="X171" i="1"/>
  <c r="X11" i="1"/>
  <c r="X39" i="1"/>
  <c r="M48" i="1"/>
  <c r="M32" i="1"/>
  <c r="N171" i="16"/>
  <c r="N11" i="16"/>
  <c r="N39" i="16"/>
  <c r="N68" i="16"/>
  <c r="J11" i="15"/>
  <c r="J39" i="15"/>
  <c r="J68" i="15"/>
  <c r="J69" i="15"/>
  <c r="AK181" i="17"/>
  <c r="AK11" i="17"/>
  <c r="AK39" i="17"/>
  <c r="O80" i="17"/>
  <c r="O81" i="17"/>
  <c r="I9" i="17"/>
  <c r="I11" i="17"/>
  <c r="I39" i="17"/>
  <c r="I158" i="17"/>
  <c r="I77" i="17"/>
  <c r="O22" i="17"/>
  <c r="O19" i="17"/>
  <c r="O47" i="17"/>
  <c r="Q19" i="16"/>
  <c r="Q47" i="16"/>
  <c r="Q50" i="16"/>
  <c r="F177" i="1"/>
  <c r="AL50" i="1"/>
  <c r="AF50" i="1"/>
  <c r="I19" i="16"/>
  <c r="I47" i="16"/>
  <c r="I50" i="16"/>
  <c r="AM50" i="1"/>
  <c r="F173" i="17"/>
  <c r="AA19" i="1"/>
  <c r="AD52" i="18"/>
  <c r="T50" i="15"/>
  <c r="AH50" i="1"/>
  <c r="AD19" i="1"/>
  <c r="AD47" i="1"/>
  <c r="AL19" i="16"/>
  <c r="AL47" i="16"/>
  <c r="G19" i="16"/>
  <c r="G47" i="16"/>
  <c r="H19" i="15"/>
  <c r="S23" i="16"/>
  <c r="S25" i="16"/>
  <c r="AC25" i="1"/>
  <c r="L19" i="16"/>
  <c r="L47" i="16"/>
  <c r="Z22" i="15"/>
  <c r="F321" i="18"/>
  <c r="F85" i="1"/>
  <c r="F476" i="18"/>
  <c r="F88" i="17"/>
  <c r="F178" i="1"/>
  <c r="F91" i="17"/>
  <c r="F200" i="17"/>
  <c r="F122" i="1"/>
  <c r="F125" i="1"/>
  <c r="H57" i="15"/>
  <c r="H185" i="15"/>
  <c r="F318" i="18"/>
  <c r="F429" i="18"/>
  <c r="F323" i="18"/>
  <c r="F439" i="18"/>
  <c r="F416" i="18"/>
  <c r="F417" i="18"/>
  <c r="F359" i="18"/>
  <c r="F362" i="18"/>
  <c r="F295" i="18"/>
  <c r="F296" i="18"/>
  <c r="J288" i="18"/>
  <c r="K288" i="18"/>
  <c r="L288" i="18"/>
  <c r="M288" i="18"/>
  <c r="N288" i="18"/>
  <c r="O288" i="18"/>
  <c r="P288" i="18"/>
  <c r="Q288" i="18"/>
  <c r="R288" i="18"/>
  <c r="S288" i="18"/>
  <c r="T288" i="18"/>
  <c r="U288" i="18"/>
  <c r="V288" i="18"/>
  <c r="W288" i="18"/>
  <c r="X288" i="18"/>
  <c r="Y288" i="18"/>
  <c r="Z288" i="18"/>
  <c r="AA288" i="18"/>
  <c r="AB288" i="18"/>
  <c r="AC288" i="18"/>
  <c r="AD288" i="18"/>
  <c r="AE288" i="18"/>
  <c r="AF288" i="18"/>
  <c r="AG288" i="18"/>
  <c r="AH288" i="18"/>
  <c r="AI288" i="18"/>
  <c r="AJ288" i="18"/>
  <c r="AK288" i="18"/>
  <c r="AL288" i="18"/>
  <c r="AM288" i="18"/>
  <c r="AN288" i="18"/>
  <c r="AL34" i="18"/>
  <c r="N34" i="18"/>
  <c r="AD34" i="18"/>
  <c r="E284" i="18"/>
  <c r="F57" i="18"/>
  <c r="F88" i="18"/>
  <c r="F205" i="18"/>
  <c r="AK34" i="18"/>
  <c r="M34" i="18"/>
  <c r="H294" i="18"/>
  <c r="H293" i="18"/>
  <c r="H277" i="18"/>
  <c r="H292" i="18"/>
  <c r="H291" i="18"/>
  <c r="H302" i="18"/>
  <c r="H300" i="18"/>
  <c r="E287" i="18"/>
  <c r="E269" i="18"/>
  <c r="E49" i="18"/>
  <c r="H278" i="18"/>
  <c r="H312" i="18"/>
  <c r="H313" i="18"/>
  <c r="H437" i="18"/>
  <c r="H299" i="18"/>
  <c r="H330" i="18"/>
  <c r="AM401" i="18"/>
  <c r="K401" i="18"/>
  <c r="F427" i="18"/>
  <c r="S401" i="18"/>
  <c r="F337" i="18"/>
  <c r="F378" i="18"/>
  <c r="F401" i="18"/>
  <c r="F402" i="18"/>
  <c r="F403" i="18"/>
  <c r="F405" i="18"/>
  <c r="L401" i="18"/>
  <c r="AJ401" i="18"/>
  <c r="O401" i="18"/>
  <c r="G401" i="18"/>
  <c r="H401" i="18"/>
  <c r="AL401" i="18"/>
  <c r="M401" i="18"/>
  <c r="AI401" i="18"/>
  <c r="R401" i="18"/>
  <c r="AK401" i="18"/>
  <c r="U401" i="18"/>
  <c r="I401" i="18"/>
  <c r="AN401" i="18"/>
  <c r="P401" i="18"/>
  <c r="N401" i="18"/>
  <c r="T401" i="18"/>
  <c r="F440" i="18"/>
  <c r="J401" i="18"/>
  <c r="Q401" i="18"/>
  <c r="F278" i="18"/>
  <c r="E276" i="18"/>
  <c r="X171" i="16"/>
  <c r="X11" i="16"/>
  <c r="X39" i="16"/>
  <c r="S47" i="16"/>
  <c r="S50" i="16"/>
  <c r="S32" i="16"/>
  <c r="U68" i="16"/>
  <c r="U171" i="16"/>
  <c r="U11" i="16"/>
  <c r="U39" i="16"/>
  <c r="U69" i="16"/>
  <c r="AF47" i="16"/>
  <c r="AF50" i="16"/>
  <c r="AF32" i="16"/>
  <c r="AJ68" i="16"/>
  <c r="F172" i="16"/>
  <c r="F175" i="16"/>
  <c r="L163" i="16"/>
  <c r="L164" i="16"/>
  <c r="AF23" i="16"/>
  <c r="AF25" i="16"/>
  <c r="AF22" i="16"/>
  <c r="AM32" i="16"/>
  <c r="W50" i="16"/>
  <c r="U23" i="16"/>
  <c r="U25" i="16"/>
  <c r="P23" i="16"/>
  <c r="P25" i="16"/>
  <c r="Y23" i="16"/>
  <c r="Y25" i="16"/>
  <c r="AE23" i="16"/>
  <c r="AE25" i="16"/>
  <c r="S22" i="16"/>
  <c r="AJ11" i="16"/>
  <c r="AJ39" i="16"/>
  <c r="Q68" i="16"/>
  <c r="AB19" i="16"/>
  <c r="AB47" i="16"/>
  <c r="AB50" i="16"/>
  <c r="AL23" i="16"/>
  <c r="AL25" i="16"/>
  <c r="AC19" i="16"/>
  <c r="AC47" i="16"/>
  <c r="V19" i="16"/>
  <c r="V32" i="16"/>
  <c r="R49" i="16"/>
  <c r="O48" i="16"/>
  <c r="O50" i="16"/>
  <c r="N19" i="16"/>
  <c r="N47" i="16"/>
  <c r="N50" i="16"/>
  <c r="H50" i="16"/>
  <c r="AG23" i="16"/>
  <c r="AG25" i="16"/>
  <c r="L22" i="16"/>
  <c r="E17" i="16"/>
  <c r="AD23" i="16"/>
  <c r="AD25" i="16"/>
  <c r="AN50" i="16"/>
  <c r="K22" i="16"/>
  <c r="M23" i="16"/>
  <c r="M25" i="16"/>
  <c r="Q11" i="16"/>
  <c r="Q39" i="16"/>
  <c r="H32" i="16"/>
  <c r="X32" i="16"/>
  <c r="AN171" i="16"/>
  <c r="Q171" i="16"/>
  <c r="Q182" i="16"/>
  <c r="Q190" i="16"/>
  <c r="H171" i="16"/>
  <c r="H68" i="16"/>
  <c r="H11" i="16"/>
  <c r="H39" i="16"/>
  <c r="H69" i="16"/>
  <c r="AA32" i="16"/>
  <c r="S171" i="16"/>
  <c r="S11" i="16"/>
  <c r="S39" i="16"/>
  <c r="S69" i="16"/>
  <c r="S68" i="16"/>
  <c r="AC171" i="16"/>
  <c r="AC11" i="16"/>
  <c r="AC39" i="16"/>
  <c r="K11" i="16"/>
  <c r="K39" i="16"/>
  <c r="K68" i="16"/>
  <c r="K69" i="16"/>
  <c r="K171" i="16"/>
  <c r="L50" i="16"/>
  <c r="M69" i="16"/>
  <c r="M171" i="16"/>
  <c r="M11" i="16"/>
  <c r="M39" i="16"/>
  <c r="M68" i="16"/>
  <c r="AJ163" i="16"/>
  <c r="AJ164" i="16"/>
  <c r="AJ182" i="16"/>
  <c r="AJ190" i="16"/>
  <c r="AG11" i="16"/>
  <c r="AG39" i="16"/>
  <c r="AG171" i="16"/>
  <c r="T32" i="16"/>
  <c r="AM68" i="16"/>
  <c r="AM69" i="16"/>
  <c r="G36" i="16"/>
  <c r="H2" i="16"/>
  <c r="AK69" i="16"/>
  <c r="U32" i="16"/>
  <c r="X50" i="16"/>
  <c r="AJ32" i="16"/>
  <c r="AB32" i="16"/>
  <c r="E18" i="16"/>
  <c r="AH32" i="16"/>
  <c r="AK11" i="16"/>
  <c r="AK39" i="16"/>
  <c r="AK19" i="16"/>
  <c r="I11" i="16"/>
  <c r="I39" i="16"/>
  <c r="AM48" i="16"/>
  <c r="AM50" i="16"/>
  <c r="T48" i="16"/>
  <c r="T50" i="16"/>
  <c r="P171" i="16"/>
  <c r="AH50" i="16"/>
  <c r="AA11" i="16"/>
  <c r="AA39" i="16"/>
  <c r="AK68" i="16"/>
  <c r="V171" i="16"/>
  <c r="F32" i="16"/>
  <c r="AC22" i="16"/>
  <c r="U22" i="16"/>
  <c r="Y32" i="16"/>
  <c r="G50" i="16"/>
  <c r="E30" i="16"/>
  <c r="P69" i="16"/>
  <c r="AI19" i="16"/>
  <c r="AI47" i="16"/>
  <c r="AL68" i="16"/>
  <c r="F50" i="16"/>
  <c r="F51" i="16"/>
  <c r="E27" i="16"/>
  <c r="AL32" i="16"/>
  <c r="P11" i="16"/>
  <c r="P39" i="16"/>
  <c r="AJ50" i="16"/>
  <c r="AK182" i="16"/>
  <c r="AK190" i="16"/>
  <c r="AL50" i="16"/>
  <c r="Z11" i="16"/>
  <c r="Z39" i="16"/>
  <c r="P50" i="16"/>
  <c r="AL69" i="16"/>
  <c r="K23" i="16"/>
  <c r="K25" i="16"/>
  <c r="AE32" i="16"/>
  <c r="I69" i="16"/>
  <c r="M50" i="16"/>
  <c r="AE50" i="16"/>
  <c r="E21" i="18"/>
  <c r="AG71" i="18"/>
  <c r="AH71" i="18"/>
  <c r="AB71" i="18"/>
  <c r="V52" i="18"/>
  <c r="Y71" i="18"/>
  <c r="AF71" i="18"/>
  <c r="AD25" i="18"/>
  <c r="AD27" i="18"/>
  <c r="AN25" i="18"/>
  <c r="AN27" i="18"/>
  <c r="AC34" i="18"/>
  <c r="V34" i="18"/>
  <c r="H239" i="18"/>
  <c r="E24" i="18"/>
  <c r="U25" i="18"/>
  <c r="U27" i="18"/>
  <c r="F99" i="17"/>
  <c r="H65" i="15"/>
  <c r="H100" i="15"/>
  <c r="G55" i="15"/>
  <c r="G182" i="15"/>
  <c r="F94" i="16"/>
  <c r="F82" i="15"/>
  <c r="F83" i="1"/>
  <c r="F80" i="1"/>
  <c r="F183" i="15"/>
  <c r="F174" i="16"/>
  <c r="F181" i="15"/>
  <c r="F80" i="15"/>
  <c r="G174" i="16"/>
  <c r="F82" i="1"/>
  <c r="H62" i="15"/>
  <c r="H93" i="15"/>
  <c r="F94" i="1"/>
  <c r="H40" i="15"/>
  <c r="H56" i="15"/>
  <c r="F87" i="16"/>
  <c r="F203" i="16"/>
  <c r="F192" i="1"/>
  <c r="F122" i="16"/>
  <c r="F125" i="16"/>
  <c r="F84" i="16"/>
  <c r="F192" i="16"/>
  <c r="G54" i="17"/>
  <c r="G90" i="17"/>
  <c r="F90" i="17"/>
  <c r="F176" i="1"/>
  <c r="G57" i="17"/>
  <c r="G203" i="17"/>
  <c r="G59" i="18"/>
  <c r="G198" i="18"/>
  <c r="F87" i="17"/>
  <c r="G58" i="18"/>
  <c r="G87" i="18"/>
  <c r="G56" i="18"/>
  <c r="G94" i="18"/>
  <c r="G43" i="18"/>
  <c r="G77" i="18"/>
  <c r="F141" i="15"/>
  <c r="G57" i="1"/>
  <c r="G40" i="1"/>
  <c r="G54" i="1"/>
  <c r="G55" i="1"/>
  <c r="G62" i="1"/>
  <c r="G93" i="1"/>
  <c r="G63" i="1"/>
  <c r="F3" i="18"/>
  <c r="F3" i="16"/>
  <c r="F3" i="17"/>
  <c r="F3" i="1"/>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F3" i="15"/>
  <c r="H41" i="15"/>
  <c r="H75" i="15"/>
  <c r="H76" i="15"/>
  <c r="H190" i="15"/>
  <c r="G56" i="1"/>
  <c r="G193" i="1"/>
  <c r="G65" i="1"/>
  <c r="G41" i="1"/>
  <c r="G75" i="1"/>
  <c r="G76" i="1"/>
  <c r="G200" i="1"/>
  <c r="V25" i="18"/>
  <c r="V27" i="18"/>
  <c r="F185" i="18"/>
  <c r="F166" i="18"/>
  <c r="E174" i="18"/>
  <c r="AA71" i="18"/>
  <c r="AF25" i="18"/>
  <c r="AF27" i="18"/>
  <c r="E13" i="18"/>
  <c r="AL185" i="18"/>
  <c r="AL193" i="18"/>
  <c r="AL475" i="18"/>
  <c r="AL166" i="18"/>
  <c r="M185" i="18"/>
  <c r="M193" i="18"/>
  <c r="M475" i="18"/>
  <c r="M166" i="18"/>
  <c r="AN185" i="18"/>
  <c r="AN193" i="18"/>
  <c r="AN475" i="18"/>
  <c r="AN166" i="18"/>
  <c r="N25" i="18"/>
  <c r="N27" i="18"/>
  <c r="E51" i="18"/>
  <c r="AK25" i="18"/>
  <c r="AK27" i="18"/>
  <c r="X71" i="18"/>
  <c r="P166" i="18"/>
  <c r="P185" i="18"/>
  <c r="P193" i="18"/>
  <c r="P475" i="18"/>
  <c r="X25" i="18"/>
  <c r="X27" i="18"/>
  <c r="AJ185" i="18"/>
  <c r="AJ193" i="18"/>
  <c r="AJ475" i="18"/>
  <c r="AJ166" i="18"/>
  <c r="V71" i="18"/>
  <c r="R185" i="18"/>
  <c r="R193" i="18"/>
  <c r="R475" i="18"/>
  <c r="R166" i="18"/>
  <c r="AK185" i="18"/>
  <c r="AK193" i="18"/>
  <c r="AK475" i="18"/>
  <c r="AK166" i="18"/>
  <c r="F25" i="18"/>
  <c r="F27" i="18"/>
  <c r="F198" i="18"/>
  <c r="F481" i="18"/>
  <c r="Q166" i="18"/>
  <c r="Q185" i="18"/>
  <c r="Q193" i="18"/>
  <c r="Q475" i="18"/>
  <c r="W71" i="18"/>
  <c r="M25" i="18"/>
  <c r="M27" i="18"/>
  <c r="AI185" i="18"/>
  <c r="AI193" i="18"/>
  <c r="AI475" i="18"/>
  <c r="AI166" i="18"/>
  <c r="AJ25" i="18"/>
  <c r="AJ27" i="18"/>
  <c r="P25" i="18"/>
  <c r="P27" i="18"/>
  <c r="AM185" i="18"/>
  <c r="AM193" i="18"/>
  <c r="AM475" i="18"/>
  <c r="Y36" i="8"/>
  <c r="AM166" i="18"/>
  <c r="G185" i="18"/>
  <c r="G193" i="18"/>
  <c r="G475" i="18"/>
  <c r="G166" i="18"/>
  <c r="L185" i="18"/>
  <c r="L193" i="18"/>
  <c r="L475" i="18"/>
  <c r="L166" i="18"/>
  <c r="AM25" i="18"/>
  <c r="AM27" i="18"/>
  <c r="K185" i="18"/>
  <c r="K193" i="18"/>
  <c r="K475" i="18"/>
  <c r="K166" i="18"/>
  <c r="H185" i="18"/>
  <c r="H193" i="18"/>
  <c r="H475" i="18"/>
  <c r="H166" i="18"/>
  <c r="F53" i="18"/>
  <c r="G53" i="18"/>
  <c r="H53" i="18"/>
  <c r="I53" i="18"/>
  <c r="J53" i="18"/>
  <c r="K53" i="18"/>
  <c r="L53" i="18"/>
  <c r="M53" i="18"/>
  <c r="N53" i="18"/>
  <c r="O53" i="18"/>
  <c r="P53" i="18"/>
  <c r="Q53" i="18"/>
  <c r="R53" i="18"/>
  <c r="S53" i="18"/>
  <c r="T53" i="18"/>
  <c r="U53" i="18"/>
  <c r="AG25" i="18"/>
  <c r="AG27" i="18"/>
  <c r="Y25" i="18"/>
  <c r="Y27" i="18"/>
  <c r="Q25" i="18"/>
  <c r="Q27" i="18"/>
  <c r="I25" i="18"/>
  <c r="I27" i="18"/>
  <c r="J25" i="18"/>
  <c r="J27" i="18"/>
  <c r="Z25" i="18"/>
  <c r="Z27" i="18"/>
  <c r="R25" i="18"/>
  <c r="R27" i="18"/>
  <c r="AH25" i="18"/>
  <c r="AH27" i="18"/>
  <c r="S25" i="18"/>
  <c r="S27" i="18"/>
  <c r="H25" i="18"/>
  <c r="H27" i="18"/>
  <c r="Z71" i="18"/>
  <c r="H38" i="18"/>
  <c r="H43" i="18"/>
  <c r="I2" i="18"/>
  <c r="I273" i="18"/>
  <c r="AE25" i="18"/>
  <c r="AE27" i="18"/>
  <c r="T185" i="18"/>
  <c r="T193" i="18"/>
  <c r="T475" i="18"/>
  <c r="T166" i="18"/>
  <c r="U185" i="18"/>
  <c r="U193" i="18"/>
  <c r="U475" i="18"/>
  <c r="U166" i="18"/>
  <c r="AI25" i="18"/>
  <c r="AI27" i="18"/>
  <c r="T25" i="18"/>
  <c r="T27" i="18"/>
  <c r="G64" i="18"/>
  <c r="G95" i="18"/>
  <c r="W25" i="18"/>
  <c r="W27" i="18"/>
  <c r="AD71" i="18"/>
  <c r="L25" i="18"/>
  <c r="L27" i="18"/>
  <c r="S185" i="18"/>
  <c r="S193" i="18"/>
  <c r="S475" i="18"/>
  <c r="S166" i="18"/>
  <c r="AC25" i="18"/>
  <c r="AC27" i="18"/>
  <c r="AA25" i="18"/>
  <c r="AA27" i="18"/>
  <c r="N185" i="18"/>
  <c r="N193" i="18"/>
  <c r="N475" i="18"/>
  <c r="N166" i="18"/>
  <c r="K25" i="18"/>
  <c r="K27" i="18"/>
  <c r="F179" i="18"/>
  <c r="F180" i="18"/>
  <c r="F177" i="18"/>
  <c r="F178" i="18"/>
  <c r="F181" i="18"/>
  <c r="O185" i="18"/>
  <c r="O193" i="18"/>
  <c r="O475" i="18"/>
  <c r="O166" i="18"/>
  <c r="AE71" i="18"/>
  <c r="G57" i="18"/>
  <c r="O25" i="18"/>
  <c r="O27" i="18"/>
  <c r="F95" i="18"/>
  <c r="G12" i="18"/>
  <c r="AL25" i="18"/>
  <c r="AL27" i="18"/>
  <c r="J185" i="18"/>
  <c r="J193" i="18"/>
  <c r="J475" i="18"/>
  <c r="J166" i="18"/>
  <c r="I185" i="18"/>
  <c r="I193" i="18"/>
  <c r="I475" i="18"/>
  <c r="I166" i="18"/>
  <c r="F99" i="18"/>
  <c r="G25" i="18"/>
  <c r="G27" i="18"/>
  <c r="AI52" i="18"/>
  <c r="F79" i="17"/>
  <c r="F82" i="17"/>
  <c r="F208" i="17"/>
  <c r="AM194" i="17"/>
  <c r="AM209" i="17"/>
  <c r="K194" i="17"/>
  <c r="K209" i="17"/>
  <c r="F42" i="1"/>
  <c r="AJ164" i="1"/>
  <c r="D19" i="2"/>
  <c r="AN46" i="1"/>
  <c r="AN32" i="1"/>
  <c r="E14" i="1"/>
  <c r="L32" i="1"/>
  <c r="L47" i="1"/>
  <c r="E49" i="1"/>
  <c r="AB171" i="16"/>
  <c r="AB11" i="16"/>
  <c r="AB39" i="16"/>
  <c r="E9" i="16"/>
  <c r="AB69" i="16"/>
  <c r="J46" i="16"/>
  <c r="E14" i="16"/>
  <c r="J32" i="16"/>
  <c r="AG46" i="15"/>
  <c r="AG32" i="15"/>
  <c r="S50" i="17"/>
  <c r="J50" i="1"/>
  <c r="F86" i="1"/>
  <c r="F86" i="15"/>
  <c r="F58" i="15"/>
  <c r="F84" i="15"/>
  <c r="F182" i="15"/>
  <c r="F122" i="15"/>
  <c r="F81" i="15"/>
  <c r="F50" i="1"/>
  <c r="F81" i="1"/>
  <c r="F87" i="1"/>
  <c r="F182" i="17"/>
  <c r="G10" i="17"/>
  <c r="G178" i="16"/>
  <c r="G65" i="15"/>
  <c r="G56" i="15"/>
  <c r="G63" i="15"/>
  <c r="G62" i="15"/>
  <c r="G54" i="15"/>
  <c r="G40" i="15"/>
  <c r="F41" i="15"/>
  <c r="P47" i="1"/>
  <c r="P32" i="1"/>
  <c r="Q81" i="17"/>
  <c r="Q80" i="17"/>
  <c r="F166" i="15"/>
  <c r="F168" i="15"/>
  <c r="F58" i="16"/>
  <c r="F191" i="16"/>
  <c r="F92" i="16"/>
  <c r="F86" i="16"/>
  <c r="F80" i="16"/>
  <c r="F76" i="1"/>
  <c r="F77" i="1"/>
  <c r="O47" i="1"/>
  <c r="G47" i="17"/>
  <c r="G32" i="17"/>
  <c r="J163" i="1"/>
  <c r="J182" i="1"/>
  <c r="AD47" i="17"/>
  <c r="AD32" i="17"/>
  <c r="AK11" i="1"/>
  <c r="AK39" i="1"/>
  <c r="AK171" i="1"/>
  <c r="E9" i="1"/>
  <c r="AG47" i="16"/>
  <c r="AI32" i="16"/>
  <c r="Z11" i="15"/>
  <c r="Z39" i="15"/>
  <c r="E9" i="15"/>
  <c r="F56" i="17"/>
  <c r="F50" i="17"/>
  <c r="AD47" i="15"/>
  <c r="AD32" i="15"/>
  <c r="E49" i="16"/>
  <c r="G92" i="17"/>
  <c r="G23" i="16"/>
  <c r="F23" i="16"/>
  <c r="Q23" i="16"/>
  <c r="L23" i="16"/>
  <c r="L25" i="16"/>
  <c r="T23" i="16"/>
  <c r="T25" i="16"/>
  <c r="AH23" i="16"/>
  <c r="AH25" i="16"/>
  <c r="O23" i="16"/>
  <c r="V23" i="16"/>
  <c r="V25" i="16"/>
  <c r="I23" i="16"/>
  <c r="AI23" i="16"/>
  <c r="AI25" i="16"/>
  <c r="AB23" i="16"/>
  <c r="AB25" i="16"/>
  <c r="W23" i="16"/>
  <c r="W25" i="16"/>
  <c r="Z23" i="16"/>
  <c r="Z25" i="16"/>
  <c r="N23" i="16"/>
  <c r="N25" i="16"/>
  <c r="AM23" i="16"/>
  <c r="AM25" i="16"/>
  <c r="AJ23" i="16"/>
  <c r="AJ25" i="16"/>
  <c r="AN23" i="16"/>
  <c r="AN25" i="16"/>
  <c r="AK23" i="16"/>
  <c r="AK25" i="16"/>
  <c r="H23" i="16"/>
  <c r="X23" i="16"/>
  <c r="X25" i="16"/>
  <c r="AF47" i="15"/>
  <c r="AF32" i="15"/>
  <c r="AL47" i="17"/>
  <c r="AL50" i="17"/>
  <c r="AL32" i="17"/>
  <c r="F141" i="1"/>
  <c r="E49" i="15"/>
  <c r="G57" i="15"/>
  <c r="P69" i="17"/>
  <c r="P181" i="17"/>
  <c r="P68" i="17"/>
  <c r="S181" i="17"/>
  <c r="S11" i="17"/>
  <c r="S39" i="17"/>
  <c r="Q190" i="17"/>
  <c r="Q198" i="17"/>
  <c r="Q178" i="17"/>
  <c r="G69" i="17"/>
  <c r="G181" i="17"/>
  <c r="G68" i="17"/>
  <c r="G11" i="17"/>
  <c r="H80" i="17"/>
  <c r="H81" i="17"/>
  <c r="I47" i="15"/>
  <c r="I32" i="15"/>
  <c r="Y32" i="17"/>
  <c r="Y47" i="17"/>
  <c r="O50" i="15"/>
  <c r="AB46" i="1"/>
  <c r="AB32" i="1"/>
  <c r="AC48" i="16"/>
  <c r="AM11" i="16"/>
  <c r="AM39" i="16"/>
  <c r="AM171" i="16"/>
  <c r="AH11" i="16"/>
  <c r="AH39" i="16"/>
  <c r="AH171" i="16"/>
  <c r="Y46" i="15"/>
  <c r="E14" i="15"/>
  <c r="M47" i="17"/>
  <c r="M32" i="17"/>
  <c r="L11" i="17"/>
  <c r="L39" i="17"/>
  <c r="L181" i="17"/>
  <c r="AL11" i="16"/>
  <c r="AL39" i="16"/>
  <c r="AL171" i="16"/>
  <c r="AC50" i="16"/>
  <c r="S48" i="1"/>
  <c r="S32" i="1"/>
  <c r="Y50" i="16"/>
  <c r="R69" i="16"/>
  <c r="R171" i="16"/>
  <c r="J171" i="16"/>
  <c r="J11" i="16"/>
  <c r="J69" i="16"/>
  <c r="F82" i="16"/>
  <c r="F193" i="16"/>
  <c r="AI50" i="15"/>
  <c r="AB19" i="17"/>
  <c r="E17" i="17"/>
  <c r="E19" i="17"/>
  <c r="AH171" i="1"/>
  <c r="AH11" i="1"/>
  <c r="AH39" i="1"/>
  <c r="Y11" i="1"/>
  <c r="Y39" i="1"/>
  <c r="Y171" i="1"/>
  <c r="O48" i="1"/>
  <c r="E27" i="1"/>
  <c r="K48" i="16"/>
  <c r="K50" i="16"/>
  <c r="K32" i="16"/>
  <c r="AD161" i="17"/>
  <c r="AD162" i="17"/>
  <c r="E162" i="17"/>
  <c r="E12" i="5"/>
  <c r="D7" i="2"/>
  <c r="D17" i="2"/>
  <c r="AJ9" i="17"/>
  <c r="AJ77" i="17"/>
  <c r="X23" i="1"/>
  <c r="X25" i="1"/>
  <c r="X22" i="1"/>
  <c r="AL171" i="1"/>
  <c r="AL11" i="1"/>
  <c r="AL39" i="1"/>
  <c r="AG171" i="1"/>
  <c r="AG11" i="1"/>
  <c r="AG39" i="1"/>
  <c r="AC171" i="1"/>
  <c r="AC11" i="1"/>
  <c r="AC39" i="1"/>
  <c r="AN22" i="15"/>
  <c r="E18" i="15"/>
  <c r="E19" i="15"/>
  <c r="N171" i="1"/>
  <c r="F22" i="16"/>
  <c r="N9" i="17"/>
  <c r="N22" i="17"/>
  <c r="AE22" i="17"/>
  <c r="I22" i="17"/>
  <c r="M22" i="17"/>
  <c r="F22" i="17"/>
  <c r="AH22" i="17"/>
  <c r="AN22" i="17"/>
  <c r="AM22" i="17"/>
  <c r="AC22" i="17"/>
  <c r="D23" i="17"/>
  <c r="AB23" i="17"/>
  <c r="AB25" i="17"/>
  <c r="Q69" i="17"/>
  <c r="L23" i="1"/>
  <c r="T23" i="1"/>
  <c r="T25" i="1"/>
  <c r="Q11" i="17"/>
  <c r="Q39" i="17"/>
  <c r="Q68" i="17"/>
  <c r="AF171" i="16"/>
  <c r="AI22" i="16"/>
  <c r="AL23" i="17"/>
  <c r="AL25" i="17"/>
  <c r="I171" i="16"/>
  <c r="W11" i="1"/>
  <c r="W39" i="1"/>
  <c r="V80" i="17"/>
  <c r="V81" i="17"/>
  <c r="U11" i="17"/>
  <c r="U39" i="17"/>
  <c r="N22" i="1"/>
  <c r="U36" i="8"/>
  <c r="F42" i="16"/>
  <c r="F166" i="16"/>
  <c r="F168" i="16"/>
  <c r="F186" i="16"/>
  <c r="F201" i="16"/>
  <c r="R194" i="17"/>
  <c r="R209" i="17"/>
  <c r="AC32" i="16"/>
  <c r="AD32" i="1"/>
  <c r="G51" i="16"/>
  <c r="H51" i="16"/>
  <c r="E19" i="16"/>
  <c r="L32" i="16"/>
  <c r="Q32" i="16"/>
  <c r="I247" i="18"/>
  <c r="G378" i="18"/>
  <c r="M11" i="17"/>
  <c r="M39" i="17"/>
  <c r="M181" i="17"/>
  <c r="M69" i="17"/>
  <c r="M68" i="17"/>
  <c r="H36" i="1"/>
  <c r="I2" i="1"/>
  <c r="K32" i="17"/>
  <c r="K47" i="17"/>
  <c r="K50" i="17"/>
  <c r="Q47" i="15"/>
  <c r="Q50" i="15"/>
  <c r="Q32" i="15"/>
  <c r="R163" i="1"/>
  <c r="R164" i="1"/>
  <c r="R182" i="1"/>
  <c r="R190" i="1"/>
  <c r="AI47" i="17"/>
  <c r="AI50" i="17"/>
  <c r="AI32" i="17"/>
  <c r="I32" i="16"/>
  <c r="R50" i="16"/>
  <c r="AJ32" i="1"/>
  <c r="AK32" i="17"/>
  <c r="T32" i="1"/>
  <c r="T47" i="1"/>
  <c r="T50" i="1"/>
  <c r="U163" i="1"/>
  <c r="U164" i="1"/>
  <c r="U182" i="1"/>
  <c r="U190" i="1"/>
  <c r="Y47" i="15"/>
  <c r="Y32" i="15"/>
  <c r="G172" i="1"/>
  <c r="H10" i="1"/>
  <c r="J2" i="15"/>
  <c r="I36" i="15"/>
  <c r="G293" i="18"/>
  <c r="R32" i="16"/>
  <c r="R32" i="17"/>
  <c r="U81" i="17"/>
  <c r="U80" i="17"/>
  <c r="J23" i="16"/>
  <c r="J25" i="16"/>
  <c r="AA23" i="16"/>
  <c r="AA25" i="16"/>
  <c r="R23" i="16"/>
  <c r="R25" i="16"/>
  <c r="AJ47" i="15"/>
  <c r="AJ50" i="15"/>
  <c r="AJ32" i="15"/>
  <c r="AH47" i="17"/>
  <c r="AH50" i="17"/>
  <c r="AH32" i="17"/>
  <c r="H63" i="15"/>
  <c r="O194" i="17"/>
  <c r="O209" i="17"/>
  <c r="L47" i="15"/>
  <c r="L50" i="15"/>
  <c r="L32" i="15"/>
  <c r="G177" i="16"/>
  <c r="G175" i="16"/>
  <c r="H10" i="16"/>
  <c r="H172" i="16"/>
  <c r="H178" i="16"/>
  <c r="G294" i="18"/>
  <c r="G278" i="18"/>
  <c r="G312" i="18"/>
  <c r="G313" i="18"/>
  <c r="G437" i="18"/>
  <c r="E19" i="1"/>
  <c r="AJ32" i="17"/>
  <c r="AA47" i="15"/>
  <c r="AA50" i="15"/>
  <c r="AA32" i="15"/>
  <c r="T163" i="1"/>
  <c r="T164" i="1"/>
  <c r="T182" i="1"/>
  <c r="T190" i="1"/>
  <c r="AL181" i="17"/>
  <c r="AL11" i="17"/>
  <c r="AL39" i="17"/>
  <c r="AL69" i="17"/>
  <c r="AL68" i="17"/>
  <c r="U47" i="17"/>
  <c r="U50" i="17"/>
  <c r="U32" i="17"/>
  <c r="AI47" i="1"/>
  <c r="AI50" i="1"/>
  <c r="AI32" i="1"/>
  <c r="AN178" i="17"/>
  <c r="AN190" i="17"/>
  <c r="AN198" i="17"/>
  <c r="Z36" i="8"/>
  <c r="AF32" i="1"/>
  <c r="W47" i="15"/>
  <c r="W50" i="15"/>
  <c r="W32" i="15"/>
  <c r="AK47" i="1"/>
  <c r="AK50" i="1"/>
  <c r="AK32" i="1"/>
  <c r="O32" i="17"/>
  <c r="AB32" i="15"/>
  <c r="H190" i="17"/>
  <c r="H198" i="17"/>
  <c r="G55" i="16"/>
  <c r="G122" i="16"/>
  <c r="G292" i="18"/>
  <c r="G291" i="18"/>
  <c r="G299" i="18"/>
  <c r="G330" i="18"/>
  <c r="H41" i="17"/>
  <c r="H75" i="17"/>
  <c r="P47" i="17"/>
  <c r="P50" i="17"/>
  <c r="P32" i="17"/>
  <c r="N47" i="15"/>
  <c r="N50" i="15"/>
  <c r="N32" i="15"/>
  <c r="I2" i="17"/>
  <c r="H36" i="17"/>
  <c r="U178" i="17"/>
  <c r="U190" i="17"/>
  <c r="U198" i="17"/>
  <c r="E171" i="1"/>
  <c r="G32" i="16"/>
  <c r="G163" i="16"/>
  <c r="G164" i="16"/>
  <c r="AN32" i="16"/>
  <c r="G277" i="18"/>
  <c r="G300" i="18"/>
  <c r="E25" i="15"/>
  <c r="W47" i="17"/>
  <c r="W50" i="17"/>
  <c r="W32" i="17"/>
  <c r="AN47" i="15"/>
  <c r="AN50" i="15"/>
  <c r="AN32" i="15"/>
  <c r="L80" i="17"/>
  <c r="L81" i="17"/>
  <c r="X47" i="17"/>
  <c r="X50" i="17"/>
  <c r="X32" i="17"/>
  <c r="U32" i="1"/>
  <c r="S69" i="17"/>
  <c r="S68" i="17"/>
  <c r="AH181" i="17"/>
  <c r="AH11" i="17"/>
  <c r="AH39" i="17"/>
  <c r="G416" i="18"/>
  <c r="G417" i="18"/>
  <c r="AI194" i="17"/>
  <c r="AI209" i="17"/>
  <c r="H181" i="15"/>
  <c r="H83" i="15"/>
  <c r="F332" i="18"/>
  <c r="F334" i="18"/>
  <c r="G173" i="17"/>
  <c r="F58" i="1"/>
  <c r="F59" i="1"/>
  <c r="F75" i="17"/>
  <c r="F84" i="17"/>
  <c r="T194" i="17"/>
  <c r="T209" i="17"/>
  <c r="H80" i="15"/>
  <c r="F431" i="18"/>
  <c r="G70" i="17"/>
  <c r="G89" i="17"/>
  <c r="G81" i="15"/>
  <c r="Q163" i="16"/>
  <c r="Q164" i="16"/>
  <c r="H47" i="15"/>
  <c r="E47" i="15"/>
  <c r="H32" i="15"/>
  <c r="N163" i="16"/>
  <c r="N164" i="16"/>
  <c r="N182" i="16"/>
  <c r="N190" i="16"/>
  <c r="AG47" i="1"/>
  <c r="AG50" i="1"/>
  <c r="AG32" i="1"/>
  <c r="X47" i="15"/>
  <c r="X50" i="15"/>
  <c r="X32" i="15"/>
  <c r="J178" i="17"/>
  <c r="J190" i="17"/>
  <c r="J198" i="17"/>
  <c r="E22" i="15"/>
  <c r="G201" i="17"/>
  <c r="AI163" i="1"/>
  <c r="AI164" i="1"/>
  <c r="AI182" i="1"/>
  <c r="AI190" i="1"/>
  <c r="P50" i="15"/>
  <c r="I163" i="1"/>
  <c r="I164" i="1"/>
  <c r="I182" i="1"/>
  <c r="I190" i="1"/>
  <c r="AK178" i="17"/>
  <c r="AK190" i="17"/>
  <c r="AK198" i="17"/>
  <c r="W36" i="8"/>
  <c r="H47" i="1"/>
  <c r="H32" i="1"/>
  <c r="E23" i="15"/>
  <c r="AM47" i="15"/>
  <c r="AM50" i="15"/>
  <c r="AM32" i="15"/>
  <c r="M163" i="1"/>
  <c r="M164" i="1"/>
  <c r="M182" i="1"/>
  <c r="M190" i="1"/>
  <c r="Q47" i="1"/>
  <c r="Q50" i="1"/>
  <c r="Q32" i="1"/>
  <c r="I80" i="17"/>
  <c r="I81" i="17"/>
  <c r="Y32" i="1"/>
  <c r="H163" i="1"/>
  <c r="H164" i="1"/>
  <c r="H182" i="1"/>
  <c r="H190" i="1"/>
  <c r="F190" i="17"/>
  <c r="F198" i="17"/>
  <c r="F178" i="17"/>
  <c r="AA47" i="1"/>
  <c r="AA50" i="1"/>
  <c r="AA32" i="1"/>
  <c r="G199" i="17"/>
  <c r="N32" i="16"/>
  <c r="T182" i="16"/>
  <c r="T190" i="16"/>
  <c r="T163" i="16"/>
  <c r="T164" i="16"/>
  <c r="E48" i="17"/>
  <c r="V47" i="16"/>
  <c r="V50" i="16"/>
  <c r="I69" i="17"/>
  <c r="I181" i="17"/>
  <c r="I68" i="17"/>
  <c r="Z181" i="17"/>
  <c r="Z11" i="17"/>
  <c r="Z39" i="17"/>
  <c r="AM163" i="1"/>
  <c r="AM164" i="1"/>
  <c r="AM182" i="1"/>
  <c r="AM190" i="1"/>
  <c r="L163" i="1"/>
  <c r="L164" i="1"/>
  <c r="L182" i="1"/>
  <c r="L190" i="1"/>
  <c r="I47" i="1"/>
  <c r="I32" i="1"/>
  <c r="G130" i="17"/>
  <c r="G131" i="17"/>
  <c r="H141" i="15"/>
  <c r="F126" i="1"/>
  <c r="F127" i="1"/>
  <c r="G123" i="1"/>
  <c r="G124" i="1"/>
  <c r="F179" i="1"/>
  <c r="F180" i="1"/>
  <c r="G41" i="16"/>
  <c r="G75" i="16"/>
  <c r="G76" i="16"/>
  <c r="G200" i="16"/>
  <c r="G99" i="17"/>
  <c r="G87" i="17"/>
  <c r="G57" i="16"/>
  <c r="G195" i="16"/>
  <c r="F176" i="16"/>
  <c r="G84" i="15"/>
  <c r="H70" i="15"/>
  <c r="H96" i="15"/>
  <c r="F488" i="18"/>
  <c r="G122" i="15"/>
  <c r="G84" i="18"/>
  <c r="F83" i="18"/>
  <c r="V53" i="18"/>
  <c r="W53" i="18"/>
  <c r="X53" i="18"/>
  <c r="Y53" i="18"/>
  <c r="Z53" i="18"/>
  <c r="AA53" i="18"/>
  <c r="AB53" i="18"/>
  <c r="AC53" i="18"/>
  <c r="AD53" i="18"/>
  <c r="AE53" i="18"/>
  <c r="AF53" i="18"/>
  <c r="AG53" i="18"/>
  <c r="AH53" i="18"/>
  <c r="AI53" i="18"/>
  <c r="AJ53" i="18"/>
  <c r="AK53" i="18"/>
  <c r="AL53" i="18"/>
  <c r="AM53" i="18"/>
  <c r="AN53" i="18"/>
  <c r="F60" i="18"/>
  <c r="F61" i="18"/>
  <c r="F89" i="18"/>
  <c r="F197" i="18"/>
  <c r="F125" i="18"/>
  <c r="F128" i="18"/>
  <c r="F86" i="18"/>
  <c r="F195" i="18"/>
  <c r="F477" i="18"/>
  <c r="E34" i="18"/>
  <c r="G67" i="18"/>
  <c r="G324" i="18"/>
  <c r="G440" i="18"/>
  <c r="G320" i="18"/>
  <c r="G317" i="18"/>
  <c r="G323" i="18"/>
  <c r="G329" i="18"/>
  <c r="G295" i="18"/>
  <c r="G296" i="18"/>
  <c r="G428" i="18"/>
  <c r="H430" i="18"/>
  <c r="H331" i="18"/>
  <c r="H322" i="18"/>
  <c r="H319" i="18"/>
  <c r="H432" i="18"/>
  <c r="H307" i="18"/>
  <c r="H333" i="18"/>
  <c r="I294" i="18"/>
  <c r="I277" i="18"/>
  <c r="I291" i="18"/>
  <c r="I292" i="18"/>
  <c r="I300" i="18"/>
  <c r="I302" i="18"/>
  <c r="I293" i="18"/>
  <c r="I278" i="18"/>
  <c r="I312" i="18"/>
  <c r="I299" i="18"/>
  <c r="I330" i="18"/>
  <c r="G432" i="18"/>
  <c r="G481" i="18"/>
  <c r="G307" i="18"/>
  <c r="G333" i="18"/>
  <c r="G318" i="18"/>
  <c r="G429" i="18"/>
  <c r="G321" i="18"/>
  <c r="G359" i="18"/>
  <c r="H378" i="18"/>
  <c r="H337" i="18"/>
  <c r="G430" i="18"/>
  <c r="G322" i="18"/>
  <c r="G331" i="18"/>
  <c r="G319" i="18"/>
  <c r="H428" i="18"/>
  <c r="H323" i="18"/>
  <c r="H317" i="18"/>
  <c r="H329" i="18"/>
  <c r="H324" i="18"/>
  <c r="H440" i="18"/>
  <c r="H320" i="18"/>
  <c r="H295" i="18"/>
  <c r="F240" i="18"/>
  <c r="G240" i="18"/>
  <c r="F339" i="18"/>
  <c r="H429" i="18"/>
  <c r="H359" i="18"/>
  <c r="H321" i="18"/>
  <c r="H318" i="18"/>
  <c r="F423" i="18"/>
  <c r="F312" i="18"/>
  <c r="F279" i="18"/>
  <c r="H314" i="18"/>
  <c r="I409" i="18"/>
  <c r="J247" i="18"/>
  <c r="G360" i="18"/>
  <c r="F363" i="18"/>
  <c r="H413" i="18"/>
  <c r="H415" i="18"/>
  <c r="H411" i="18"/>
  <c r="H414" i="18"/>
  <c r="H412" i="18"/>
  <c r="F404" i="18"/>
  <c r="G402" i="18"/>
  <c r="F338" i="18"/>
  <c r="AN163" i="16"/>
  <c r="AN164" i="16"/>
  <c r="AN182" i="16"/>
  <c r="AN190" i="16"/>
  <c r="U163" i="16"/>
  <c r="U164" i="16"/>
  <c r="U182" i="16"/>
  <c r="U190" i="16"/>
  <c r="F178" i="16"/>
  <c r="F177" i="16"/>
  <c r="G62" i="16"/>
  <c r="G93" i="16"/>
  <c r="K163" i="16"/>
  <c r="K164" i="16"/>
  <c r="K182" i="16"/>
  <c r="K190" i="16"/>
  <c r="AK32" i="16"/>
  <c r="AK47" i="16"/>
  <c r="AK50" i="16"/>
  <c r="M182" i="16"/>
  <c r="M190" i="16"/>
  <c r="M163" i="16"/>
  <c r="M164" i="16"/>
  <c r="I51" i="16"/>
  <c r="H182" i="16"/>
  <c r="H190" i="16"/>
  <c r="H163" i="16"/>
  <c r="H164" i="16"/>
  <c r="I2" i="16"/>
  <c r="H36" i="16"/>
  <c r="H63" i="16"/>
  <c r="P182" i="16"/>
  <c r="P190" i="16"/>
  <c r="P163" i="16"/>
  <c r="P164" i="16"/>
  <c r="G40" i="16"/>
  <c r="G54" i="16"/>
  <c r="G56" i="16"/>
  <c r="S163" i="16"/>
  <c r="S164" i="16"/>
  <c r="S182" i="16"/>
  <c r="S190" i="16"/>
  <c r="E52" i="18"/>
  <c r="G82" i="18"/>
  <c r="I239" i="18"/>
  <c r="G65" i="18"/>
  <c r="G96" i="18"/>
  <c r="G196" i="18"/>
  <c r="G85" i="1"/>
  <c r="D20" i="2"/>
  <c r="G194" i="18"/>
  <c r="G77" i="1"/>
  <c r="G109" i="1"/>
  <c r="G94" i="1"/>
  <c r="G88" i="18"/>
  <c r="G205" i="18"/>
  <c r="G58" i="1"/>
  <c r="H82" i="15"/>
  <c r="H94" i="15"/>
  <c r="H85" i="15"/>
  <c r="H183" i="15"/>
  <c r="G60" i="18"/>
  <c r="G85" i="18"/>
  <c r="G123" i="16"/>
  <c r="G124" i="16"/>
  <c r="F126" i="16"/>
  <c r="F127" i="16"/>
  <c r="F128" i="16"/>
  <c r="G72" i="18"/>
  <c r="G99" i="18"/>
  <c r="G82" i="1"/>
  <c r="G86" i="1"/>
  <c r="F102" i="16"/>
  <c r="G3" i="16"/>
  <c r="G3" i="18"/>
  <c r="G339" i="18"/>
  <c r="F105" i="18"/>
  <c r="G141" i="1"/>
  <c r="G100" i="1"/>
  <c r="G3" i="15"/>
  <c r="F102" i="15"/>
  <c r="F101" i="15"/>
  <c r="G192" i="1"/>
  <c r="G81" i="1"/>
  <c r="G84" i="1"/>
  <c r="G122" i="1"/>
  <c r="G80" i="1"/>
  <c r="G87" i="1"/>
  <c r="G203" i="1"/>
  <c r="G83" i="1"/>
  <c r="G92" i="1"/>
  <c r="G191" i="1"/>
  <c r="F102" i="1"/>
  <c r="G3" i="1"/>
  <c r="AB5" i="8"/>
  <c r="G42" i="1"/>
  <c r="F101" i="1"/>
  <c r="G3" i="17"/>
  <c r="F109" i="17"/>
  <c r="G70" i="1"/>
  <c r="G96" i="1"/>
  <c r="G195" i="1"/>
  <c r="H77" i="15"/>
  <c r="H108" i="15"/>
  <c r="I38" i="18"/>
  <c r="J2" i="18"/>
  <c r="J273" i="18"/>
  <c r="K167" i="18"/>
  <c r="H77" i="18"/>
  <c r="J167" i="18"/>
  <c r="F182" i="18"/>
  <c r="H65" i="18"/>
  <c r="H67" i="18"/>
  <c r="H64" i="18"/>
  <c r="H58" i="18"/>
  <c r="H59" i="18"/>
  <c r="H42" i="18"/>
  <c r="H56" i="18"/>
  <c r="H57" i="18"/>
  <c r="AM167" i="18"/>
  <c r="AN167" i="18"/>
  <c r="Q167" i="18"/>
  <c r="F65" i="18"/>
  <c r="E25" i="18"/>
  <c r="AK167" i="18"/>
  <c r="P167" i="18"/>
  <c r="F167" i="18"/>
  <c r="F168" i="18"/>
  <c r="F169" i="18"/>
  <c r="F171" i="18"/>
  <c r="G195" i="18"/>
  <c r="G86" i="18"/>
  <c r="G125" i="18"/>
  <c r="G83" i="18"/>
  <c r="G78" i="18"/>
  <c r="G203" i="18"/>
  <c r="F193" i="18"/>
  <c r="F475" i="18"/>
  <c r="G167" i="18"/>
  <c r="O167" i="18"/>
  <c r="G89" i="18"/>
  <c r="G206" i="18"/>
  <c r="G175" i="18"/>
  <c r="H12" i="18"/>
  <c r="T167" i="18"/>
  <c r="R167" i="18"/>
  <c r="M167" i="18"/>
  <c r="S167" i="18"/>
  <c r="U167" i="18"/>
  <c r="I167" i="18"/>
  <c r="L167" i="18"/>
  <c r="AI167" i="18"/>
  <c r="F43" i="18"/>
  <c r="E41" i="18"/>
  <c r="AJ167" i="18"/>
  <c r="N167" i="18"/>
  <c r="H167" i="18"/>
  <c r="AL167" i="18"/>
  <c r="F83" i="17"/>
  <c r="G208" i="17"/>
  <c r="F76" i="16"/>
  <c r="F200" i="16"/>
  <c r="F186" i="1"/>
  <c r="AB50" i="1"/>
  <c r="E46" i="1"/>
  <c r="O25" i="16"/>
  <c r="G93" i="15"/>
  <c r="L50" i="1"/>
  <c r="L25" i="1"/>
  <c r="E25" i="1"/>
  <c r="E23" i="1"/>
  <c r="AB47" i="17"/>
  <c r="AB32" i="17"/>
  <c r="AL163" i="16"/>
  <c r="AL182" i="16"/>
  <c r="AL190" i="16"/>
  <c r="Q194" i="17"/>
  <c r="Q209" i="17"/>
  <c r="AB50" i="15"/>
  <c r="F51" i="17"/>
  <c r="AD50" i="17"/>
  <c r="G55" i="17"/>
  <c r="G50" i="17"/>
  <c r="F200" i="1"/>
  <c r="F167" i="15"/>
  <c r="G165" i="15"/>
  <c r="F134" i="17"/>
  <c r="F135" i="17"/>
  <c r="F75" i="15"/>
  <c r="F42" i="15"/>
  <c r="G42" i="15"/>
  <c r="H42" i="15"/>
  <c r="H176" i="16"/>
  <c r="F125" i="15"/>
  <c r="E22" i="1"/>
  <c r="I163" i="16"/>
  <c r="I182" i="16"/>
  <c r="E171" i="16"/>
  <c r="AJ81" i="17"/>
  <c r="AJ80" i="17"/>
  <c r="E48" i="1"/>
  <c r="Y50" i="17"/>
  <c r="F167" i="1"/>
  <c r="G165" i="1"/>
  <c r="G70" i="15"/>
  <c r="G185" i="15"/>
  <c r="AF50" i="15"/>
  <c r="AI50" i="16"/>
  <c r="O50" i="1"/>
  <c r="F172" i="15"/>
  <c r="F176" i="15"/>
  <c r="G86" i="15"/>
  <c r="G183" i="15"/>
  <c r="G85" i="15"/>
  <c r="G94" i="15"/>
  <c r="G82" i="15"/>
  <c r="H10" i="17"/>
  <c r="G182" i="17"/>
  <c r="G100" i="15"/>
  <c r="G141" i="15"/>
  <c r="G179" i="16"/>
  <c r="F186" i="17"/>
  <c r="F185" i="17"/>
  <c r="F184" i="17"/>
  <c r="AG50" i="15"/>
  <c r="AD50" i="1"/>
  <c r="S50" i="1"/>
  <c r="G39" i="17"/>
  <c r="S178" i="17"/>
  <c r="S190" i="17"/>
  <c r="S198" i="17"/>
  <c r="E11" i="1"/>
  <c r="H25" i="16"/>
  <c r="Q25" i="16"/>
  <c r="AG50" i="16"/>
  <c r="F59" i="15"/>
  <c r="F62" i="17"/>
  <c r="E22" i="17"/>
  <c r="F59" i="16"/>
  <c r="W69" i="16"/>
  <c r="AD69" i="16"/>
  <c r="AF69" i="16"/>
  <c r="X69" i="16"/>
  <c r="V69" i="16"/>
  <c r="AE69" i="16"/>
  <c r="AC69" i="16"/>
  <c r="AH69" i="16"/>
  <c r="AA69" i="16"/>
  <c r="Z69" i="16"/>
  <c r="Y69" i="16"/>
  <c r="AG69" i="16"/>
  <c r="AM163" i="16"/>
  <c r="AM182" i="16"/>
  <c r="AM190" i="16"/>
  <c r="G103" i="17"/>
  <c r="AG23" i="17"/>
  <c r="AG25" i="17"/>
  <c r="N69" i="17"/>
  <c r="N68" i="17"/>
  <c r="N11" i="17"/>
  <c r="N39" i="17"/>
  <c r="N181" i="17"/>
  <c r="E9" i="17"/>
  <c r="H41" i="1"/>
  <c r="E39" i="1"/>
  <c r="F63" i="16"/>
  <c r="E23" i="16"/>
  <c r="F25" i="16"/>
  <c r="E11" i="15"/>
  <c r="AA69" i="1"/>
  <c r="AG69" i="1"/>
  <c r="AF69" i="1"/>
  <c r="AH69" i="1"/>
  <c r="V69" i="1"/>
  <c r="Y69" i="1"/>
  <c r="Z69" i="1"/>
  <c r="AC69" i="1"/>
  <c r="AB69" i="1"/>
  <c r="X69" i="1"/>
  <c r="W69" i="1"/>
  <c r="AE69" i="1"/>
  <c r="AD69" i="1"/>
  <c r="F202" i="16"/>
  <c r="F194" i="16"/>
  <c r="F95" i="16"/>
  <c r="G75" i="15"/>
  <c r="F51" i="1"/>
  <c r="G51" i="1"/>
  <c r="F95" i="15"/>
  <c r="F184" i="15"/>
  <c r="F192" i="15"/>
  <c r="Y50" i="15"/>
  <c r="E46" i="15"/>
  <c r="AD50" i="15"/>
  <c r="F109" i="1"/>
  <c r="F108" i="1"/>
  <c r="E39" i="15"/>
  <c r="F89" i="17"/>
  <c r="F101" i="17"/>
  <c r="F92" i="17"/>
  <c r="F94" i="17"/>
  <c r="F58" i="17"/>
  <c r="F93" i="17"/>
  <c r="F201" i="17"/>
  <c r="F62" i="16"/>
  <c r="E22" i="16"/>
  <c r="J39" i="16"/>
  <c r="E11" i="16"/>
  <c r="M50" i="17"/>
  <c r="I50" i="15"/>
  <c r="I55" i="15"/>
  <c r="P190" i="17"/>
  <c r="P198" i="17"/>
  <c r="P178" i="17"/>
  <c r="I25" i="16"/>
  <c r="G25" i="16"/>
  <c r="G65" i="16"/>
  <c r="G63" i="16"/>
  <c r="AK182" i="1"/>
  <c r="AK190" i="1"/>
  <c r="AK163" i="1"/>
  <c r="J190" i="1"/>
  <c r="P50" i="1"/>
  <c r="F203" i="1"/>
  <c r="E46" i="16"/>
  <c r="J50" i="16"/>
  <c r="R182" i="16"/>
  <c r="R190" i="16"/>
  <c r="R163" i="16"/>
  <c r="S23" i="17"/>
  <c r="S25" i="17"/>
  <c r="Q23" i="17"/>
  <c r="Q25" i="17"/>
  <c r="M23" i="17"/>
  <c r="M25" i="17"/>
  <c r="U23" i="17"/>
  <c r="U25" i="17"/>
  <c r="AM23" i="17"/>
  <c r="AM25" i="17"/>
  <c r="P23" i="17"/>
  <c r="P25" i="17"/>
  <c r="Z23" i="17"/>
  <c r="Z25" i="17"/>
  <c r="AI23" i="17"/>
  <c r="AI25" i="17"/>
  <c r="T23" i="17"/>
  <c r="T25" i="17"/>
  <c r="J23" i="17"/>
  <c r="J25" i="17"/>
  <c r="AA23" i="17"/>
  <c r="AA25" i="17"/>
  <c r="AN23" i="17"/>
  <c r="AN25" i="17"/>
  <c r="N23" i="17"/>
  <c r="N25" i="17"/>
  <c r="AC23" i="17"/>
  <c r="AC25" i="17"/>
  <c r="AD23" i="17"/>
  <c r="AD25" i="17"/>
  <c r="V23" i="17"/>
  <c r="V25" i="17"/>
  <c r="AK23" i="17"/>
  <c r="AK25" i="17"/>
  <c r="X23" i="17"/>
  <c r="X25" i="17"/>
  <c r="I23" i="17"/>
  <c r="AF23" i="17"/>
  <c r="AF25" i="17"/>
  <c r="K23" i="17"/>
  <c r="K25" i="17"/>
  <c r="F23" i="17"/>
  <c r="AJ23" i="17"/>
  <c r="AJ25" i="17"/>
  <c r="Y23" i="17"/>
  <c r="Y25" i="17"/>
  <c r="W23" i="17"/>
  <c r="W25" i="17"/>
  <c r="H23" i="17"/>
  <c r="AH23" i="17"/>
  <c r="AH25" i="17"/>
  <c r="AE23" i="17"/>
  <c r="AE25" i="17"/>
  <c r="R23" i="17"/>
  <c r="R25" i="17"/>
  <c r="G23" i="17"/>
  <c r="O23" i="17"/>
  <c r="O25" i="17"/>
  <c r="L23" i="17"/>
  <c r="L25" i="17"/>
  <c r="AJ11" i="17"/>
  <c r="AJ39" i="17"/>
  <c r="AJ181" i="17"/>
  <c r="AJ69" i="17"/>
  <c r="AJ68" i="17"/>
  <c r="L178" i="17"/>
  <c r="L190" i="17"/>
  <c r="L198" i="17"/>
  <c r="N182" i="1"/>
  <c r="N190" i="1"/>
  <c r="N163" i="1"/>
  <c r="AL163" i="1"/>
  <c r="AL182" i="1"/>
  <c r="AL190" i="1"/>
  <c r="E48" i="16"/>
  <c r="J182" i="16"/>
  <c r="J190" i="16"/>
  <c r="J163" i="16"/>
  <c r="O50" i="17"/>
  <c r="G178" i="17"/>
  <c r="E181" i="17"/>
  <c r="G190" i="17"/>
  <c r="W69" i="15"/>
  <c r="Y69" i="15"/>
  <c r="X69" i="15"/>
  <c r="AA69" i="15"/>
  <c r="AB69" i="15"/>
  <c r="AE69" i="15"/>
  <c r="AG69" i="15"/>
  <c r="AH69" i="15"/>
  <c r="AC69" i="15"/>
  <c r="AF69" i="15"/>
  <c r="V69" i="15"/>
  <c r="AD69" i="15"/>
  <c r="Z69" i="15"/>
  <c r="J164" i="1"/>
  <c r="G58" i="15"/>
  <c r="G92" i="15"/>
  <c r="G87" i="15"/>
  <c r="G80" i="15"/>
  <c r="G181" i="15"/>
  <c r="G83" i="15"/>
  <c r="F194" i="1"/>
  <c r="F202" i="1"/>
  <c r="F95" i="1"/>
  <c r="AN50" i="1"/>
  <c r="F167" i="16"/>
  <c r="G165" i="16"/>
  <c r="G166" i="16"/>
  <c r="G168" i="16"/>
  <c r="G186" i="16"/>
  <c r="G201" i="16"/>
  <c r="G177" i="1"/>
  <c r="G174" i="1"/>
  <c r="G176" i="1"/>
  <c r="G178" i="1"/>
  <c r="G175" i="1"/>
  <c r="I36" i="1"/>
  <c r="J2" i="1"/>
  <c r="M178" i="17"/>
  <c r="M190" i="17"/>
  <c r="M198" i="17"/>
  <c r="E32" i="16"/>
  <c r="E47" i="16"/>
  <c r="H172" i="1"/>
  <c r="I10" i="1"/>
  <c r="G81" i="16"/>
  <c r="E32" i="17"/>
  <c r="I62" i="15"/>
  <c r="I93" i="15"/>
  <c r="I63" i="15"/>
  <c r="I54" i="15"/>
  <c r="I87" i="15"/>
  <c r="I40" i="15"/>
  <c r="I57" i="15"/>
  <c r="I56" i="15"/>
  <c r="I65" i="15"/>
  <c r="H62" i="1"/>
  <c r="H93" i="1"/>
  <c r="H63" i="1"/>
  <c r="H57" i="1"/>
  <c r="H40" i="1"/>
  <c r="H54" i="1"/>
  <c r="H56" i="1"/>
  <c r="H65" i="1"/>
  <c r="I41" i="15"/>
  <c r="I75" i="15"/>
  <c r="I76" i="15"/>
  <c r="I190" i="15"/>
  <c r="J36" i="15"/>
  <c r="K2" i="15"/>
  <c r="G486" i="18"/>
  <c r="G314" i="18"/>
  <c r="G346" i="18"/>
  <c r="H194" i="17"/>
  <c r="H209" i="17"/>
  <c r="AN194" i="17"/>
  <c r="AN209" i="17"/>
  <c r="G279" i="18"/>
  <c r="H279" i="18"/>
  <c r="I279" i="18"/>
  <c r="H174" i="16"/>
  <c r="H177" i="16"/>
  <c r="G84" i="16"/>
  <c r="I36" i="17"/>
  <c r="I63" i="17"/>
  <c r="J2" i="17"/>
  <c r="AL178" i="17"/>
  <c r="AL190" i="17"/>
  <c r="AL198" i="17"/>
  <c r="X36" i="8"/>
  <c r="H175" i="16"/>
  <c r="H179" i="16"/>
  <c r="H180" i="16"/>
  <c r="G192" i="16"/>
  <c r="U194" i="17"/>
  <c r="U209" i="17"/>
  <c r="I10" i="16"/>
  <c r="J10" i="16"/>
  <c r="J172" i="16"/>
  <c r="E32" i="1"/>
  <c r="E32" i="15"/>
  <c r="H57" i="17"/>
  <c r="H54" i="17"/>
  <c r="H55" i="17"/>
  <c r="H56" i="17"/>
  <c r="H40" i="17"/>
  <c r="H62" i="17"/>
  <c r="H100" i="17"/>
  <c r="H150" i="17"/>
  <c r="F479" i="18"/>
  <c r="F194" i="17"/>
  <c r="F209" i="17"/>
  <c r="I55" i="1"/>
  <c r="I50" i="1"/>
  <c r="I178" i="17"/>
  <c r="I190" i="17"/>
  <c r="I198" i="17"/>
  <c r="H51" i="1"/>
  <c r="H50" i="1"/>
  <c r="H55" i="1"/>
  <c r="J194" i="17"/>
  <c r="J209" i="17"/>
  <c r="H55" i="15"/>
  <c r="H50" i="15"/>
  <c r="H51" i="15"/>
  <c r="E47" i="1"/>
  <c r="AK194" i="17"/>
  <c r="AK209" i="17"/>
  <c r="G477" i="18"/>
  <c r="F97" i="18"/>
  <c r="F100" i="18"/>
  <c r="F179" i="16"/>
  <c r="F180" i="16"/>
  <c r="F206" i="18"/>
  <c r="F489" i="18"/>
  <c r="I86" i="15"/>
  <c r="G478" i="18"/>
  <c r="G476" i="18"/>
  <c r="G42" i="16"/>
  <c r="G77" i="16"/>
  <c r="G109" i="16"/>
  <c r="G58" i="16"/>
  <c r="G59" i="16"/>
  <c r="H65" i="16"/>
  <c r="H100" i="16"/>
  <c r="G70" i="16"/>
  <c r="G96" i="16"/>
  <c r="G489" i="18"/>
  <c r="G61" i="18"/>
  <c r="G338" i="18"/>
  <c r="G103" i="18"/>
  <c r="G144" i="18"/>
  <c r="I313" i="18"/>
  <c r="I437" i="18"/>
  <c r="J277" i="18"/>
  <c r="J292" i="18"/>
  <c r="J300" i="18"/>
  <c r="J302" i="18"/>
  <c r="J291" i="18"/>
  <c r="J299" i="18"/>
  <c r="J330" i="18"/>
  <c r="J293" i="18"/>
  <c r="J294" i="18"/>
  <c r="J278" i="18"/>
  <c r="J312" i="18"/>
  <c r="H296" i="18"/>
  <c r="I432" i="18"/>
  <c r="I307" i="18"/>
  <c r="I333" i="18"/>
  <c r="H439" i="18"/>
  <c r="H431" i="18"/>
  <c r="H332" i="18"/>
  <c r="H334" i="18"/>
  <c r="I319" i="18"/>
  <c r="I430" i="18"/>
  <c r="I322" i="18"/>
  <c r="I331" i="18"/>
  <c r="G340" i="18"/>
  <c r="F340" i="18"/>
  <c r="I378" i="18"/>
  <c r="I337" i="18"/>
  <c r="G431" i="18"/>
  <c r="G439" i="18"/>
  <c r="G488" i="18"/>
  <c r="G332" i="18"/>
  <c r="G334" i="18"/>
  <c r="I359" i="18"/>
  <c r="I318" i="18"/>
  <c r="I321" i="18"/>
  <c r="I429" i="18"/>
  <c r="I323" i="18"/>
  <c r="I428" i="18"/>
  <c r="I295" i="18"/>
  <c r="I329" i="18"/>
  <c r="I324" i="18"/>
  <c r="I440" i="18"/>
  <c r="I317" i="18"/>
  <c r="I320" i="18"/>
  <c r="G403" i="18"/>
  <c r="G405" i="18"/>
  <c r="G361" i="18"/>
  <c r="J409" i="18"/>
  <c r="K247" i="18"/>
  <c r="I413" i="18"/>
  <c r="I415" i="18"/>
  <c r="I411" i="18"/>
  <c r="I412" i="18"/>
  <c r="I414" i="18"/>
  <c r="H346" i="18"/>
  <c r="H345" i="18"/>
  <c r="F313" i="18"/>
  <c r="F314" i="18"/>
  <c r="H416" i="18"/>
  <c r="F438" i="18"/>
  <c r="F364" i="18"/>
  <c r="F365" i="18"/>
  <c r="H54" i="16"/>
  <c r="H40" i="16"/>
  <c r="H57" i="16"/>
  <c r="H55" i="16"/>
  <c r="H56" i="16"/>
  <c r="H62" i="16"/>
  <c r="H93" i="16"/>
  <c r="I36" i="16"/>
  <c r="J2" i="16"/>
  <c r="G85" i="16"/>
  <c r="G82" i="16"/>
  <c r="G94" i="16"/>
  <c r="G193" i="16"/>
  <c r="H41" i="16"/>
  <c r="H75" i="16"/>
  <c r="G80" i="16"/>
  <c r="G87" i="16"/>
  <c r="G203" i="16"/>
  <c r="G92" i="16"/>
  <c r="G86" i="16"/>
  <c r="G83" i="16"/>
  <c r="G191" i="16"/>
  <c r="J239" i="18"/>
  <c r="H240" i="18"/>
  <c r="G108" i="1"/>
  <c r="G59" i="1"/>
  <c r="G59" i="15"/>
  <c r="G125" i="16"/>
  <c r="G126" i="16"/>
  <c r="G127" i="16"/>
  <c r="F106" i="18"/>
  <c r="G105" i="18"/>
  <c r="G106" i="18"/>
  <c r="H3" i="18"/>
  <c r="H339" i="18"/>
  <c r="G101" i="1"/>
  <c r="H3" i="1"/>
  <c r="G102" i="1"/>
  <c r="G102" i="16"/>
  <c r="G103" i="16"/>
  <c r="H3" i="16"/>
  <c r="F103" i="1"/>
  <c r="F144" i="1"/>
  <c r="F103" i="15"/>
  <c r="F144" i="15"/>
  <c r="F103" i="16"/>
  <c r="F110" i="17"/>
  <c r="G102" i="15"/>
  <c r="G103" i="15"/>
  <c r="H3" i="15"/>
  <c r="G194" i="1"/>
  <c r="G202" i="1"/>
  <c r="G95" i="1"/>
  <c r="G97" i="1"/>
  <c r="G109" i="17"/>
  <c r="H3" i="17"/>
  <c r="H109" i="15"/>
  <c r="G79" i="18"/>
  <c r="G112" i="18"/>
  <c r="F67" i="18"/>
  <c r="E27" i="18"/>
  <c r="H195" i="18"/>
  <c r="H477" i="18"/>
  <c r="H86" i="18"/>
  <c r="H83" i="18"/>
  <c r="H125" i="18"/>
  <c r="H194" i="18"/>
  <c r="H476" i="18"/>
  <c r="H94" i="18"/>
  <c r="H82" i="18"/>
  <c r="H89" i="18"/>
  <c r="H206" i="18"/>
  <c r="H489" i="18"/>
  <c r="H85" i="18"/>
  <c r="H60" i="18"/>
  <c r="F183" i="18"/>
  <c r="F189" i="18"/>
  <c r="G126" i="18"/>
  <c r="F129" i="18"/>
  <c r="K2" i="18"/>
  <c r="K273" i="18"/>
  <c r="J38" i="18"/>
  <c r="H175" i="18"/>
  <c r="I12" i="18"/>
  <c r="H198" i="18"/>
  <c r="H481" i="18"/>
  <c r="H72" i="18"/>
  <c r="I67" i="18"/>
  <c r="I64" i="18"/>
  <c r="I95" i="18"/>
  <c r="I65" i="18"/>
  <c r="I42" i="18"/>
  <c r="I58" i="18"/>
  <c r="I59" i="18"/>
  <c r="I56" i="18"/>
  <c r="I57" i="18"/>
  <c r="I43" i="18"/>
  <c r="G179" i="18"/>
  <c r="G180" i="18"/>
  <c r="G181" i="18"/>
  <c r="G177" i="18"/>
  <c r="G178" i="18"/>
  <c r="H196" i="18"/>
  <c r="H478" i="18"/>
  <c r="H96" i="18"/>
  <c r="H88" i="18"/>
  <c r="H84" i="18"/>
  <c r="H87" i="18"/>
  <c r="G97" i="18"/>
  <c r="G100" i="18"/>
  <c r="F44" i="18"/>
  <c r="G44" i="18"/>
  <c r="H44" i="18"/>
  <c r="F77" i="18"/>
  <c r="F170" i="18"/>
  <c r="G168" i="18"/>
  <c r="H95" i="18"/>
  <c r="H78" i="18"/>
  <c r="H203" i="18"/>
  <c r="H486" i="18"/>
  <c r="H144" i="18"/>
  <c r="H103" i="18"/>
  <c r="G197" i="18"/>
  <c r="F116" i="17"/>
  <c r="F115" i="17"/>
  <c r="L194" i="17"/>
  <c r="L209" i="17"/>
  <c r="P194" i="17"/>
  <c r="P209" i="17"/>
  <c r="F77" i="16"/>
  <c r="E39" i="16"/>
  <c r="G76" i="15"/>
  <c r="G190" i="15"/>
  <c r="E25" i="16"/>
  <c r="F65" i="16"/>
  <c r="F191" i="15"/>
  <c r="J51" i="16"/>
  <c r="K51" i="16"/>
  <c r="L51" i="16"/>
  <c r="M51" i="16"/>
  <c r="N51" i="16"/>
  <c r="O51" i="16"/>
  <c r="P51" i="16"/>
  <c r="Q51" i="16"/>
  <c r="R51" i="16"/>
  <c r="S51" i="16"/>
  <c r="T51" i="16"/>
  <c r="U51" i="16"/>
  <c r="V51" i="16"/>
  <c r="W51" i="16"/>
  <c r="X51" i="16"/>
  <c r="Y51" i="16"/>
  <c r="Z51" i="16"/>
  <c r="AA51" i="16"/>
  <c r="AB51" i="16"/>
  <c r="AC51" i="16"/>
  <c r="AD51" i="16"/>
  <c r="AE51" i="16"/>
  <c r="AF51" i="16"/>
  <c r="AG51" i="16"/>
  <c r="AH51" i="16"/>
  <c r="AI51" i="16"/>
  <c r="AJ51" i="16"/>
  <c r="AK51" i="16"/>
  <c r="AL51" i="16"/>
  <c r="AM51" i="16"/>
  <c r="AN51" i="16"/>
  <c r="E50" i="16"/>
  <c r="F202" i="17"/>
  <c r="F210" i="17"/>
  <c r="F102" i="17"/>
  <c r="S194" i="17"/>
  <c r="S209" i="17"/>
  <c r="K10" i="16"/>
  <c r="G180" i="16"/>
  <c r="G192" i="15"/>
  <c r="G95" i="15"/>
  <c r="G184" i="15"/>
  <c r="AM164" i="16"/>
  <c r="H182" i="17"/>
  <c r="I10" i="17"/>
  <c r="G129" i="17"/>
  <c r="G91" i="17"/>
  <c r="G58" i="17"/>
  <c r="G88" i="17"/>
  <c r="G94" i="17"/>
  <c r="G211" i="17"/>
  <c r="G93" i="17"/>
  <c r="G200" i="17"/>
  <c r="AB50" i="17"/>
  <c r="AK164" i="1"/>
  <c r="G141" i="16"/>
  <c r="G100" i="16"/>
  <c r="I84" i="15"/>
  <c r="I81" i="15"/>
  <c r="I182" i="15"/>
  <c r="I122" i="15"/>
  <c r="F59" i="17"/>
  <c r="E11" i="17"/>
  <c r="G166" i="15"/>
  <c r="G168" i="15"/>
  <c r="G198" i="17"/>
  <c r="AL164" i="1"/>
  <c r="G63" i="17"/>
  <c r="G25" i="17"/>
  <c r="G65" i="17"/>
  <c r="G107" i="17"/>
  <c r="F25" i="17"/>
  <c r="E23" i="17"/>
  <c r="F63" i="17"/>
  <c r="E50" i="15"/>
  <c r="I51" i="15"/>
  <c r="J51" i="15"/>
  <c r="K51" i="15"/>
  <c r="L51" i="15"/>
  <c r="M51" i="15"/>
  <c r="N51" i="15"/>
  <c r="O51" i="15"/>
  <c r="P51" i="15"/>
  <c r="Q51" i="15"/>
  <c r="R51" i="15"/>
  <c r="S51" i="15"/>
  <c r="T51" i="15"/>
  <c r="U51" i="15"/>
  <c r="V51" i="15"/>
  <c r="W51" i="15"/>
  <c r="X51" i="15"/>
  <c r="Y51" i="15"/>
  <c r="Z51" i="15"/>
  <c r="AA51" i="15"/>
  <c r="AB51" i="15"/>
  <c r="AC51" i="15"/>
  <c r="AD51" i="15"/>
  <c r="AE51" i="15"/>
  <c r="AF51" i="15"/>
  <c r="AG51" i="15"/>
  <c r="AH51" i="15"/>
  <c r="AI51" i="15"/>
  <c r="AJ51" i="15"/>
  <c r="AK51" i="15"/>
  <c r="AL51" i="15"/>
  <c r="AM51" i="15"/>
  <c r="AN51" i="15"/>
  <c r="F211" i="17"/>
  <c r="G41" i="17"/>
  <c r="E39" i="17"/>
  <c r="F201" i="1"/>
  <c r="G125" i="1"/>
  <c r="J164" i="16"/>
  <c r="E50" i="1"/>
  <c r="H42" i="1"/>
  <c r="H75" i="1"/>
  <c r="G101" i="15"/>
  <c r="N164" i="1"/>
  <c r="G194" i="17"/>
  <c r="R164" i="16"/>
  <c r="F93" i="16"/>
  <c r="F131" i="16"/>
  <c r="F156" i="17"/>
  <c r="F157" i="17"/>
  <c r="F100" i="17"/>
  <c r="F187" i="17"/>
  <c r="G96" i="15"/>
  <c r="I190" i="16"/>
  <c r="G123" i="15"/>
  <c r="F126" i="15"/>
  <c r="I25" i="17"/>
  <c r="G166" i="1"/>
  <c r="G168" i="1"/>
  <c r="I164" i="16"/>
  <c r="F76" i="15"/>
  <c r="F77" i="15"/>
  <c r="E47" i="17"/>
  <c r="AL164" i="16"/>
  <c r="F97" i="1"/>
  <c r="Y69" i="17"/>
  <c r="AD69" i="17"/>
  <c r="AF69" i="17"/>
  <c r="AE69" i="17"/>
  <c r="AC69" i="17"/>
  <c r="W69" i="17"/>
  <c r="AH69" i="17"/>
  <c r="X69" i="17"/>
  <c r="AG69" i="17"/>
  <c r="Z69" i="17"/>
  <c r="V69" i="17"/>
  <c r="AA69" i="17"/>
  <c r="AB69" i="17"/>
  <c r="AJ178" i="17"/>
  <c r="AJ190" i="17"/>
  <c r="AJ198" i="17"/>
  <c r="V36" i="8"/>
  <c r="H25" i="17"/>
  <c r="H65" i="17"/>
  <c r="H107" i="17"/>
  <c r="H63" i="17"/>
  <c r="F139" i="17"/>
  <c r="F97" i="15"/>
  <c r="N178" i="17"/>
  <c r="N190" i="17"/>
  <c r="N198" i="17"/>
  <c r="G186" i="17"/>
  <c r="G185" i="17"/>
  <c r="G184" i="17"/>
  <c r="F180" i="15"/>
  <c r="F128" i="1"/>
  <c r="G51" i="17"/>
  <c r="H51" i="17"/>
  <c r="I51" i="17"/>
  <c r="J51" i="17"/>
  <c r="K51" i="17"/>
  <c r="L51" i="17"/>
  <c r="M51" i="17"/>
  <c r="N51" i="17"/>
  <c r="O51" i="17"/>
  <c r="P51" i="17"/>
  <c r="Q51" i="17"/>
  <c r="R51" i="17"/>
  <c r="S51" i="17"/>
  <c r="T51" i="17"/>
  <c r="U51" i="17"/>
  <c r="V51" i="17"/>
  <c r="W51" i="17"/>
  <c r="X51" i="17"/>
  <c r="Y51" i="17"/>
  <c r="Z51" i="17"/>
  <c r="AA51" i="17"/>
  <c r="M194" i="17"/>
  <c r="M209" i="17"/>
  <c r="I95" i="15"/>
  <c r="H141" i="1"/>
  <c r="H100" i="1"/>
  <c r="H195" i="1"/>
  <c r="H70" i="1"/>
  <c r="H96" i="1"/>
  <c r="I82" i="15"/>
  <c r="I183" i="15"/>
  <c r="I94" i="15"/>
  <c r="I85" i="15"/>
  <c r="I42" i="15"/>
  <c r="J36" i="1"/>
  <c r="K2" i="1"/>
  <c r="I100" i="15"/>
  <c r="I141" i="15"/>
  <c r="I58" i="15"/>
  <c r="L2" i="15"/>
  <c r="K36" i="15"/>
  <c r="H82" i="1"/>
  <c r="H85" i="1"/>
  <c r="H193" i="1"/>
  <c r="H94" i="1"/>
  <c r="I185" i="15"/>
  <c r="I70" i="15"/>
  <c r="I96" i="15"/>
  <c r="J10" i="1"/>
  <c r="I172" i="1"/>
  <c r="I56" i="1"/>
  <c r="I58" i="1"/>
  <c r="I62" i="1"/>
  <c r="I93" i="1"/>
  <c r="I57" i="1"/>
  <c r="I41" i="1"/>
  <c r="I75" i="1"/>
  <c r="I76" i="1"/>
  <c r="I200" i="1"/>
  <c r="I40" i="1"/>
  <c r="I54" i="1"/>
  <c r="I63" i="1"/>
  <c r="I65" i="1"/>
  <c r="G179" i="1"/>
  <c r="G180" i="1"/>
  <c r="I80" i="15"/>
  <c r="I181" i="15"/>
  <c r="I83" i="15"/>
  <c r="I92" i="15"/>
  <c r="J56" i="15"/>
  <c r="J62" i="15"/>
  <c r="J93" i="15"/>
  <c r="J55" i="15"/>
  <c r="J40" i="15"/>
  <c r="J54" i="15"/>
  <c r="J57" i="15"/>
  <c r="J65" i="15"/>
  <c r="J63" i="15"/>
  <c r="J41" i="15"/>
  <c r="J75" i="15"/>
  <c r="H80" i="1"/>
  <c r="H83" i="1"/>
  <c r="H92" i="1"/>
  <c r="H191" i="1"/>
  <c r="H175" i="1"/>
  <c r="H178" i="1"/>
  <c r="H177" i="1"/>
  <c r="H176" i="1"/>
  <c r="H174" i="1"/>
  <c r="G345" i="18"/>
  <c r="AL194" i="17"/>
  <c r="AL209" i="17"/>
  <c r="H89" i="17"/>
  <c r="H93" i="17"/>
  <c r="H201" i="17"/>
  <c r="H101" i="17"/>
  <c r="H156" i="17"/>
  <c r="H157" i="17"/>
  <c r="H92" i="17"/>
  <c r="I56" i="17"/>
  <c r="I40" i="17"/>
  <c r="I54" i="17"/>
  <c r="I57" i="17"/>
  <c r="I55" i="17"/>
  <c r="I41" i="17"/>
  <c r="I75" i="17"/>
  <c r="I62" i="17"/>
  <c r="I100" i="17"/>
  <c r="I150" i="17"/>
  <c r="I65" i="17"/>
  <c r="I107" i="17"/>
  <c r="H91" i="17"/>
  <c r="H129" i="17"/>
  <c r="H88" i="17"/>
  <c r="H200" i="17"/>
  <c r="I172" i="16"/>
  <c r="I174" i="16"/>
  <c r="H99" i="17"/>
  <c r="H87" i="17"/>
  <c r="H199" i="17"/>
  <c r="H58" i="17"/>
  <c r="H90" i="17"/>
  <c r="H94" i="17"/>
  <c r="H211" i="17"/>
  <c r="H79" i="17"/>
  <c r="H82" i="17"/>
  <c r="H173" i="17"/>
  <c r="H203" i="17"/>
  <c r="H70" i="17"/>
  <c r="H103" i="17"/>
  <c r="K2" i="17"/>
  <c r="J36" i="17"/>
  <c r="I184" i="15"/>
  <c r="I192" i="15"/>
  <c r="H84" i="1"/>
  <c r="H58" i="1"/>
  <c r="H59" i="1"/>
  <c r="H192" i="1"/>
  <c r="H87" i="1"/>
  <c r="H203" i="1"/>
  <c r="H86" i="1"/>
  <c r="H81" i="1"/>
  <c r="H122" i="1"/>
  <c r="I194" i="17"/>
  <c r="I209" i="17"/>
  <c r="H122" i="15"/>
  <c r="H87" i="15"/>
  <c r="H182" i="15"/>
  <c r="H86" i="15"/>
  <c r="H58" i="15"/>
  <c r="H59" i="15"/>
  <c r="I59" i="15"/>
  <c r="H81" i="15"/>
  <c r="H84" i="15"/>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H141" i="16"/>
  <c r="I81" i="1"/>
  <c r="I87" i="1"/>
  <c r="I203" i="1"/>
  <c r="I192" i="1"/>
  <c r="I122" i="1"/>
  <c r="I86" i="1"/>
  <c r="I84" i="1"/>
  <c r="F108" i="18"/>
  <c r="F116" i="18"/>
  <c r="G479" i="18"/>
  <c r="G108" i="16"/>
  <c r="J279" i="18"/>
  <c r="I176" i="16"/>
  <c r="I296" i="18"/>
  <c r="H338" i="18"/>
  <c r="J430" i="18"/>
  <c r="J322" i="18"/>
  <c r="J331" i="18"/>
  <c r="J319" i="18"/>
  <c r="G342" i="18"/>
  <c r="G350" i="18"/>
  <c r="J378" i="18"/>
  <c r="J337" i="18"/>
  <c r="F342" i="18"/>
  <c r="F350" i="18"/>
  <c r="F351" i="18"/>
  <c r="F381" i="18"/>
  <c r="I314" i="18"/>
  <c r="K294" i="18"/>
  <c r="K293" i="18"/>
  <c r="K291" i="18"/>
  <c r="K300" i="18"/>
  <c r="K277" i="18"/>
  <c r="K302" i="18"/>
  <c r="K299" i="18"/>
  <c r="K330" i="18"/>
  <c r="K292" i="18"/>
  <c r="K278" i="18"/>
  <c r="K312" i="18"/>
  <c r="I439" i="18"/>
  <c r="I332" i="18"/>
  <c r="I334" i="18"/>
  <c r="I431" i="18"/>
  <c r="H340" i="18"/>
  <c r="H342" i="18"/>
  <c r="H350" i="18"/>
  <c r="J428" i="18"/>
  <c r="J324" i="18"/>
  <c r="J440" i="18"/>
  <c r="J320" i="18"/>
  <c r="J317" i="18"/>
  <c r="J329" i="18"/>
  <c r="J295" i="18"/>
  <c r="J323" i="18"/>
  <c r="J429" i="18"/>
  <c r="J359" i="18"/>
  <c r="J321" i="18"/>
  <c r="J318" i="18"/>
  <c r="J313" i="18"/>
  <c r="J437" i="18"/>
  <c r="J432" i="18"/>
  <c r="J307" i="18"/>
  <c r="J333" i="18"/>
  <c r="H417" i="18"/>
  <c r="K409" i="18"/>
  <c r="L247" i="18"/>
  <c r="J414" i="18"/>
  <c r="J412" i="18"/>
  <c r="J411" i="18"/>
  <c r="J415" i="18"/>
  <c r="J413" i="18"/>
  <c r="G362" i="18"/>
  <c r="F437" i="18"/>
  <c r="I416" i="18"/>
  <c r="I417" i="18"/>
  <c r="F346" i="18"/>
  <c r="F345" i="18"/>
  <c r="F368" i="18"/>
  <c r="G423" i="18"/>
  <c r="G404" i="18"/>
  <c r="H402" i="18"/>
  <c r="G95" i="16"/>
  <c r="G97" i="16"/>
  <c r="G105" i="16"/>
  <c r="G113" i="16"/>
  <c r="G194" i="16"/>
  <c r="G202" i="16"/>
  <c r="H82" i="16"/>
  <c r="H193" i="16"/>
  <c r="H85" i="16"/>
  <c r="H94" i="16"/>
  <c r="H84" i="16"/>
  <c r="H192" i="16"/>
  <c r="H122" i="16"/>
  <c r="H81" i="16"/>
  <c r="I56" i="16"/>
  <c r="I55" i="16"/>
  <c r="I40" i="16"/>
  <c r="I62" i="16"/>
  <c r="I93" i="16"/>
  <c r="I54" i="16"/>
  <c r="I57" i="16"/>
  <c r="I41" i="16"/>
  <c r="I75" i="16"/>
  <c r="I63" i="16"/>
  <c r="K2" i="16"/>
  <c r="J36" i="16"/>
  <c r="H76" i="16"/>
  <c r="H200" i="16"/>
  <c r="H191" i="16"/>
  <c r="H92" i="16"/>
  <c r="H83" i="16"/>
  <c r="H80" i="16"/>
  <c r="H58" i="16"/>
  <c r="H59" i="16"/>
  <c r="H87" i="16"/>
  <c r="H86" i="16"/>
  <c r="I65" i="16"/>
  <c r="H195" i="16"/>
  <c r="H70" i="16"/>
  <c r="H96" i="16"/>
  <c r="H42" i="16"/>
  <c r="I240" i="18"/>
  <c r="K239" i="18"/>
  <c r="H123" i="16"/>
  <c r="H124" i="16"/>
  <c r="G128" i="16"/>
  <c r="G131" i="16"/>
  <c r="G132" i="16"/>
  <c r="F151" i="17"/>
  <c r="J152" i="17"/>
  <c r="G103" i="1"/>
  <c r="G105" i="1"/>
  <c r="G113" i="1"/>
  <c r="H105" i="18"/>
  <c r="H106" i="18"/>
  <c r="I3" i="18"/>
  <c r="I339" i="18"/>
  <c r="I340" i="18"/>
  <c r="I3" i="15"/>
  <c r="H102" i="15"/>
  <c r="G110" i="17"/>
  <c r="I3" i="1"/>
  <c r="H102" i="1"/>
  <c r="H101" i="1"/>
  <c r="G97" i="15"/>
  <c r="G105" i="15"/>
  <c r="G113" i="15"/>
  <c r="H109" i="17"/>
  <c r="I3" i="17"/>
  <c r="H102" i="16"/>
  <c r="H103" i="16"/>
  <c r="I3" i="16"/>
  <c r="G108" i="18"/>
  <c r="G116" i="18"/>
  <c r="H101" i="15"/>
  <c r="G111" i="18"/>
  <c r="H79" i="18"/>
  <c r="H111" i="18"/>
  <c r="G169" i="18"/>
  <c r="G171" i="18"/>
  <c r="F78" i="18"/>
  <c r="F79" i="18"/>
  <c r="I194" i="18"/>
  <c r="I476" i="18"/>
  <c r="I89" i="18"/>
  <c r="I85" i="18"/>
  <c r="I82" i="18"/>
  <c r="I60" i="18"/>
  <c r="I94" i="18"/>
  <c r="H99" i="18"/>
  <c r="H180" i="18"/>
  <c r="H181" i="18"/>
  <c r="H177" i="18"/>
  <c r="H179" i="18"/>
  <c r="H178" i="18"/>
  <c r="G182" i="18"/>
  <c r="I198" i="18"/>
  <c r="I481" i="18"/>
  <c r="I72" i="18"/>
  <c r="I99" i="18"/>
  <c r="H197" i="18"/>
  <c r="H479" i="18"/>
  <c r="H205" i="18"/>
  <c r="H488" i="18"/>
  <c r="H97" i="18"/>
  <c r="I195" i="18"/>
  <c r="I477" i="18"/>
  <c r="I125" i="18"/>
  <c r="I83" i="18"/>
  <c r="I86" i="18"/>
  <c r="I196" i="18"/>
  <c r="I478" i="18"/>
  <c r="I87" i="18"/>
  <c r="I84" i="18"/>
  <c r="I88" i="18"/>
  <c r="I96" i="18"/>
  <c r="F144" i="18"/>
  <c r="F103" i="18"/>
  <c r="F130" i="18"/>
  <c r="H61" i="18"/>
  <c r="I175" i="18"/>
  <c r="J12" i="18"/>
  <c r="G127" i="18"/>
  <c r="F204" i="18"/>
  <c r="F487" i="18"/>
  <c r="J67" i="18"/>
  <c r="J64" i="18"/>
  <c r="J59" i="18"/>
  <c r="J65" i="18"/>
  <c r="J56" i="18"/>
  <c r="J58" i="18"/>
  <c r="J57" i="18"/>
  <c r="J42" i="18"/>
  <c r="J43" i="18"/>
  <c r="I44" i="18"/>
  <c r="I77" i="18"/>
  <c r="I144" i="18"/>
  <c r="I103" i="18"/>
  <c r="K38" i="18"/>
  <c r="L2" i="18"/>
  <c r="L273" i="18"/>
  <c r="G77" i="15"/>
  <c r="G108" i="15"/>
  <c r="AJ194" i="17"/>
  <c r="AJ209" i="17"/>
  <c r="G167" i="16"/>
  <c r="H165" i="16"/>
  <c r="H166" i="16"/>
  <c r="H168" i="16"/>
  <c r="H186" i="16"/>
  <c r="H201" i="16"/>
  <c r="F109" i="16"/>
  <c r="F108" i="16"/>
  <c r="G167" i="15"/>
  <c r="H165" i="15"/>
  <c r="I77" i="15"/>
  <c r="I109" i="15"/>
  <c r="I77" i="1"/>
  <c r="I108" i="1"/>
  <c r="F105" i="15"/>
  <c r="G167" i="1"/>
  <c r="H165" i="1"/>
  <c r="F188" i="17"/>
  <c r="F97" i="16"/>
  <c r="H123" i="1"/>
  <c r="G126" i="1"/>
  <c r="G75" i="17"/>
  <c r="G42" i="17"/>
  <c r="H42" i="17"/>
  <c r="AB51" i="17"/>
  <c r="AC51" i="17"/>
  <c r="AD51" i="17"/>
  <c r="AE51" i="17"/>
  <c r="AF51" i="17"/>
  <c r="AG51" i="17"/>
  <c r="AH51" i="17"/>
  <c r="AI51" i="17"/>
  <c r="AJ51" i="17"/>
  <c r="AK51" i="17"/>
  <c r="AL51" i="17"/>
  <c r="AM51" i="17"/>
  <c r="AN51" i="17"/>
  <c r="G132" i="17"/>
  <c r="F134" i="16"/>
  <c r="F136" i="16"/>
  <c r="F132" i="16"/>
  <c r="F133" i="16"/>
  <c r="G187" i="17"/>
  <c r="G188" i="17"/>
  <c r="G186" i="1"/>
  <c r="G124" i="15"/>
  <c r="E50" i="17"/>
  <c r="L10" i="16"/>
  <c r="K172" i="16"/>
  <c r="F108" i="15"/>
  <c r="F109" i="15"/>
  <c r="F190" i="15"/>
  <c r="F150" i="17"/>
  <c r="F104" i="17"/>
  <c r="H76" i="1"/>
  <c r="H77" i="1"/>
  <c r="G102" i="17"/>
  <c r="G104" i="17"/>
  <c r="G202" i="17"/>
  <c r="G210" i="17"/>
  <c r="F131" i="1"/>
  <c r="N194" i="17"/>
  <c r="N209" i="17"/>
  <c r="F140" i="17"/>
  <c r="F141" i="17"/>
  <c r="F144" i="17"/>
  <c r="F142" i="17"/>
  <c r="G209" i="17"/>
  <c r="F65" i="17"/>
  <c r="E25" i="17"/>
  <c r="J176" i="16"/>
  <c r="J178" i="16"/>
  <c r="J174" i="16"/>
  <c r="J175" i="16"/>
  <c r="J177" i="16"/>
  <c r="F105" i="1"/>
  <c r="J10" i="17"/>
  <c r="I182" i="17"/>
  <c r="F127" i="15"/>
  <c r="F128" i="15"/>
  <c r="F131" i="15"/>
  <c r="G59" i="17"/>
  <c r="H59" i="17"/>
  <c r="H185" i="17"/>
  <c r="H186" i="17"/>
  <c r="H184" i="17"/>
  <c r="F141" i="16"/>
  <c r="F100" i="16"/>
  <c r="J76" i="15"/>
  <c r="J190" i="15"/>
  <c r="J92" i="15"/>
  <c r="J181" i="15"/>
  <c r="J83" i="15"/>
  <c r="J58" i="15"/>
  <c r="J87" i="15"/>
  <c r="J80" i="15"/>
  <c r="J85" i="15"/>
  <c r="J183" i="15"/>
  <c r="J82" i="15"/>
  <c r="J94" i="15"/>
  <c r="J86" i="15"/>
  <c r="I70" i="1"/>
  <c r="I96" i="1"/>
  <c r="I195" i="1"/>
  <c r="K10" i="1"/>
  <c r="J172" i="1"/>
  <c r="M2" i="15"/>
  <c r="L36" i="15"/>
  <c r="K36" i="1"/>
  <c r="L2" i="1"/>
  <c r="I178" i="16"/>
  <c r="I42" i="1"/>
  <c r="I80" i="1"/>
  <c r="I191" i="1"/>
  <c r="I83" i="1"/>
  <c r="I92" i="1"/>
  <c r="J40" i="1"/>
  <c r="J65" i="1"/>
  <c r="J55" i="1"/>
  <c r="J54" i="1"/>
  <c r="J63" i="1"/>
  <c r="J62" i="1"/>
  <c r="J93" i="1"/>
  <c r="J57" i="1"/>
  <c r="J41" i="1"/>
  <c r="J56" i="1"/>
  <c r="J59" i="15"/>
  <c r="J141" i="15"/>
  <c r="J100" i="15"/>
  <c r="J182" i="15"/>
  <c r="J84" i="15"/>
  <c r="J81" i="15"/>
  <c r="J122" i="15"/>
  <c r="I193" i="1"/>
  <c r="I82" i="1"/>
  <c r="I94" i="1"/>
  <c r="I85" i="1"/>
  <c r="J42" i="15"/>
  <c r="H179" i="1"/>
  <c r="H180" i="1"/>
  <c r="J70" i="15"/>
  <c r="J96" i="15"/>
  <c r="J185" i="15"/>
  <c r="I100" i="1"/>
  <c r="I101" i="1"/>
  <c r="I141" i="1"/>
  <c r="I174" i="1"/>
  <c r="I178" i="1"/>
  <c r="I176" i="1"/>
  <c r="I175" i="1"/>
  <c r="I177" i="1"/>
  <c r="K65" i="15"/>
  <c r="K63" i="15"/>
  <c r="K57" i="15"/>
  <c r="K56" i="15"/>
  <c r="K62" i="15"/>
  <c r="K93" i="15"/>
  <c r="K54" i="15"/>
  <c r="K40" i="15"/>
  <c r="K41" i="15"/>
  <c r="K55" i="15"/>
  <c r="I97" i="15"/>
  <c r="I42" i="17"/>
  <c r="L2" i="17"/>
  <c r="K36" i="17"/>
  <c r="H84" i="17"/>
  <c r="H208" i="17"/>
  <c r="H83" i="17"/>
  <c r="I90" i="17"/>
  <c r="I99" i="17"/>
  <c r="I87" i="17"/>
  <c r="I58" i="17"/>
  <c r="I94" i="17"/>
  <c r="I211" i="17"/>
  <c r="I199" i="17"/>
  <c r="I173" i="17"/>
  <c r="I79" i="17"/>
  <c r="I82" i="17"/>
  <c r="I200" i="17"/>
  <c r="I88" i="17"/>
  <c r="I129" i="17"/>
  <c r="I91" i="17"/>
  <c r="I92" i="17"/>
  <c r="I201" i="17"/>
  <c r="I89" i="17"/>
  <c r="I101" i="17"/>
  <c r="I156" i="17"/>
  <c r="I157" i="17"/>
  <c r="I93" i="17"/>
  <c r="H202" i="17"/>
  <c r="H210" i="17"/>
  <c r="H102" i="17"/>
  <c r="H104" i="17"/>
  <c r="I59" i="17"/>
  <c r="J41" i="17"/>
  <c r="J75" i="17"/>
  <c r="J54" i="17"/>
  <c r="J62" i="17"/>
  <c r="J100" i="17"/>
  <c r="J150" i="17"/>
  <c r="J63" i="17"/>
  <c r="J57" i="17"/>
  <c r="J55" i="17"/>
  <c r="J65" i="17"/>
  <c r="J107" i="17"/>
  <c r="J40" i="17"/>
  <c r="J56" i="17"/>
  <c r="I175" i="16"/>
  <c r="I177" i="16"/>
  <c r="I203" i="17"/>
  <c r="I70" i="17"/>
  <c r="I103" i="17"/>
  <c r="H125" i="16"/>
  <c r="H126" i="16"/>
  <c r="H127" i="16"/>
  <c r="I59" i="1"/>
  <c r="I194" i="1"/>
  <c r="I95" i="1"/>
  <c r="I97" i="1"/>
  <c r="I202" i="1"/>
  <c r="H184" i="15"/>
  <c r="H192" i="15"/>
  <c r="H95" i="15"/>
  <c r="H97" i="15"/>
  <c r="H202" i="1"/>
  <c r="H194" i="1"/>
  <c r="H95" i="1"/>
  <c r="H97" i="1"/>
  <c r="I179" i="16"/>
  <c r="I180" i="16"/>
  <c r="J296" i="18"/>
  <c r="I338" i="18"/>
  <c r="K279" i="18"/>
  <c r="J314" i="18"/>
  <c r="J345" i="18"/>
  <c r="I342" i="18"/>
  <c r="I350" i="18"/>
  <c r="K313" i="18"/>
  <c r="K437" i="18"/>
  <c r="K359" i="18"/>
  <c r="K321" i="18"/>
  <c r="K318" i="18"/>
  <c r="K429" i="18"/>
  <c r="K295" i="18"/>
  <c r="K320" i="18"/>
  <c r="K329" i="18"/>
  <c r="K317" i="18"/>
  <c r="K324" i="18"/>
  <c r="K440" i="18"/>
  <c r="K323" i="18"/>
  <c r="K428" i="18"/>
  <c r="K430" i="18"/>
  <c r="K331" i="18"/>
  <c r="K322" i="18"/>
  <c r="K319" i="18"/>
  <c r="I346" i="18"/>
  <c r="I345" i="18"/>
  <c r="K337" i="18"/>
  <c r="K378" i="18"/>
  <c r="L291" i="18"/>
  <c r="L302" i="18"/>
  <c r="L293" i="18"/>
  <c r="L300" i="18"/>
  <c r="L277" i="18"/>
  <c r="L299" i="18"/>
  <c r="L330" i="18"/>
  <c r="L294" i="18"/>
  <c r="L292" i="18"/>
  <c r="L278" i="18"/>
  <c r="L312" i="18"/>
  <c r="J431" i="18"/>
  <c r="J439" i="18"/>
  <c r="J332" i="18"/>
  <c r="J334" i="18"/>
  <c r="K432" i="18"/>
  <c r="K307" i="18"/>
  <c r="K333" i="18"/>
  <c r="H403" i="18"/>
  <c r="H405" i="18"/>
  <c r="G438" i="18"/>
  <c r="L409" i="18"/>
  <c r="M247" i="18"/>
  <c r="F373" i="18"/>
  <c r="F369" i="18"/>
  <c r="F370" i="18"/>
  <c r="F371" i="18"/>
  <c r="F353" i="18"/>
  <c r="F354" i="18"/>
  <c r="G349" i="18"/>
  <c r="G351" i="18"/>
  <c r="H360" i="18"/>
  <c r="G363" i="18"/>
  <c r="J416" i="18"/>
  <c r="J417" i="18"/>
  <c r="K414" i="18"/>
  <c r="K411" i="18"/>
  <c r="K412" i="18"/>
  <c r="K413" i="18"/>
  <c r="K415" i="18"/>
  <c r="I42" i="16"/>
  <c r="I70" i="16"/>
  <c r="I96" i="16"/>
  <c r="I195" i="16"/>
  <c r="I86" i="16"/>
  <c r="I58" i="16"/>
  <c r="I59" i="16"/>
  <c r="I80" i="16"/>
  <c r="I92" i="16"/>
  <c r="I87" i="16"/>
  <c r="I191" i="16"/>
  <c r="I83" i="16"/>
  <c r="I141" i="16"/>
  <c r="I100" i="16"/>
  <c r="H77" i="16"/>
  <c r="I81" i="16"/>
  <c r="I192" i="16"/>
  <c r="I84" i="16"/>
  <c r="I122" i="16"/>
  <c r="K36" i="16"/>
  <c r="L2" i="16"/>
  <c r="I82" i="16"/>
  <c r="I94" i="16"/>
  <c r="I85" i="16"/>
  <c r="I193" i="16"/>
  <c r="H202" i="16"/>
  <c r="H95" i="16"/>
  <c r="H97" i="16"/>
  <c r="H105" i="16"/>
  <c r="H113" i="16"/>
  <c r="H194" i="16"/>
  <c r="H203" i="16"/>
  <c r="J55" i="16"/>
  <c r="J65" i="16"/>
  <c r="J63" i="16"/>
  <c r="J62" i="16"/>
  <c r="J93" i="16"/>
  <c r="J40" i="16"/>
  <c r="J57" i="16"/>
  <c r="J56" i="16"/>
  <c r="J54" i="16"/>
  <c r="J41" i="16"/>
  <c r="I76" i="16"/>
  <c r="I200" i="16"/>
  <c r="H100" i="18"/>
  <c r="H108" i="18"/>
  <c r="J240" i="18"/>
  <c r="L239" i="18"/>
  <c r="G112" i="17"/>
  <c r="G120" i="17"/>
  <c r="H103" i="1"/>
  <c r="I102" i="16"/>
  <c r="J3" i="16"/>
  <c r="I101" i="15"/>
  <c r="J3" i="17"/>
  <c r="I109" i="17"/>
  <c r="I102" i="1"/>
  <c r="J3" i="1"/>
  <c r="H110" i="17"/>
  <c r="K152" i="17"/>
  <c r="G151" i="17"/>
  <c r="G153" i="17"/>
  <c r="I102" i="15"/>
  <c r="I103" i="15"/>
  <c r="J3" i="15"/>
  <c r="I105" i="18"/>
  <c r="I106" i="18"/>
  <c r="J3" i="18"/>
  <c r="J339" i="18"/>
  <c r="J340" i="18"/>
  <c r="H103" i="15"/>
  <c r="H112" i="18"/>
  <c r="G109" i="15"/>
  <c r="I109" i="1"/>
  <c r="I78" i="18"/>
  <c r="I203" i="18"/>
  <c r="I486" i="18"/>
  <c r="J198" i="18"/>
  <c r="J481" i="18"/>
  <c r="J72" i="18"/>
  <c r="J99" i="18"/>
  <c r="J175" i="18"/>
  <c r="K12" i="18"/>
  <c r="J95" i="18"/>
  <c r="I180" i="18"/>
  <c r="I181" i="18"/>
  <c r="I177" i="18"/>
  <c r="I178" i="18"/>
  <c r="I179" i="18"/>
  <c r="G183" i="18"/>
  <c r="J44" i="18"/>
  <c r="J77" i="18"/>
  <c r="J144" i="18"/>
  <c r="J103" i="18"/>
  <c r="I197" i="18"/>
  <c r="I479" i="18"/>
  <c r="I205" i="18"/>
  <c r="I488" i="18"/>
  <c r="I97" i="18"/>
  <c r="I100" i="18"/>
  <c r="F104" i="18"/>
  <c r="G104" i="18"/>
  <c r="H104" i="18"/>
  <c r="I104" i="18"/>
  <c r="L38" i="18"/>
  <c r="M2" i="18"/>
  <c r="M273" i="18"/>
  <c r="J195" i="18"/>
  <c r="J477" i="18"/>
  <c r="J125" i="18"/>
  <c r="J86" i="18"/>
  <c r="J83" i="18"/>
  <c r="G128" i="18"/>
  <c r="F147" i="18"/>
  <c r="I61" i="18"/>
  <c r="F112" i="18"/>
  <c r="F111" i="18"/>
  <c r="G189" i="18"/>
  <c r="K67" i="18"/>
  <c r="K64" i="18"/>
  <c r="K95" i="18"/>
  <c r="K65" i="18"/>
  <c r="K42" i="18"/>
  <c r="K58" i="18"/>
  <c r="K56" i="18"/>
  <c r="K59" i="18"/>
  <c r="K57" i="18"/>
  <c r="K43" i="18"/>
  <c r="J196" i="18"/>
  <c r="J478" i="18"/>
  <c r="J87" i="18"/>
  <c r="J88" i="18"/>
  <c r="J96" i="18"/>
  <c r="J84" i="18"/>
  <c r="F203" i="18"/>
  <c r="F486" i="18"/>
  <c r="G170" i="18"/>
  <c r="H168" i="18"/>
  <c r="J194" i="18"/>
  <c r="J476" i="18"/>
  <c r="J89" i="18"/>
  <c r="J206" i="18"/>
  <c r="J489" i="18"/>
  <c r="J85" i="18"/>
  <c r="J60" i="18"/>
  <c r="J94" i="18"/>
  <c r="J82" i="18"/>
  <c r="F117" i="18"/>
  <c r="H182" i="18"/>
  <c r="H183" i="18"/>
  <c r="F131" i="18"/>
  <c r="I206" i="18"/>
  <c r="I489" i="18"/>
  <c r="H166" i="15"/>
  <c r="H168" i="15"/>
  <c r="H167" i="16"/>
  <c r="I165" i="16"/>
  <c r="I166" i="16"/>
  <c r="I168" i="16"/>
  <c r="I186" i="16"/>
  <c r="I108" i="15"/>
  <c r="F143" i="17"/>
  <c r="F136" i="15"/>
  <c r="F132" i="15"/>
  <c r="F133" i="15"/>
  <c r="F134" i="15"/>
  <c r="J182" i="17"/>
  <c r="K10" i="17"/>
  <c r="G201" i="1"/>
  <c r="H166" i="1"/>
  <c r="H168" i="1"/>
  <c r="F136" i="1"/>
  <c r="F132" i="1"/>
  <c r="F133" i="1"/>
  <c r="F134" i="1"/>
  <c r="G84" i="17"/>
  <c r="F105" i="16"/>
  <c r="H187" i="17"/>
  <c r="H188" i="17"/>
  <c r="F112" i="17"/>
  <c r="G127" i="1"/>
  <c r="G128" i="1"/>
  <c r="H124" i="1"/>
  <c r="F153" i="17"/>
  <c r="H200" i="1"/>
  <c r="F135" i="16"/>
  <c r="G133" i="16"/>
  <c r="F101" i="16"/>
  <c r="G101" i="16"/>
  <c r="H101" i="16"/>
  <c r="F144" i="16"/>
  <c r="F146" i="17"/>
  <c r="K178" i="16"/>
  <c r="K176" i="16"/>
  <c r="K174" i="16"/>
  <c r="K177" i="16"/>
  <c r="K175" i="16"/>
  <c r="F138" i="16"/>
  <c r="F139" i="16"/>
  <c r="H109" i="1"/>
  <c r="H108" i="1"/>
  <c r="F113" i="1"/>
  <c r="L172" i="16"/>
  <c r="M10" i="16"/>
  <c r="G125" i="15"/>
  <c r="H130" i="17"/>
  <c r="G133" i="17"/>
  <c r="J179" i="16"/>
  <c r="J180" i="16"/>
  <c r="I185" i="17"/>
  <c r="I186" i="17"/>
  <c r="I184" i="17"/>
  <c r="F107" i="17"/>
  <c r="F113" i="15"/>
  <c r="J77" i="15"/>
  <c r="J109" i="15"/>
  <c r="K58" i="15"/>
  <c r="K59" i="15"/>
  <c r="K181" i="15"/>
  <c r="K80" i="15"/>
  <c r="K92" i="15"/>
  <c r="K83" i="15"/>
  <c r="K87" i="15"/>
  <c r="K41" i="1"/>
  <c r="K56" i="1"/>
  <c r="K57" i="1"/>
  <c r="K65" i="1"/>
  <c r="K54" i="1"/>
  <c r="K40" i="1"/>
  <c r="K55" i="1"/>
  <c r="K63" i="1"/>
  <c r="K62" i="1"/>
  <c r="K93" i="1"/>
  <c r="K81" i="15"/>
  <c r="K182" i="15"/>
  <c r="K84" i="15"/>
  <c r="K122" i="15"/>
  <c r="K100" i="15"/>
  <c r="K141" i="15"/>
  <c r="J42" i="1"/>
  <c r="J75" i="1"/>
  <c r="J76" i="1"/>
  <c r="J200" i="1"/>
  <c r="J83" i="1"/>
  <c r="J92" i="1"/>
  <c r="J87" i="1"/>
  <c r="J203" i="1"/>
  <c r="J191" i="1"/>
  <c r="J58" i="1"/>
  <c r="J59" i="1"/>
  <c r="J80" i="1"/>
  <c r="L62" i="15"/>
  <c r="L93" i="15"/>
  <c r="L40" i="15"/>
  <c r="L41" i="15"/>
  <c r="L65" i="15"/>
  <c r="L56" i="15"/>
  <c r="L54" i="15"/>
  <c r="L63" i="15"/>
  <c r="L55" i="15"/>
  <c r="L57" i="15"/>
  <c r="J86" i="1"/>
  <c r="J82" i="1"/>
  <c r="J94" i="1"/>
  <c r="J85" i="1"/>
  <c r="J193" i="1"/>
  <c r="L10" i="1"/>
  <c r="K172" i="1"/>
  <c r="I105" i="15"/>
  <c r="I113" i="15"/>
  <c r="K75" i="15"/>
  <c r="K42" i="15"/>
  <c r="K183" i="15"/>
  <c r="K86" i="15"/>
  <c r="K94" i="15"/>
  <c r="K82" i="15"/>
  <c r="K85" i="15"/>
  <c r="J70" i="1"/>
  <c r="J96" i="1"/>
  <c r="J195" i="1"/>
  <c r="J81" i="1"/>
  <c r="J84" i="1"/>
  <c r="J192" i="1"/>
  <c r="J122" i="1"/>
  <c r="M36" i="15"/>
  <c r="N2" i="15"/>
  <c r="K185" i="15"/>
  <c r="K70" i="15"/>
  <c r="K96" i="15"/>
  <c r="I179" i="1"/>
  <c r="I180" i="1"/>
  <c r="J141" i="1"/>
  <c r="J100" i="1"/>
  <c r="M2" i="1"/>
  <c r="L36" i="1"/>
  <c r="J177" i="1"/>
  <c r="J174" i="1"/>
  <c r="J178" i="1"/>
  <c r="J176" i="1"/>
  <c r="J175" i="1"/>
  <c r="J184" i="15"/>
  <c r="J95" i="15"/>
  <c r="J97" i="15"/>
  <c r="J192" i="15"/>
  <c r="J92" i="17"/>
  <c r="J101" i="17"/>
  <c r="J156" i="17"/>
  <c r="J157" i="17"/>
  <c r="J201" i="17"/>
  <c r="J93" i="17"/>
  <c r="J89" i="17"/>
  <c r="J79" i="17"/>
  <c r="J82" i="17"/>
  <c r="J83" i="17"/>
  <c r="J173" i="17"/>
  <c r="I84" i="17"/>
  <c r="I208" i="17"/>
  <c r="I83" i="17"/>
  <c r="H115" i="17"/>
  <c r="H116" i="17"/>
  <c r="J70" i="17"/>
  <c r="J103" i="17"/>
  <c r="J203" i="17"/>
  <c r="H105" i="15"/>
  <c r="H113" i="15"/>
  <c r="J42" i="17"/>
  <c r="I210" i="17"/>
  <c r="I102" i="17"/>
  <c r="I104" i="17"/>
  <c r="I202" i="17"/>
  <c r="K41" i="17"/>
  <c r="K40" i="17"/>
  <c r="K62" i="17"/>
  <c r="K100" i="17"/>
  <c r="K150" i="17"/>
  <c r="K57" i="17"/>
  <c r="K56" i="17"/>
  <c r="K65" i="17"/>
  <c r="K107" i="17"/>
  <c r="K63" i="17"/>
  <c r="K54" i="17"/>
  <c r="K55" i="17"/>
  <c r="J88" i="17"/>
  <c r="J91" i="17"/>
  <c r="J200" i="17"/>
  <c r="J129" i="17"/>
  <c r="J99" i="17"/>
  <c r="J94" i="17"/>
  <c r="J211" i="17"/>
  <c r="J199" i="17"/>
  <c r="J90" i="17"/>
  <c r="J87" i="17"/>
  <c r="J58" i="17"/>
  <c r="J59" i="17"/>
  <c r="L36" i="17"/>
  <c r="M2" i="17"/>
  <c r="I123" i="16"/>
  <c r="I124" i="16"/>
  <c r="H105" i="1"/>
  <c r="H113" i="1"/>
  <c r="J101" i="1"/>
  <c r="J346" i="18"/>
  <c r="K296" i="18"/>
  <c r="F372" i="18"/>
  <c r="J342" i="18"/>
  <c r="J350" i="18"/>
  <c r="L279" i="18"/>
  <c r="J338" i="18"/>
  <c r="H404" i="18"/>
  <c r="I402" i="18"/>
  <c r="I403" i="18"/>
  <c r="I405" i="18"/>
  <c r="I423" i="18"/>
  <c r="I438" i="18"/>
  <c r="K332" i="18"/>
  <c r="K334" i="18"/>
  <c r="K431" i="18"/>
  <c r="K439" i="18"/>
  <c r="L432" i="18"/>
  <c r="L307" i="18"/>
  <c r="L333" i="18"/>
  <c r="L337" i="18"/>
  <c r="L378" i="18"/>
  <c r="L319" i="18"/>
  <c r="L430" i="18"/>
  <c r="L322" i="18"/>
  <c r="L331" i="18"/>
  <c r="M277" i="18"/>
  <c r="M302" i="18"/>
  <c r="M291" i="18"/>
  <c r="M294" i="18"/>
  <c r="M293" i="18"/>
  <c r="M292" i="18"/>
  <c r="M300" i="18"/>
  <c r="M278" i="18"/>
  <c r="M312" i="18"/>
  <c r="M299" i="18"/>
  <c r="M330" i="18"/>
  <c r="L313" i="18"/>
  <c r="L437" i="18"/>
  <c r="L317" i="18"/>
  <c r="L320" i="18"/>
  <c r="L295" i="18"/>
  <c r="L324" i="18"/>
  <c r="L440" i="18"/>
  <c r="L428" i="18"/>
  <c r="L323" i="18"/>
  <c r="L329" i="18"/>
  <c r="K416" i="18"/>
  <c r="K417" i="18"/>
  <c r="L429" i="18"/>
  <c r="L359" i="18"/>
  <c r="L321" i="18"/>
  <c r="L318" i="18"/>
  <c r="K314" i="18"/>
  <c r="F375" i="18"/>
  <c r="F376" i="18"/>
  <c r="G353" i="18"/>
  <c r="M409" i="18"/>
  <c r="N247" i="18"/>
  <c r="G364" i="18"/>
  <c r="G365" i="18"/>
  <c r="L415" i="18"/>
  <c r="L413" i="18"/>
  <c r="L414" i="18"/>
  <c r="L411" i="18"/>
  <c r="L412" i="18"/>
  <c r="F420" i="18"/>
  <c r="F426" i="18"/>
  <c r="F433" i="18"/>
  <c r="F355" i="18"/>
  <c r="F387" i="18"/>
  <c r="H361" i="18"/>
  <c r="H423" i="18"/>
  <c r="I101" i="16"/>
  <c r="J75" i="16"/>
  <c r="J76" i="16"/>
  <c r="J77" i="16"/>
  <c r="J108" i="16"/>
  <c r="J42" i="16"/>
  <c r="J81" i="16"/>
  <c r="J192" i="16"/>
  <c r="J122" i="16"/>
  <c r="J84" i="16"/>
  <c r="J80" i="16"/>
  <c r="J87" i="16"/>
  <c r="J203" i="16"/>
  <c r="J92" i="16"/>
  <c r="J83" i="16"/>
  <c r="J86" i="16"/>
  <c r="J191" i="16"/>
  <c r="J58" i="16"/>
  <c r="J59" i="16"/>
  <c r="H108" i="16"/>
  <c r="H109" i="16"/>
  <c r="J100" i="16"/>
  <c r="J101" i="16"/>
  <c r="J141" i="16"/>
  <c r="J193" i="16"/>
  <c r="J85" i="16"/>
  <c r="J94" i="16"/>
  <c r="J82" i="16"/>
  <c r="M2" i="16"/>
  <c r="L36" i="16"/>
  <c r="I202" i="16"/>
  <c r="I194" i="16"/>
  <c r="J70" i="16"/>
  <c r="J96" i="16"/>
  <c r="J195" i="16"/>
  <c r="K54" i="16"/>
  <c r="K40" i="16"/>
  <c r="K63" i="16"/>
  <c r="K62" i="16"/>
  <c r="K93" i="16"/>
  <c r="K55" i="16"/>
  <c r="K57" i="16"/>
  <c r="K65" i="16"/>
  <c r="K41" i="16"/>
  <c r="K75" i="16"/>
  <c r="K56" i="16"/>
  <c r="I95" i="16"/>
  <c r="I97" i="16"/>
  <c r="I203" i="16"/>
  <c r="I77" i="16"/>
  <c r="M239" i="18"/>
  <c r="K240" i="18"/>
  <c r="I187" i="17"/>
  <c r="I188" i="17"/>
  <c r="F165" i="17"/>
  <c r="F166" i="17"/>
  <c r="F167" i="17"/>
  <c r="F168" i="17"/>
  <c r="F170" i="17"/>
  <c r="K3" i="15"/>
  <c r="J102" i="15"/>
  <c r="J103" i="15"/>
  <c r="J105" i="15"/>
  <c r="J113" i="15"/>
  <c r="L152" i="17"/>
  <c r="H151" i="17"/>
  <c r="H153" i="17"/>
  <c r="H112" i="17"/>
  <c r="H120" i="17"/>
  <c r="J101" i="15"/>
  <c r="J109" i="17"/>
  <c r="K3" i="17"/>
  <c r="K3" i="16"/>
  <c r="J102" i="16"/>
  <c r="J103" i="16"/>
  <c r="I103" i="16"/>
  <c r="J102" i="1"/>
  <c r="K3" i="1"/>
  <c r="J105" i="18"/>
  <c r="J106" i="18"/>
  <c r="K3" i="18"/>
  <c r="K339" i="18"/>
  <c r="I103" i="1"/>
  <c r="I105" i="1"/>
  <c r="I113" i="1"/>
  <c r="I110" i="17"/>
  <c r="I79" i="18"/>
  <c r="I111" i="18"/>
  <c r="I108" i="18"/>
  <c r="I116" i="18"/>
  <c r="F119" i="18"/>
  <c r="F120" i="18"/>
  <c r="G115" i="18"/>
  <c r="G117" i="18"/>
  <c r="M38" i="18"/>
  <c r="N2" i="18"/>
  <c r="N273" i="18"/>
  <c r="I182" i="18"/>
  <c r="I183" i="18"/>
  <c r="L67" i="18"/>
  <c r="L64" i="18"/>
  <c r="L95" i="18"/>
  <c r="L65" i="18"/>
  <c r="L56" i="18"/>
  <c r="L57" i="18"/>
  <c r="L42" i="18"/>
  <c r="L58" i="18"/>
  <c r="L59" i="18"/>
  <c r="L43" i="18"/>
  <c r="F134" i="18"/>
  <c r="H169" i="18"/>
  <c r="H171" i="18"/>
  <c r="J61" i="18"/>
  <c r="K44" i="18"/>
  <c r="K77" i="18"/>
  <c r="K103" i="18"/>
  <c r="K144" i="18"/>
  <c r="K195" i="18"/>
  <c r="K477" i="18"/>
  <c r="K125" i="18"/>
  <c r="K86" i="18"/>
  <c r="K83" i="18"/>
  <c r="J104" i="18"/>
  <c r="K198" i="18"/>
  <c r="K481" i="18"/>
  <c r="K72" i="18"/>
  <c r="G204" i="18"/>
  <c r="G487" i="18"/>
  <c r="K194" i="18"/>
  <c r="K476" i="18"/>
  <c r="K89" i="18"/>
  <c r="K85" i="18"/>
  <c r="K60" i="18"/>
  <c r="K94" i="18"/>
  <c r="K82" i="18"/>
  <c r="H126" i="18"/>
  <c r="G129" i="18"/>
  <c r="K175" i="18"/>
  <c r="L12" i="18"/>
  <c r="J197" i="18"/>
  <c r="J479" i="18"/>
  <c r="J205" i="18"/>
  <c r="J488" i="18"/>
  <c r="J97" i="18"/>
  <c r="J100" i="18"/>
  <c r="K196" i="18"/>
  <c r="K478" i="18"/>
  <c r="K87" i="18"/>
  <c r="K88" i="18"/>
  <c r="K96" i="18"/>
  <c r="K84" i="18"/>
  <c r="J78" i="18"/>
  <c r="J181" i="18"/>
  <c r="J177" i="18"/>
  <c r="J178" i="18"/>
  <c r="J180" i="18"/>
  <c r="J179" i="18"/>
  <c r="H116" i="18"/>
  <c r="I167" i="16"/>
  <c r="J165" i="16"/>
  <c r="J166" i="16"/>
  <c r="J168" i="16"/>
  <c r="H167" i="1"/>
  <c r="I165" i="1"/>
  <c r="I166" i="1"/>
  <c r="I168" i="1"/>
  <c r="I186" i="1"/>
  <c r="I201" i="1"/>
  <c r="H167" i="15"/>
  <c r="I165" i="15"/>
  <c r="I166" i="15"/>
  <c r="I168" i="15"/>
  <c r="F147" i="17"/>
  <c r="G131" i="1"/>
  <c r="G134" i="16"/>
  <c r="G136" i="16"/>
  <c r="F138" i="15"/>
  <c r="F139" i="15"/>
  <c r="I201" i="16"/>
  <c r="L176" i="16"/>
  <c r="L174" i="16"/>
  <c r="L177" i="16"/>
  <c r="L178" i="16"/>
  <c r="L175" i="16"/>
  <c r="F120" i="17"/>
  <c r="L10" i="17"/>
  <c r="K182" i="17"/>
  <c r="F135" i="1"/>
  <c r="J185" i="17"/>
  <c r="J186" i="17"/>
  <c r="J184" i="17"/>
  <c r="F212" i="17"/>
  <c r="H123" i="15"/>
  <c r="G126" i="15"/>
  <c r="G116" i="17"/>
  <c r="G115" i="17"/>
  <c r="F138" i="1"/>
  <c r="F139" i="1"/>
  <c r="H125" i="1"/>
  <c r="I125" i="16"/>
  <c r="F114" i="15"/>
  <c r="F108" i="17"/>
  <c r="G108" i="17"/>
  <c r="H108" i="17"/>
  <c r="I108" i="17"/>
  <c r="J108" i="17"/>
  <c r="F143" i="16"/>
  <c r="H131" i="17"/>
  <c r="G134" i="17"/>
  <c r="G135" i="17"/>
  <c r="M172" i="16"/>
  <c r="N10" i="16"/>
  <c r="F114" i="1"/>
  <c r="F204" i="16"/>
  <c r="K179" i="16"/>
  <c r="K180" i="16"/>
  <c r="F113" i="16"/>
  <c r="H128" i="16"/>
  <c r="H186" i="1"/>
  <c r="F135" i="15"/>
  <c r="J108" i="15"/>
  <c r="J202" i="1"/>
  <c r="J95" i="1"/>
  <c r="J97" i="1"/>
  <c r="J194" i="1"/>
  <c r="K191" i="1"/>
  <c r="K92" i="1"/>
  <c r="K83" i="1"/>
  <c r="K58" i="1"/>
  <c r="K59" i="1"/>
  <c r="K80" i="1"/>
  <c r="K87" i="1"/>
  <c r="K203" i="1"/>
  <c r="L41" i="1"/>
  <c r="L54" i="1"/>
  <c r="L57" i="1"/>
  <c r="L65" i="1"/>
  <c r="L62" i="1"/>
  <c r="L93" i="1"/>
  <c r="L55" i="1"/>
  <c r="L63" i="1"/>
  <c r="L40" i="1"/>
  <c r="L56" i="1"/>
  <c r="K192" i="15"/>
  <c r="K184" i="15"/>
  <c r="K95" i="15"/>
  <c r="K97" i="15"/>
  <c r="L70" i="15"/>
  <c r="L96" i="15"/>
  <c r="L185" i="15"/>
  <c r="L94" i="15"/>
  <c r="L82" i="15"/>
  <c r="L86" i="15"/>
  <c r="L183" i="15"/>
  <c r="L85" i="15"/>
  <c r="K100" i="1"/>
  <c r="K141" i="1"/>
  <c r="K76" i="15"/>
  <c r="K190" i="15"/>
  <c r="L181" i="15"/>
  <c r="L80" i="15"/>
  <c r="L58" i="15"/>
  <c r="L59" i="15"/>
  <c r="L92" i="15"/>
  <c r="L83" i="15"/>
  <c r="L87" i="15"/>
  <c r="K75" i="1"/>
  <c r="K76" i="1"/>
  <c r="K77" i="1"/>
  <c r="K108" i="1"/>
  <c r="K42" i="1"/>
  <c r="K101" i="1"/>
  <c r="N2" i="1"/>
  <c r="M36" i="1"/>
  <c r="N36" i="15"/>
  <c r="O2" i="15"/>
  <c r="K175" i="1"/>
  <c r="K177" i="1"/>
  <c r="K176" i="1"/>
  <c r="K174" i="1"/>
  <c r="K178" i="1"/>
  <c r="L81" i="15"/>
  <c r="L182" i="15"/>
  <c r="L84" i="15"/>
  <c r="L122" i="15"/>
  <c r="L100" i="15"/>
  <c r="L141" i="15"/>
  <c r="K84" i="1"/>
  <c r="K192" i="1"/>
  <c r="K81" i="1"/>
  <c r="K122" i="1"/>
  <c r="K195" i="1"/>
  <c r="K70" i="1"/>
  <c r="K96" i="1"/>
  <c r="J77" i="1"/>
  <c r="J109" i="1"/>
  <c r="J179" i="1"/>
  <c r="J180" i="1"/>
  <c r="M54" i="15"/>
  <c r="M65" i="15"/>
  <c r="M62" i="15"/>
  <c r="M93" i="15"/>
  <c r="M40" i="15"/>
  <c r="M63" i="15"/>
  <c r="M56" i="15"/>
  <c r="M57" i="15"/>
  <c r="M55" i="15"/>
  <c r="M41" i="15"/>
  <c r="L172" i="1"/>
  <c r="M10" i="1"/>
  <c r="L75" i="15"/>
  <c r="L42" i="15"/>
  <c r="K82" i="1"/>
  <c r="K94" i="1"/>
  <c r="K86" i="1"/>
  <c r="K85" i="1"/>
  <c r="K193" i="1"/>
  <c r="J208" i="17"/>
  <c r="J84" i="17"/>
  <c r="J116" i="17"/>
  <c r="N2" i="17"/>
  <c r="M36" i="17"/>
  <c r="J202" i="17"/>
  <c r="J102" i="17"/>
  <c r="J104" i="17"/>
  <c r="J210" i="17"/>
  <c r="L54" i="17"/>
  <c r="L55" i="17"/>
  <c r="L57" i="17"/>
  <c r="L65" i="17"/>
  <c r="L107" i="17"/>
  <c r="L56" i="17"/>
  <c r="L63" i="17"/>
  <c r="L41" i="17"/>
  <c r="L62" i="17"/>
  <c r="L100" i="17"/>
  <c r="L40" i="17"/>
  <c r="K129" i="17"/>
  <c r="K88" i="17"/>
  <c r="K91" i="17"/>
  <c r="K200" i="17"/>
  <c r="K93" i="17"/>
  <c r="K92" i="17"/>
  <c r="K201" i="17"/>
  <c r="K89" i="17"/>
  <c r="K101" i="17"/>
  <c r="K156" i="17"/>
  <c r="K157" i="17"/>
  <c r="K75" i="17"/>
  <c r="K42" i="17"/>
  <c r="K173" i="17"/>
  <c r="K79" i="17"/>
  <c r="K82" i="17"/>
  <c r="K99" i="17"/>
  <c r="K87" i="17"/>
  <c r="K58" i="17"/>
  <c r="K59" i="17"/>
  <c r="K90" i="17"/>
  <c r="K94" i="17"/>
  <c r="K211" i="17"/>
  <c r="K199" i="17"/>
  <c r="K70" i="17"/>
  <c r="K103" i="17"/>
  <c r="K203" i="17"/>
  <c r="I116" i="17"/>
  <c r="I115" i="17"/>
  <c r="L296" i="18"/>
  <c r="L314" i="18"/>
  <c r="L345" i="18"/>
  <c r="K338" i="18"/>
  <c r="K340" i="18"/>
  <c r="K342" i="18"/>
  <c r="K350" i="18"/>
  <c r="L431" i="18"/>
  <c r="L439" i="18"/>
  <c r="L332" i="18"/>
  <c r="L334" i="18"/>
  <c r="M279" i="18"/>
  <c r="M378" i="18"/>
  <c r="M337" i="18"/>
  <c r="N294" i="18"/>
  <c r="N291" i="18"/>
  <c r="N293" i="18"/>
  <c r="N302" i="18"/>
  <c r="N299" i="18"/>
  <c r="N330" i="18"/>
  <c r="N300" i="18"/>
  <c r="N277" i="18"/>
  <c r="N292" i="18"/>
  <c r="N278" i="18"/>
  <c r="N312" i="18"/>
  <c r="L416" i="18"/>
  <c r="L417" i="18"/>
  <c r="M318" i="18"/>
  <c r="M429" i="18"/>
  <c r="M359" i="18"/>
  <c r="M321" i="18"/>
  <c r="M313" i="18"/>
  <c r="M437" i="18"/>
  <c r="M331" i="18"/>
  <c r="M322" i="18"/>
  <c r="M430" i="18"/>
  <c r="M319" i="18"/>
  <c r="M432" i="18"/>
  <c r="M307" i="18"/>
  <c r="M333" i="18"/>
  <c r="K346" i="18"/>
  <c r="K345" i="18"/>
  <c r="M329" i="18"/>
  <c r="M317" i="18"/>
  <c r="M428" i="18"/>
  <c r="M295" i="18"/>
  <c r="M324" i="18"/>
  <c r="M440" i="18"/>
  <c r="M320" i="18"/>
  <c r="M323" i="18"/>
  <c r="F380" i="18"/>
  <c r="G368" i="18"/>
  <c r="G426" i="18"/>
  <c r="G433" i="18"/>
  <c r="G420" i="18"/>
  <c r="G355" i="18"/>
  <c r="G387" i="18"/>
  <c r="G354" i="18"/>
  <c r="H349" i="18"/>
  <c r="H351" i="18"/>
  <c r="H362" i="18"/>
  <c r="N409" i="18"/>
  <c r="O247" i="18"/>
  <c r="M415" i="18"/>
  <c r="M413" i="18"/>
  <c r="M412" i="18"/>
  <c r="M414" i="18"/>
  <c r="M411" i="18"/>
  <c r="I404" i="18"/>
  <c r="J402" i="18"/>
  <c r="H438" i="18"/>
  <c r="F421" i="18"/>
  <c r="F441" i="18"/>
  <c r="J200" i="16"/>
  <c r="K42" i="16"/>
  <c r="J109" i="16"/>
  <c r="I109" i="16"/>
  <c r="I108" i="16"/>
  <c r="L54" i="16"/>
  <c r="L55" i="16"/>
  <c r="L65" i="16"/>
  <c r="L57" i="16"/>
  <c r="L62" i="16"/>
  <c r="L93" i="16"/>
  <c r="L41" i="16"/>
  <c r="L75" i="16"/>
  <c r="L63" i="16"/>
  <c r="L56" i="16"/>
  <c r="L40" i="16"/>
  <c r="K94" i="16"/>
  <c r="K85" i="16"/>
  <c r="K82" i="16"/>
  <c r="K193" i="16"/>
  <c r="K92" i="16"/>
  <c r="K80" i="16"/>
  <c r="K83" i="16"/>
  <c r="K191" i="16"/>
  <c r="K86" i="16"/>
  <c r="K58" i="16"/>
  <c r="K59" i="16"/>
  <c r="K87" i="16"/>
  <c r="K203" i="16"/>
  <c r="K81" i="16"/>
  <c r="K122" i="16"/>
  <c r="K192" i="16"/>
  <c r="K84" i="16"/>
  <c r="M36" i="16"/>
  <c r="N2" i="16"/>
  <c r="I105" i="16"/>
  <c r="I113" i="16"/>
  <c r="K76" i="16"/>
  <c r="K200" i="16"/>
  <c r="J202" i="16"/>
  <c r="J95" i="16"/>
  <c r="J97" i="16"/>
  <c r="J105" i="16"/>
  <c r="J113" i="16"/>
  <c r="J194" i="16"/>
  <c r="K100" i="16"/>
  <c r="K101" i="16"/>
  <c r="K141" i="16"/>
  <c r="K70" i="16"/>
  <c r="K96" i="16"/>
  <c r="K195" i="16"/>
  <c r="L240" i="18"/>
  <c r="N239" i="18"/>
  <c r="K61" i="18"/>
  <c r="K108" i="17"/>
  <c r="J108" i="18"/>
  <c r="J116" i="18"/>
  <c r="K102" i="16"/>
  <c r="L3" i="16"/>
  <c r="J110" i="17"/>
  <c r="M152" i="17"/>
  <c r="I151" i="17"/>
  <c r="I153" i="17"/>
  <c r="I112" i="17"/>
  <c r="I120" i="17"/>
  <c r="K102" i="15"/>
  <c r="K101" i="15"/>
  <c r="L3" i="15"/>
  <c r="L3" i="18"/>
  <c r="L339" i="18"/>
  <c r="L340" i="18"/>
  <c r="K105" i="18"/>
  <c r="J187" i="17"/>
  <c r="J188" i="17"/>
  <c r="J103" i="1"/>
  <c r="J105" i="1"/>
  <c r="K109" i="17"/>
  <c r="L3" i="17"/>
  <c r="L3" i="1"/>
  <c r="K102" i="1"/>
  <c r="I112" i="18"/>
  <c r="L175" i="18"/>
  <c r="M12" i="18"/>
  <c r="K197" i="18"/>
  <c r="K479" i="18"/>
  <c r="K205" i="18"/>
  <c r="K488" i="18"/>
  <c r="K97" i="18"/>
  <c r="H189" i="18"/>
  <c r="M65" i="18"/>
  <c r="M64" i="18"/>
  <c r="M67" i="18"/>
  <c r="M42" i="18"/>
  <c r="M58" i="18"/>
  <c r="M56" i="18"/>
  <c r="M57" i="18"/>
  <c r="M59" i="18"/>
  <c r="M43" i="18"/>
  <c r="H170" i="18"/>
  <c r="I168" i="18"/>
  <c r="G119" i="18"/>
  <c r="F192" i="18"/>
  <c r="F474" i="18"/>
  <c r="F186" i="18"/>
  <c r="F121" i="18"/>
  <c r="F153" i="18"/>
  <c r="J203" i="18"/>
  <c r="J486" i="18"/>
  <c r="G130" i="18"/>
  <c r="G131" i="18"/>
  <c r="K104" i="18"/>
  <c r="J182" i="18"/>
  <c r="J183" i="18"/>
  <c r="L194" i="18"/>
  <c r="L476" i="18"/>
  <c r="L89" i="18"/>
  <c r="L206" i="18"/>
  <c r="L489" i="18"/>
  <c r="L85" i="18"/>
  <c r="L94" i="18"/>
  <c r="L82" i="18"/>
  <c r="L60" i="18"/>
  <c r="J79" i="18"/>
  <c r="K206" i="18"/>
  <c r="K489" i="18"/>
  <c r="K78" i="18"/>
  <c r="K203" i="18"/>
  <c r="K486" i="18"/>
  <c r="L44" i="18"/>
  <c r="L77" i="18"/>
  <c r="L144" i="18"/>
  <c r="L103" i="18"/>
  <c r="L198" i="18"/>
  <c r="L481" i="18"/>
  <c r="L72" i="18"/>
  <c r="L99" i="18"/>
  <c r="H127" i="18"/>
  <c r="L196" i="18"/>
  <c r="L478" i="18"/>
  <c r="L87" i="18"/>
  <c r="L96" i="18"/>
  <c r="L88" i="18"/>
  <c r="L84" i="18"/>
  <c r="K99" i="18"/>
  <c r="K181" i="18"/>
  <c r="K177" i="18"/>
  <c r="K178" i="18"/>
  <c r="K179" i="18"/>
  <c r="K180" i="18"/>
  <c r="F139" i="18"/>
  <c r="F135" i="18"/>
  <c r="F136" i="18"/>
  <c r="F137" i="18"/>
  <c r="L195" i="18"/>
  <c r="L477" i="18"/>
  <c r="L83" i="18"/>
  <c r="L125" i="18"/>
  <c r="L86" i="18"/>
  <c r="N38" i="18"/>
  <c r="O2" i="18"/>
  <c r="O273" i="18"/>
  <c r="I167" i="15"/>
  <c r="J165" i="15"/>
  <c r="J166" i="15"/>
  <c r="J168" i="15"/>
  <c r="J167" i="16"/>
  <c r="K165" i="16"/>
  <c r="K166" i="16"/>
  <c r="K168" i="16"/>
  <c r="K186" i="16"/>
  <c r="K201" i="16"/>
  <c r="F171" i="17"/>
  <c r="G139" i="17"/>
  <c r="I123" i="1"/>
  <c r="H126" i="1"/>
  <c r="L179" i="16"/>
  <c r="F116" i="15"/>
  <c r="F117" i="15"/>
  <c r="G112" i="15"/>
  <c r="G114" i="15"/>
  <c r="G127" i="15"/>
  <c r="G128" i="15"/>
  <c r="F121" i="17"/>
  <c r="H132" i="17"/>
  <c r="H124" i="15"/>
  <c r="F143" i="15"/>
  <c r="G132" i="1"/>
  <c r="G133" i="1"/>
  <c r="G134" i="1"/>
  <c r="G136" i="1"/>
  <c r="F193" i="15"/>
  <c r="G138" i="16"/>
  <c r="F116" i="1"/>
  <c r="F117" i="1"/>
  <c r="G112" i="1"/>
  <c r="G114" i="1"/>
  <c r="F143" i="1"/>
  <c r="G135" i="16"/>
  <c r="L150" i="17"/>
  <c r="N172" i="16"/>
  <c r="O10" i="16"/>
  <c r="H131" i="16"/>
  <c r="M176" i="16"/>
  <c r="M177" i="16"/>
  <c r="M174" i="16"/>
  <c r="M178" i="16"/>
  <c r="M175" i="16"/>
  <c r="I167" i="1"/>
  <c r="J165" i="1"/>
  <c r="F145" i="16"/>
  <c r="F146" i="16"/>
  <c r="F204" i="1"/>
  <c r="F169" i="17"/>
  <c r="H201" i="1"/>
  <c r="F114" i="16"/>
  <c r="J115" i="17"/>
  <c r="J186" i="16"/>
  <c r="K184" i="17"/>
  <c r="K185" i="17"/>
  <c r="K186" i="17"/>
  <c r="J123" i="16"/>
  <c r="I126" i="16"/>
  <c r="M10" i="17"/>
  <c r="L182" i="17"/>
  <c r="K77" i="15"/>
  <c r="K108" i="15"/>
  <c r="K109" i="1"/>
  <c r="J108" i="1"/>
  <c r="K200" i="1"/>
  <c r="L76" i="15"/>
  <c r="L190" i="15"/>
  <c r="M172" i="1"/>
  <c r="N10" i="1"/>
  <c r="M185" i="15"/>
  <c r="M70" i="15"/>
  <c r="M96" i="15"/>
  <c r="M62" i="1"/>
  <c r="M93" i="1"/>
  <c r="M65" i="1"/>
  <c r="M57" i="1"/>
  <c r="M40" i="1"/>
  <c r="M55" i="1"/>
  <c r="M54" i="1"/>
  <c r="M63" i="1"/>
  <c r="M41" i="1"/>
  <c r="M56" i="1"/>
  <c r="L122" i="1"/>
  <c r="L192" i="1"/>
  <c r="L81" i="1"/>
  <c r="L84" i="1"/>
  <c r="L92" i="1"/>
  <c r="L191" i="1"/>
  <c r="L83" i="1"/>
  <c r="L87" i="1"/>
  <c r="L203" i="1"/>
  <c r="L80" i="1"/>
  <c r="L58" i="1"/>
  <c r="L59" i="1"/>
  <c r="K95" i="1"/>
  <c r="K97" i="1"/>
  <c r="K194" i="1"/>
  <c r="K202" i="1"/>
  <c r="M122" i="15"/>
  <c r="M81" i="15"/>
  <c r="M182" i="15"/>
  <c r="M84" i="15"/>
  <c r="N54" i="15"/>
  <c r="N41" i="15"/>
  <c r="N65" i="15"/>
  <c r="N57" i="15"/>
  <c r="N63" i="15"/>
  <c r="N55" i="15"/>
  <c r="N40" i="15"/>
  <c r="N62" i="15"/>
  <c r="N93" i="15"/>
  <c r="N56" i="15"/>
  <c r="L177" i="1"/>
  <c r="L176" i="1"/>
  <c r="L174" i="1"/>
  <c r="L178" i="1"/>
  <c r="L175" i="1"/>
  <c r="M94" i="15"/>
  <c r="M86" i="15"/>
  <c r="M85" i="15"/>
  <c r="M82" i="15"/>
  <c r="M183" i="15"/>
  <c r="M100" i="15"/>
  <c r="M141" i="15"/>
  <c r="O2" i="1"/>
  <c r="N36" i="1"/>
  <c r="L192" i="15"/>
  <c r="L95" i="15"/>
  <c r="L97" i="15"/>
  <c r="L184" i="15"/>
  <c r="L85" i="1"/>
  <c r="L82" i="1"/>
  <c r="L86" i="1"/>
  <c r="L193" i="1"/>
  <c r="L94" i="1"/>
  <c r="L75" i="1"/>
  <c r="L76" i="1"/>
  <c r="L200" i="1"/>
  <c r="L42" i="1"/>
  <c r="K109" i="15"/>
  <c r="L70" i="1"/>
  <c r="L96" i="1"/>
  <c r="L195" i="1"/>
  <c r="M75" i="15"/>
  <c r="M76" i="15"/>
  <c r="M42" i="15"/>
  <c r="M83" i="15"/>
  <c r="M80" i="15"/>
  <c r="M181" i="15"/>
  <c r="M58" i="15"/>
  <c r="M59" i="15"/>
  <c r="M87" i="15"/>
  <c r="M92" i="15"/>
  <c r="K179" i="1"/>
  <c r="K180" i="1"/>
  <c r="O36" i="15"/>
  <c r="P2" i="15"/>
  <c r="L141" i="1"/>
  <c r="L100" i="1"/>
  <c r="L101" i="1"/>
  <c r="L93" i="17"/>
  <c r="L201" i="17"/>
  <c r="L92" i="17"/>
  <c r="L101" i="17"/>
  <c r="L156" i="17"/>
  <c r="L157" i="17"/>
  <c r="L89" i="17"/>
  <c r="L199" i="17"/>
  <c r="L99" i="17"/>
  <c r="L87" i="17"/>
  <c r="L58" i="17"/>
  <c r="L59" i="17"/>
  <c r="L94" i="17"/>
  <c r="L211" i="17"/>
  <c r="L90" i="17"/>
  <c r="K84" i="17"/>
  <c r="O2" i="17"/>
  <c r="N36" i="17"/>
  <c r="L173" i="17"/>
  <c r="L79" i="17"/>
  <c r="L82" i="17"/>
  <c r="L208" i="17"/>
  <c r="M63" i="17"/>
  <c r="M40" i="17"/>
  <c r="M65" i="17"/>
  <c r="M107" i="17"/>
  <c r="M62" i="17"/>
  <c r="M100" i="17"/>
  <c r="M150" i="17"/>
  <c r="M57" i="17"/>
  <c r="M56" i="17"/>
  <c r="M41" i="17"/>
  <c r="M55" i="17"/>
  <c r="M54" i="17"/>
  <c r="K208" i="17"/>
  <c r="K83" i="17"/>
  <c r="K102" i="17"/>
  <c r="K104" i="17"/>
  <c r="K210" i="17"/>
  <c r="K202" i="17"/>
  <c r="L75" i="17"/>
  <c r="L42" i="17"/>
  <c r="L70" i="17"/>
  <c r="L103" i="17"/>
  <c r="L203" i="17"/>
  <c r="L91" i="17"/>
  <c r="L88" i="17"/>
  <c r="L200" i="17"/>
  <c r="L129" i="17"/>
  <c r="F482" i="18"/>
  <c r="F483" i="18"/>
  <c r="L108" i="17"/>
  <c r="M314" i="18"/>
  <c r="M346" i="18"/>
  <c r="M296" i="18"/>
  <c r="L346" i="18"/>
  <c r="N279" i="18"/>
  <c r="N429" i="18"/>
  <c r="N359" i="18"/>
  <c r="N321" i="18"/>
  <c r="N318" i="18"/>
  <c r="L338" i="18"/>
  <c r="L342" i="18"/>
  <c r="L350" i="18"/>
  <c r="O293" i="18"/>
  <c r="O277" i="18"/>
  <c r="O292" i="18"/>
  <c r="O300" i="18"/>
  <c r="O302" i="18"/>
  <c r="O291" i="18"/>
  <c r="O278" i="18"/>
  <c r="O312" i="18"/>
  <c r="O294" i="18"/>
  <c r="O299" i="18"/>
  <c r="O330" i="18"/>
  <c r="M416" i="18"/>
  <c r="M417" i="18"/>
  <c r="N428" i="18"/>
  <c r="N295" i="18"/>
  <c r="N329" i="18"/>
  <c r="N323" i="18"/>
  <c r="N324" i="18"/>
  <c r="N440" i="18"/>
  <c r="N320" i="18"/>
  <c r="N317" i="18"/>
  <c r="M431" i="18"/>
  <c r="M439" i="18"/>
  <c r="M332" i="18"/>
  <c r="M334" i="18"/>
  <c r="N337" i="18"/>
  <c r="N378" i="18"/>
  <c r="N430" i="18"/>
  <c r="N331" i="18"/>
  <c r="N322" i="18"/>
  <c r="N319" i="18"/>
  <c r="N313" i="18"/>
  <c r="N437" i="18"/>
  <c r="N432" i="18"/>
  <c r="N307" i="18"/>
  <c r="N333" i="18"/>
  <c r="O409" i="18"/>
  <c r="P247" i="18"/>
  <c r="G369" i="18"/>
  <c r="G370" i="18"/>
  <c r="G371" i="18"/>
  <c r="G373" i="18"/>
  <c r="H353" i="18"/>
  <c r="N412" i="18"/>
  <c r="N414" i="18"/>
  <c r="N415" i="18"/>
  <c r="N411" i="18"/>
  <c r="N413" i="18"/>
  <c r="J403" i="18"/>
  <c r="J405" i="18"/>
  <c r="F460" i="18"/>
  <c r="F434" i="18"/>
  <c r="G421" i="18"/>
  <c r="I360" i="18"/>
  <c r="H363" i="18"/>
  <c r="G460" i="18"/>
  <c r="F382" i="18"/>
  <c r="F383" i="18"/>
  <c r="L42" i="16"/>
  <c r="L76" i="16"/>
  <c r="L200" i="16"/>
  <c r="N36" i="16"/>
  <c r="O2" i="16"/>
  <c r="M57" i="16"/>
  <c r="M65" i="16"/>
  <c r="M56" i="16"/>
  <c r="M54" i="16"/>
  <c r="M63" i="16"/>
  <c r="M40" i="16"/>
  <c r="M41" i="16"/>
  <c r="M75" i="16"/>
  <c r="M62" i="16"/>
  <c r="M93" i="16"/>
  <c r="M55" i="16"/>
  <c r="K95" i="16"/>
  <c r="K97" i="16"/>
  <c r="K202" i="16"/>
  <c r="K194" i="16"/>
  <c r="L70" i="16"/>
  <c r="L96" i="16"/>
  <c r="L195" i="16"/>
  <c r="L100" i="16"/>
  <c r="L101" i="16"/>
  <c r="L141" i="16"/>
  <c r="L84" i="16"/>
  <c r="L122" i="16"/>
  <c r="L192" i="16"/>
  <c r="L81" i="16"/>
  <c r="L83" i="16"/>
  <c r="L86" i="16"/>
  <c r="L58" i="16"/>
  <c r="L59" i="16"/>
  <c r="L191" i="16"/>
  <c r="L80" i="16"/>
  <c r="L92" i="16"/>
  <c r="L87" i="16"/>
  <c r="L203" i="16"/>
  <c r="K77" i="16"/>
  <c r="L82" i="16"/>
  <c r="L85" i="16"/>
  <c r="L193" i="16"/>
  <c r="L94" i="16"/>
  <c r="O239" i="18"/>
  <c r="M240" i="18"/>
  <c r="L61" i="18"/>
  <c r="K100" i="18"/>
  <c r="L105" i="18"/>
  <c r="L106" i="18"/>
  <c r="M3" i="18"/>
  <c r="M339" i="18"/>
  <c r="M3" i="16"/>
  <c r="L102" i="16"/>
  <c r="M3" i="15"/>
  <c r="L101" i="15"/>
  <c r="L102" i="15"/>
  <c r="L103" i="15"/>
  <c r="L105" i="15"/>
  <c r="L113" i="15"/>
  <c r="K103" i="16"/>
  <c r="K103" i="1"/>
  <c r="K105" i="1"/>
  <c r="K113" i="1"/>
  <c r="M3" i="1"/>
  <c r="L102" i="1"/>
  <c r="L109" i="17"/>
  <c r="L110" i="17"/>
  <c r="M3" i="17"/>
  <c r="M108" i="17"/>
  <c r="K103" i="15"/>
  <c r="K105" i="15"/>
  <c r="K113" i="15"/>
  <c r="N152" i="17"/>
  <c r="J151" i="17"/>
  <c r="J153" i="17"/>
  <c r="J112" i="17"/>
  <c r="J120" i="17"/>
  <c r="K110" i="17"/>
  <c r="K182" i="18"/>
  <c r="K183" i="18"/>
  <c r="K106" i="18"/>
  <c r="M194" i="18"/>
  <c r="M476" i="18"/>
  <c r="M94" i="18"/>
  <c r="M85" i="18"/>
  <c r="M89" i="18"/>
  <c r="M82" i="18"/>
  <c r="M60" i="18"/>
  <c r="F138" i="18"/>
  <c r="K79" i="18"/>
  <c r="M196" i="18"/>
  <c r="M478" i="18"/>
  <c r="M96" i="18"/>
  <c r="M88" i="18"/>
  <c r="M84" i="18"/>
  <c r="M87" i="18"/>
  <c r="H128" i="18"/>
  <c r="L104" i="18"/>
  <c r="I169" i="18"/>
  <c r="I171" i="18"/>
  <c r="O38" i="18"/>
  <c r="P2" i="18"/>
  <c r="P273" i="18"/>
  <c r="N65" i="18"/>
  <c r="N64" i="18"/>
  <c r="N95" i="18"/>
  <c r="N67" i="18"/>
  <c r="N59" i="18"/>
  <c r="N57" i="18"/>
  <c r="N56" i="18"/>
  <c r="N42" i="18"/>
  <c r="N58" i="18"/>
  <c r="N43" i="18"/>
  <c r="F141" i="18"/>
  <c r="F142" i="18"/>
  <c r="F187" i="18"/>
  <c r="M144" i="18"/>
  <c r="M103" i="18"/>
  <c r="G134" i="18"/>
  <c r="F199" i="18"/>
  <c r="M95" i="18"/>
  <c r="L78" i="18"/>
  <c r="L203" i="18"/>
  <c r="L486" i="18"/>
  <c r="J111" i="18"/>
  <c r="J112" i="18"/>
  <c r="M44" i="18"/>
  <c r="M77" i="18"/>
  <c r="M175" i="18"/>
  <c r="N12" i="18"/>
  <c r="G186" i="18"/>
  <c r="G192" i="18"/>
  <c r="G474" i="18"/>
  <c r="G482" i="18"/>
  <c r="G121" i="18"/>
  <c r="G153" i="18"/>
  <c r="M198" i="18"/>
  <c r="M481" i="18"/>
  <c r="M72" i="18"/>
  <c r="L178" i="18"/>
  <c r="L179" i="18"/>
  <c r="L181" i="18"/>
  <c r="L180" i="18"/>
  <c r="L177" i="18"/>
  <c r="L197" i="18"/>
  <c r="L479" i="18"/>
  <c r="L205" i="18"/>
  <c r="L488" i="18"/>
  <c r="L97" i="18"/>
  <c r="L100" i="18"/>
  <c r="G120" i="18"/>
  <c r="H115" i="18"/>
  <c r="H117" i="18"/>
  <c r="M195" i="18"/>
  <c r="M477" i="18"/>
  <c r="M125" i="18"/>
  <c r="M86" i="18"/>
  <c r="M83" i="18"/>
  <c r="H204" i="18"/>
  <c r="H487" i="18"/>
  <c r="J167" i="15"/>
  <c r="K165" i="15"/>
  <c r="K166" i="15"/>
  <c r="K168" i="15"/>
  <c r="G204" i="16"/>
  <c r="I130" i="17"/>
  <c r="H133" i="17"/>
  <c r="F174" i="17"/>
  <c r="F175" i="17"/>
  <c r="I127" i="16"/>
  <c r="K187" i="17"/>
  <c r="M179" i="16"/>
  <c r="M180" i="16"/>
  <c r="G138" i="1"/>
  <c r="G139" i="1"/>
  <c r="I124" i="1"/>
  <c r="F118" i="15"/>
  <c r="F173" i="15"/>
  <c r="F179" i="15"/>
  <c r="F150" i="15"/>
  <c r="L180" i="16"/>
  <c r="G116" i="15"/>
  <c r="G117" i="15"/>
  <c r="H112" i="15"/>
  <c r="H114" i="15"/>
  <c r="F148" i="16"/>
  <c r="F145" i="1"/>
  <c r="F146" i="1"/>
  <c r="N176" i="16"/>
  <c r="N177" i="16"/>
  <c r="N175" i="16"/>
  <c r="N178" i="16"/>
  <c r="N174" i="16"/>
  <c r="J124" i="16"/>
  <c r="J201" i="16"/>
  <c r="G144" i="16"/>
  <c r="F189" i="1"/>
  <c r="F118" i="1"/>
  <c r="F183" i="1"/>
  <c r="F150" i="1"/>
  <c r="G131" i="15"/>
  <c r="G140" i="17"/>
  <c r="G141" i="17"/>
  <c r="G142" i="17"/>
  <c r="G144" i="17"/>
  <c r="L184" i="17"/>
  <c r="L185" i="17"/>
  <c r="L186" i="17"/>
  <c r="L83" i="17"/>
  <c r="F116" i="16"/>
  <c r="J166" i="1"/>
  <c r="J168" i="1"/>
  <c r="H132" i="16"/>
  <c r="H133" i="16"/>
  <c r="H134" i="16"/>
  <c r="H136" i="16"/>
  <c r="G116" i="1"/>
  <c r="G117" i="1"/>
  <c r="H112" i="1"/>
  <c r="H114" i="1"/>
  <c r="F146" i="15"/>
  <c r="F145" i="15"/>
  <c r="H125" i="15"/>
  <c r="J113" i="1"/>
  <c r="M182" i="17"/>
  <c r="N10" i="17"/>
  <c r="K167" i="16"/>
  <c r="L165" i="16"/>
  <c r="O172" i="16"/>
  <c r="P10" i="16"/>
  <c r="G139" i="16"/>
  <c r="G135" i="1"/>
  <c r="F123" i="17"/>
  <c r="F124" i="17"/>
  <c r="G119" i="17"/>
  <c r="G121" i="17"/>
  <c r="H127" i="1"/>
  <c r="H128" i="1"/>
  <c r="L77" i="15"/>
  <c r="L109" i="15"/>
  <c r="L77" i="1"/>
  <c r="L108" i="1"/>
  <c r="O40" i="15"/>
  <c r="O62" i="15"/>
  <c r="O93" i="15"/>
  <c r="O57" i="15"/>
  <c r="O65" i="15"/>
  <c r="O56" i="15"/>
  <c r="O63" i="15"/>
  <c r="O54" i="15"/>
  <c r="O41" i="15"/>
  <c r="O55" i="15"/>
  <c r="M100" i="1"/>
  <c r="M141" i="1"/>
  <c r="M86" i="1"/>
  <c r="M85" i="1"/>
  <c r="M82" i="1"/>
  <c r="M94" i="1"/>
  <c r="M193" i="1"/>
  <c r="M84" i="1"/>
  <c r="M122" i="1"/>
  <c r="M81" i="1"/>
  <c r="M192" i="1"/>
  <c r="M177" i="1"/>
  <c r="M176" i="1"/>
  <c r="M174" i="1"/>
  <c r="M175" i="1"/>
  <c r="M178" i="1"/>
  <c r="N41" i="1"/>
  <c r="N62" i="1"/>
  <c r="N93" i="1"/>
  <c r="N40" i="1"/>
  <c r="N55" i="1"/>
  <c r="N65" i="1"/>
  <c r="N54" i="1"/>
  <c r="N63" i="1"/>
  <c r="N56" i="1"/>
  <c r="N57" i="1"/>
  <c r="N185" i="15"/>
  <c r="N70" i="15"/>
  <c r="N96" i="15"/>
  <c r="O10" i="1"/>
  <c r="N172" i="1"/>
  <c r="M101" i="1"/>
  <c r="L194" i="1"/>
  <c r="L202" i="1"/>
  <c r="L95" i="1"/>
  <c r="L97" i="1"/>
  <c r="N84" i="15"/>
  <c r="N81" i="15"/>
  <c r="N182" i="15"/>
  <c r="N122" i="15"/>
  <c r="N75" i="15"/>
  <c r="N42" i="15"/>
  <c r="M42" i="1"/>
  <c r="M75" i="1"/>
  <c r="M76" i="1"/>
  <c r="M200" i="1"/>
  <c r="L108" i="15"/>
  <c r="M80" i="1"/>
  <c r="M87" i="1"/>
  <c r="M203" i="1"/>
  <c r="M58" i="1"/>
  <c r="M59" i="1"/>
  <c r="M191" i="1"/>
  <c r="M92" i="1"/>
  <c r="M83" i="1"/>
  <c r="M77" i="15"/>
  <c r="M190" i="15"/>
  <c r="O36" i="1"/>
  <c r="P2" i="1"/>
  <c r="N141" i="15"/>
  <c r="N100" i="15"/>
  <c r="P36" i="15"/>
  <c r="Q2" i="15"/>
  <c r="M95" i="15"/>
  <c r="M97" i="15"/>
  <c r="M192" i="15"/>
  <c r="M184" i="15"/>
  <c r="L179" i="1"/>
  <c r="L180" i="1"/>
  <c r="N94" i="15"/>
  <c r="N183" i="15"/>
  <c r="N86" i="15"/>
  <c r="N85" i="15"/>
  <c r="N82" i="15"/>
  <c r="N80" i="15"/>
  <c r="N92" i="15"/>
  <c r="N58" i="15"/>
  <c r="N59" i="15"/>
  <c r="N87" i="15"/>
  <c r="N181" i="15"/>
  <c r="N83" i="15"/>
  <c r="M195" i="1"/>
  <c r="M70" i="1"/>
  <c r="M96" i="1"/>
  <c r="M203" i="17"/>
  <c r="M70" i="17"/>
  <c r="M103" i="17"/>
  <c r="N65" i="17"/>
  <c r="N107" i="17"/>
  <c r="N40" i="17"/>
  <c r="N55" i="17"/>
  <c r="N62" i="17"/>
  <c r="N100" i="17"/>
  <c r="N41" i="17"/>
  <c r="N63" i="17"/>
  <c r="N56" i="17"/>
  <c r="N57" i="17"/>
  <c r="N54" i="17"/>
  <c r="M129" i="17"/>
  <c r="M91" i="17"/>
  <c r="M88" i="17"/>
  <c r="M200" i="17"/>
  <c r="L84" i="17"/>
  <c r="O36" i="17"/>
  <c r="P2" i="17"/>
  <c r="M94" i="17"/>
  <c r="M211" i="17"/>
  <c r="M199" i="17"/>
  <c r="M90" i="17"/>
  <c r="M99" i="17"/>
  <c r="M58" i="17"/>
  <c r="M59" i="17"/>
  <c r="M87" i="17"/>
  <c r="M42" i="17"/>
  <c r="M75" i="17"/>
  <c r="K115" i="17"/>
  <c r="K116" i="17"/>
  <c r="M201" i="17"/>
  <c r="M101" i="17"/>
  <c r="M156" i="17"/>
  <c r="M157" i="17"/>
  <c r="M92" i="17"/>
  <c r="M93" i="17"/>
  <c r="M89" i="17"/>
  <c r="M79" i="17"/>
  <c r="M82" i="17"/>
  <c r="M173" i="17"/>
  <c r="L102" i="17"/>
  <c r="L104" i="17"/>
  <c r="L112" i="17"/>
  <c r="L120" i="17"/>
  <c r="L202" i="17"/>
  <c r="L210" i="17"/>
  <c r="G483" i="18"/>
  <c r="M345" i="18"/>
  <c r="G199" i="18"/>
  <c r="G226" i="18"/>
  <c r="F510" i="18"/>
  <c r="N296" i="18"/>
  <c r="O279" i="18"/>
  <c r="N439" i="18"/>
  <c r="N332" i="18"/>
  <c r="N334" i="18"/>
  <c r="N431" i="18"/>
  <c r="O320" i="18"/>
  <c r="O329" i="18"/>
  <c r="O317" i="18"/>
  <c r="O323" i="18"/>
  <c r="O295" i="18"/>
  <c r="O428" i="18"/>
  <c r="O324" i="18"/>
  <c r="O440" i="18"/>
  <c r="N314" i="18"/>
  <c r="O337" i="18"/>
  <c r="O378" i="18"/>
  <c r="P292" i="18"/>
  <c r="P299" i="18"/>
  <c r="P330" i="18"/>
  <c r="P293" i="18"/>
  <c r="P294" i="18"/>
  <c r="P278" i="18"/>
  <c r="P312" i="18"/>
  <c r="P277" i="18"/>
  <c r="P300" i="18"/>
  <c r="P302" i="18"/>
  <c r="P291" i="18"/>
  <c r="M338" i="18"/>
  <c r="O429" i="18"/>
  <c r="O321" i="18"/>
  <c r="O359" i="18"/>
  <c r="O318" i="18"/>
  <c r="M340" i="18"/>
  <c r="M342" i="18"/>
  <c r="M350" i="18"/>
  <c r="O322" i="18"/>
  <c r="O319" i="18"/>
  <c r="O331" i="18"/>
  <c r="O430" i="18"/>
  <c r="O432" i="18"/>
  <c r="O307" i="18"/>
  <c r="O333" i="18"/>
  <c r="O313" i="18"/>
  <c r="O437" i="18"/>
  <c r="I361" i="18"/>
  <c r="J423" i="18"/>
  <c r="H426" i="18"/>
  <c r="H420" i="18"/>
  <c r="H355" i="18"/>
  <c r="H387" i="18"/>
  <c r="J404" i="18"/>
  <c r="K402" i="18"/>
  <c r="H354" i="18"/>
  <c r="I349" i="18"/>
  <c r="I351" i="18"/>
  <c r="G372" i="18"/>
  <c r="F461" i="18"/>
  <c r="G461" i="18"/>
  <c r="F385" i="18"/>
  <c r="P409" i="18"/>
  <c r="Q247" i="18"/>
  <c r="O412" i="18"/>
  <c r="O415" i="18"/>
  <c r="O414" i="18"/>
  <c r="O413" i="18"/>
  <c r="O411" i="18"/>
  <c r="G375" i="18"/>
  <c r="G381" i="18"/>
  <c r="H364" i="18"/>
  <c r="G434" i="18"/>
  <c r="N416" i="18"/>
  <c r="N417" i="18"/>
  <c r="M42" i="16"/>
  <c r="K105" i="16"/>
  <c r="K113" i="16"/>
  <c r="K108" i="16"/>
  <c r="K109" i="16"/>
  <c r="M83" i="16"/>
  <c r="M58" i="16"/>
  <c r="M59" i="16"/>
  <c r="M80" i="16"/>
  <c r="M92" i="16"/>
  <c r="M87" i="16"/>
  <c r="M203" i="16"/>
  <c r="M86" i="16"/>
  <c r="M191" i="16"/>
  <c r="M94" i="16"/>
  <c r="M85" i="16"/>
  <c r="M193" i="16"/>
  <c r="M82" i="16"/>
  <c r="M100" i="16"/>
  <c r="M101" i="16"/>
  <c r="M141" i="16"/>
  <c r="M70" i="16"/>
  <c r="M96" i="16"/>
  <c r="M195" i="16"/>
  <c r="L95" i="16"/>
  <c r="L97" i="16"/>
  <c r="L202" i="16"/>
  <c r="L194" i="16"/>
  <c r="M76" i="16"/>
  <c r="M200" i="16"/>
  <c r="N56" i="16"/>
  <c r="N57" i="16"/>
  <c r="N41" i="16"/>
  <c r="N75" i="16"/>
  <c r="N54" i="16"/>
  <c r="N55" i="16"/>
  <c r="N40" i="16"/>
  <c r="N62" i="16"/>
  <c r="N93" i="16"/>
  <c r="N65" i="16"/>
  <c r="N63" i="16"/>
  <c r="M81" i="16"/>
  <c r="M84" i="16"/>
  <c r="M192" i="16"/>
  <c r="M122" i="16"/>
  <c r="O36" i="16"/>
  <c r="P2" i="16"/>
  <c r="L77" i="16"/>
  <c r="M61" i="18"/>
  <c r="N240" i="18"/>
  <c r="P239" i="18"/>
  <c r="K108" i="18"/>
  <c r="K116" i="18"/>
  <c r="L108" i="18"/>
  <c r="L116" i="18"/>
  <c r="M102" i="16"/>
  <c r="N3" i="16"/>
  <c r="M105" i="18"/>
  <c r="M106" i="18"/>
  <c r="N3" i="18"/>
  <c r="N339" i="18"/>
  <c r="M109" i="17"/>
  <c r="N3" i="17"/>
  <c r="L151" i="17"/>
  <c r="L153" i="17"/>
  <c r="P152" i="17"/>
  <c r="K151" i="17"/>
  <c r="K153" i="17"/>
  <c r="O152" i="17"/>
  <c r="K112" i="17"/>
  <c r="K120" i="17"/>
  <c r="L103" i="1"/>
  <c r="L105" i="1"/>
  <c r="L113" i="1"/>
  <c r="N3" i="1"/>
  <c r="M102" i="1"/>
  <c r="N3" i="15"/>
  <c r="M102" i="15"/>
  <c r="M101" i="15"/>
  <c r="L103" i="16"/>
  <c r="G187" i="18"/>
  <c r="L79" i="18"/>
  <c r="L112" i="18"/>
  <c r="N196" i="18"/>
  <c r="N478" i="18"/>
  <c r="N96" i="18"/>
  <c r="N88" i="18"/>
  <c r="N84" i="18"/>
  <c r="N87" i="18"/>
  <c r="O65" i="18"/>
  <c r="O67" i="18"/>
  <c r="O64" i="18"/>
  <c r="O95" i="18"/>
  <c r="O42" i="18"/>
  <c r="O57" i="18"/>
  <c r="O58" i="18"/>
  <c r="O56" i="18"/>
  <c r="O59" i="18"/>
  <c r="O43" i="18"/>
  <c r="I126" i="18"/>
  <c r="H129" i="18"/>
  <c r="M104" i="18"/>
  <c r="N194" i="18"/>
  <c r="N476" i="18"/>
  <c r="N94" i="18"/>
  <c r="N85" i="18"/>
  <c r="N89" i="18"/>
  <c r="N206" i="18"/>
  <c r="N489" i="18"/>
  <c r="N82" i="18"/>
  <c r="N60" i="18"/>
  <c r="I189" i="18"/>
  <c r="K111" i="18"/>
  <c r="K112" i="18"/>
  <c r="G135" i="18"/>
  <c r="G136" i="18"/>
  <c r="N195" i="18"/>
  <c r="N477" i="18"/>
  <c r="N125" i="18"/>
  <c r="N86" i="18"/>
  <c r="N83" i="18"/>
  <c r="I170" i="18"/>
  <c r="J168" i="18"/>
  <c r="H119" i="18"/>
  <c r="M99" i="18"/>
  <c r="N175" i="18"/>
  <c r="O12" i="18"/>
  <c r="N198" i="18"/>
  <c r="N481" i="18"/>
  <c r="N72" i="18"/>
  <c r="N99" i="18"/>
  <c r="M178" i="18"/>
  <c r="M179" i="18"/>
  <c r="M180" i="18"/>
  <c r="M181" i="18"/>
  <c r="M177" i="18"/>
  <c r="F146" i="18"/>
  <c r="N144" i="18"/>
  <c r="N103" i="18"/>
  <c r="M205" i="18"/>
  <c r="M488" i="18"/>
  <c r="M197" i="18"/>
  <c r="M479" i="18"/>
  <c r="M97" i="18"/>
  <c r="P38" i="18"/>
  <c r="Q2" i="18"/>
  <c r="Q273" i="18"/>
  <c r="M78" i="18"/>
  <c r="M79" i="18"/>
  <c r="F200" i="18"/>
  <c r="F226" i="18"/>
  <c r="F207" i="18"/>
  <c r="F490" i="18"/>
  <c r="M206" i="18"/>
  <c r="M489" i="18"/>
  <c r="L182" i="18"/>
  <c r="L183" i="18"/>
  <c r="N44" i="18"/>
  <c r="N77" i="18"/>
  <c r="L109" i="1"/>
  <c r="G146" i="17"/>
  <c r="G147" i="17"/>
  <c r="H138" i="16"/>
  <c r="H139" i="16"/>
  <c r="M184" i="17"/>
  <c r="M185" i="17"/>
  <c r="M186" i="17"/>
  <c r="J125" i="16"/>
  <c r="F174" i="15"/>
  <c r="G170" i="15"/>
  <c r="G171" i="15"/>
  <c r="G172" i="15"/>
  <c r="G173" i="15"/>
  <c r="G174" i="15"/>
  <c r="H170" i="15"/>
  <c r="H171" i="15"/>
  <c r="H172" i="15"/>
  <c r="G143" i="1"/>
  <c r="K188" i="17"/>
  <c r="F149" i="16"/>
  <c r="G204" i="1"/>
  <c r="I123" i="15"/>
  <c r="H126" i="15"/>
  <c r="H131" i="1"/>
  <c r="H135" i="16"/>
  <c r="F196" i="1"/>
  <c r="G143" i="16"/>
  <c r="P172" i="16"/>
  <c r="Q10" i="16"/>
  <c r="G132" i="15"/>
  <c r="G133" i="15"/>
  <c r="K167" i="15"/>
  <c r="L165" i="15"/>
  <c r="F213" i="17"/>
  <c r="F184" i="1"/>
  <c r="J186" i="1"/>
  <c r="G143" i="17"/>
  <c r="N179" i="16"/>
  <c r="N180" i="16"/>
  <c r="F125" i="17"/>
  <c r="F191" i="17"/>
  <c r="F197" i="17"/>
  <c r="F148" i="15"/>
  <c r="G118" i="1"/>
  <c r="G183" i="1"/>
  <c r="G189" i="1"/>
  <c r="G196" i="1"/>
  <c r="G150" i="1"/>
  <c r="J167" i="1"/>
  <c r="K165" i="1"/>
  <c r="L187" i="17"/>
  <c r="L188" i="17"/>
  <c r="F148" i="1"/>
  <c r="G179" i="15"/>
  <c r="G118" i="15"/>
  <c r="G150" i="15"/>
  <c r="I125" i="1"/>
  <c r="H134" i="17"/>
  <c r="F186" i="15"/>
  <c r="G144" i="15"/>
  <c r="L166" i="16"/>
  <c r="L168" i="16"/>
  <c r="H116" i="1"/>
  <c r="H117" i="1"/>
  <c r="I112" i="1"/>
  <c r="I114" i="1"/>
  <c r="H116" i="15"/>
  <c r="N182" i="17"/>
  <c r="O10" i="17"/>
  <c r="N150" i="17"/>
  <c r="O175" i="16"/>
  <c r="O176" i="16"/>
  <c r="O177" i="16"/>
  <c r="O174" i="16"/>
  <c r="O178" i="16"/>
  <c r="G123" i="17"/>
  <c r="F189" i="16"/>
  <c r="F118" i="16"/>
  <c r="F183" i="16"/>
  <c r="F150" i="16"/>
  <c r="G144" i="1"/>
  <c r="F117" i="16"/>
  <c r="G112" i="16"/>
  <c r="G114" i="16"/>
  <c r="I128" i="16"/>
  <c r="I131" i="17"/>
  <c r="M77" i="1"/>
  <c r="M109" i="1"/>
  <c r="M95" i="1"/>
  <c r="M97" i="1"/>
  <c r="M194" i="1"/>
  <c r="M202" i="1"/>
  <c r="O42" i="15"/>
  <c r="O75" i="15"/>
  <c r="O76" i="15"/>
  <c r="O141" i="15"/>
  <c r="O100" i="15"/>
  <c r="M108" i="15"/>
  <c r="M109" i="15"/>
  <c r="N76" i="15"/>
  <c r="N190" i="15"/>
  <c r="N87" i="1"/>
  <c r="N203" i="1"/>
  <c r="N83" i="1"/>
  <c r="N58" i="1"/>
  <c r="N59" i="1"/>
  <c r="N92" i="1"/>
  <c r="N191" i="1"/>
  <c r="N80" i="1"/>
  <c r="M179" i="1"/>
  <c r="M180" i="1"/>
  <c r="O181" i="15"/>
  <c r="O87" i="15"/>
  <c r="O80" i="15"/>
  <c r="O92" i="15"/>
  <c r="O83" i="15"/>
  <c r="O58" i="15"/>
  <c r="O59" i="15"/>
  <c r="O70" i="15"/>
  <c r="O96" i="15"/>
  <c r="O185" i="15"/>
  <c r="Q36" i="15"/>
  <c r="R2" i="15"/>
  <c r="P36" i="1"/>
  <c r="Q2" i="1"/>
  <c r="N177" i="1"/>
  <c r="N175" i="1"/>
  <c r="N178" i="1"/>
  <c r="N174" i="1"/>
  <c r="N176" i="1"/>
  <c r="N70" i="1"/>
  <c r="N96" i="1"/>
  <c r="N195" i="1"/>
  <c r="N141" i="1"/>
  <c r="N100" i="1"/>
  <c r="N101" i="1"/>
  <c r="N42" i="1"/>
  <c r="N75" i="1"/>
  <c r="N76" i="1"/>
  <c r="N77" i="1"/>
  <c r="N108" i="1"/>
  <c r="N192" i="15"/>
  <c r="N184" i="15"/>
  <c r="N95" i="15"/>
  <c r="N97" i="15"/>
  <c r="P41" i="15"/>
  <c r="P55" i="15"/>
  <c r="P56" i="15"/>
  <c r="P62" i="15"/>
  <c r="P93" i="15"/>
  <c r="P54" i="15"/>
  <c r="P57" i="15"/>
  <c r="P63" i="15"/>
  <c r="P40" i="15"/>
  <c r="P65" i="15"/>
  <c r="O41" i="1"/>
  <c r="O40" i="1"/>
  <c r="O54" i="1"/>
  <c r="O56" i="1"/>
  <c r="O65" i="1"/>
  <c r="O62" i="1"/>
  <c r="O93" i="1"/>
  <c r="O63" i="1"/>
  <c r="O57" i="1"/>
  <c r="O55" i="1"/>
  <c r="P10" i="1"/>
  <c r="O172" i="1"/>
  <c r="N86" i="1"/>
  <c r="N82" i="1"/>
  <c r="N193" i="1"/>
  <c r="N85" i="1"/>
  <c r="N94" i="1"/>
  <c r="N192" i="1"/>
  <c r="N81" i="1"/>
  <c r="N122" i="1"/>
  <c r="N84" i="1"/>
  <c r="O182" i="15"/>
  <c r="O84" i="15"/>
  <c r="O122" i="15"/>
  <c r="O81" i="15"/>
  <c r="O82" i="15"/>
  <c r="O183" i="15"/>
  <c r="O86" i="15"/>
  <c r="O85" i="15"/>
  <c r="O94" i="15"/>
  <c r="N173" i="17"/>
  <c r="N79" i="17"/>
  <c r="N82" i="17"/>
  <c r="N208" i="17"/>
  <c r="Q2" i="17"/>
  <c r="P36" i="17"/>
  <c r="N87" i="17"/>
  <c r="N199" i="17"/>
  <c r="N99" i="17"/>
  <c r="N58" i="17"/>
  <c r="N59" i="17"/>
  <c r="N94" i="17"/>
  <c r="N211" i="17"/>
  <c r="N90" i="17"/>
  <c r="N75" i="17"/>
  <c r="N42" i="17"/>
  <c r="M208" i="17"/>
  <c r="M83" i="17"/>
  <c r="M84" i="17"/>
  <c r="M210" i="17"/>
  <c r="M102" i="17"/>
  <c r="M104" i="17"/>
  <c r="M202" i="17"/>
  <c r="O56" i="17"/>
  <c r="O57" i="17"/>
  <c r="O54" i="17"/>
  <c r="O62" i="17"/>
  <c r="O100" i="17"/>
  <c r="O150" i="17"/>
  <c r="O55" i="17"/>
  <c r="O41" i="17"/>
  <c r="O63" i="17"/>
  <c r="O65" i="17"/>
  <c r="O107" i="17"/>
  <c r="O40" i="17"/>
  <c r="N203" i="17"/>
  <c r="N70" i="17"/>
  <c r="N103" i="17"/>
  <c r="L116" i="17"/>
  <c r="L115" i="17"/>
  <c r="N101" i="17"/>
  <c r="N156" i="17"/>
  <c r="N157" i="17"/>
  <c r="N92" i="17"/>
  <c r="N89" i="17"/>
  <c r="N201" i="17"/>
  <c r="N93" i="17"/>
  <c r="N88" i="17"/>
  <c r="N200" i="17"/>
  <c r="N91" i="17"/>
  <c r="N129" i="17"/>
  <c r="O296" i="18"/>
  <c r="F511" i="18"/>
  <c r="O314" i="18"/>
  <c r="O345" i="18"/>
  <c r="N61" i="18"/>
  <c r="O431" i="18"/>
  <c r="O439" i="18"/>
  <c r="O332" i="18"/>
  <c r="O334" i="18"/>
  <c r="P313" i="18"/>
  <c r="P437" i="18"/>
  <c r="N346" i="18"/>
  <c r="N345" i="18"/>
  <c r="P432" i="18"/>
  <c r="P307" i="18"/>
  <c r="P333" i="18"/>
  <c r="N338" i="18"/>
  <c r="P319" i="18"/>
  <c r="P331" i="18"/>
  <c r="P430" i="18"/>
  <c r="P322" i="18"/>
  <c r="P279" i="18"/>
  <c r="Q294" i="18"/>
  <c r="Q277" i="18"/>
  <c r="Q292" i="18"/>
  <c r="Q302" i="18"/>
  <c r="Q291" i="18"/>
  <c r="Q300" i="18"/>
  <c r="Q293" i="18"/>
  <c r="Q299" i="18"/>
  <c r="Q330" i="18"/>
  <c r="Q278" i="18"/>
  <c r="Q312" i="18"/>
  <c r="P323" i="18"/>
  <c r="P320" i="18"/>
  <c r="P317" i="18"/>
  <c r="P295" i="18"/>
  <c r="P428" i="18"/>
  <c r="P329" i="18"/>
  <c r="P324" i="18"/>
  <c r="P440" i="18"/>
  <c r="P429" i="18"/>
  <c r="P359" i="18"/>
  <c r="P318" i="18"/>
  <c r="P321" i="18"/>
  <c r="O416" i="18"/>
  <c r="O417" i="18"/>
  <c r="P337" i="18"/>
  <c r="P378" i="18"/>
  <c r="N340" i="18"/>
  <c r="N342" i="18"/>
  <c r="N350" i="18"/>
  <c r="G441" i="18"/>
  <c r="H421" i="18"/>
  <c r="G376" i="18"/>
  <c r="H433" i="18"/>
  <c r="I353" i="18"/>
  <c r="K403" i="18"/>
  <c r="K405" i="18"/>
  <c r="H365" i="18"/>
  <c r="J438" i="18"/>
  <c r="Q409" i="18"/>
  <c r="R247" i="18"/>
  <c r="P413" i="18"/>
  <c r="P415" i="18"/>
  <c r="P414" i="18"/>
  <c r="P411" i="18"/>
  <c r="P412" i="18"/>
  <c r="F386" i="18"/>
  <c r="I362" i="18"/>
  <c r="O55" i="16"/>
  <c r="O57" i="16"/>
  <c r="O56" i="16"/>
  <c r="O40" i="16"/>
  <c r="O54" i="16"/>
  <c r="O62" i="16"/>
  <c r="O93" i="16"/>
  <c r="O41" i="16"/>
  <c r="O75" i="16"/>
  <c r="O63" i="16"/>
  <c r="O65" i="16"/>
  <c r="N122" i="16"/>
  <c r="N84" i="16"/>
  <c r="N81" i="16"/>
  <c r="N192" i="16"/>
  <c r="N76" i="16"/>
  <c r="N200" i="16"/>
  <c r="N70" i="16"/>
  <c r="N96" i="16"/>
  <c r="N195" i="16"/>
  <c r="N193" i="16"/>
  <c r="N85" i="16"/>
  <c r="N94" i="16"/>
  <c r="N82" i="16"/>
  <c r="N83" i="16"/>
  <c r="N58" i="16"/>
  <c r="N59" i="16"/>
  <c r="N80" i="16"/>
  <c r="N92" i="16"/>
  <c r="N86" i="16"/>
  <c r="N191" i="16"/>
  <c r="N87" i="16"/>
  <c r="N203" i="16"/>
  <c r="N42" i="16"/>
  <c r="L105" i="16"/>
  <c r="L113" i="16"/>
  <c r="L108" i="16"/>
  <c r="L109" i="16"/>
  <c r="N100" i="16"/>
  <c r="N101" i="16"/>
  <c r="N141" i="16"/>
  <c r="M77" i="16"/>
  <c r="M202" i="16"/>
  <c r="M194" i="16"/>
  <c r="M95" i="16"/>
  <c r="M97" i="16"/>
  <c r="P36" i="16"/>
  <c r="Q2" i="16"/>
  <c r="Q239" i="18"/>
  <c r="O240" i="18"/>
  <c r="M100" i="18"/>
  <c r="M108" i="18"/>
  <c r="M116" i="18"/>
  <c r="N105" i="18"/>
  <c r="N106" i="18"/>
  <c r="O3" i="18"/>
  <c r="O339" i="18"/>
  <c r="M103" i="16"/>
  <c r="O3" i="15"/>
  <c r="N102" i="15"/>
  <c r="N103" i="15"/>
  <c r="N105" i="15"/>
  <c r="N113" i="15"/>
  <c r="N101" i="15"/>
  <c r="O3" i="1"/>
  <c r="N102" i="1"/>
  <c r="O179" i="16"/>
  <c r="O180" i="16"/>
  <c r="M103" i="1"/>
  <c r="M105" i="1"/>
  <c r="M113" i="1"/>
  <c r="N109" i="17"/>
  <c r="N110" i="17"/>
  <c r="O3" i="17"/>
  <c r="N108" i="17"/>
  <c r="M103" i="15"/>
  <c r="M105" i="15"/>
  <c r="M113" i="15"/>
  <c r="M110" i="17"/>
  <c r="O3" i="16"/>
  <c r="N102" i="16"/>
  <c r="L111" i="18"/>
  <c r="F148" i="18"/>
  <c r="F149" i="18"/>
  <c r="M203" i="18"/>
  <c r="M486" i="18"/>
  <c r="H186" i="18"/>
  <c r="H192" i="18"/>
  <c r="H121" i="18"/>
  <c r="H153" i="18"/>
  <c r="H130" i="18"/>
  <c r="H131" i="18"/>
  <c r="O195" i="18"/>
  <c r="O477" i="18"/>
  <c r="O86" i="18"/>
  <c r="O83" i="18"/>
  <c r="O125" i="18"/>
  <c r="N197" i="18"/>
  <c r="N479" i="18"/>
  <c r="N205" i="18"/>
  <c r="N488" i="18"/>
  <c r="N97" i="18"/>
  <c r="N100" i="18"/>
  <c r="F227" i="18"/>
  <c r="G227" i="18"/>
  <c r="H120" i="18"/>
  <c r="I115" i="18"/>
  <c r="I117" i="18"/>
  <c r="I127" i="18"/>
  <c r="Q38" i="18"/>
  <c r="R2" i="18"/>
  <c r="R273" i="18"/>
  <c r="O175" i="18"/>
  <c r="P12" i="18"/>
  <c r="J169" i="18"/>
  <c r="J171" i="18"/>
  <c r="O144" i="18"/>
  <c r="O103" i="18"/>
  <c r="O196" i="18"/>
  <c r="O478" i="18"/>
  <c r="O96" i="18"/>
  <c r="O88" i="18"/>
  <c r="O84" i="18"/>
  <c r="O87" i="18"/>
  <c r="N78" i="18"/>
  <c r="N203" i="18"/>
  <c r="N486" i="18"/>
  <c r="P65" i="18"/>
  <c r="P67" i="18"/>
  <c r="P64" i="18"/>
  <c r="P95" i="18"/>
  <c r="P59" i="18"/>
  <c r="P58" i="18"/>
  <c r="P42" i="18"/>
  <c r="P57" i="18"/>
  <c r="P56" i="18"/>
  <c r="P43" i="18"/>
  <c r="N104" i="18"/>
  <c r="M182" i="18"/>
  <c r="M183" i="18"/>
  <c r="N179" i="18"/>
  <c r="N180" i="18"/>
  <c r="N177" i="18"/>
  <c r="N178" i="18"/>
  <c r="N181" i="18"/>
  <c r="O77" i="18"/>
  <c r="O44" i="18"/>
  <c r="I204" i="18"/>
  <c r="I487" i="18"/>
  <c r="O198" i="18"/>
  <c r="O481" i="18"/>
  <c r="O72" i="18"/>
  <c r="O99" i="18"/>
  <c r="M111" i="18"/>
  <c r="M112" i="18"/>
  <c r="G200" i="18"/>
  <c r="G137" i="18"/>
  <c r="G139" i="18"/>
  <c r="O194" i="18"/>
  <c r="O476" i="18"/>
  <c r="O94" i="18"/>
  <c r="O89" i="18"/>
  <c r="O206" i="18"/>
  <c r="O489" i="18"/>
  <c r="O82" i="18"/>
  <c r="O60" i="18"/>
  <c r="O85" i="18"/>
  <c r="L167" i="16"/>
  <c r="M165" i="16"/>
  <c r="M166" i="16"/>
  <c r="M168" i="16"/>
  <c r="M186" i="16"/>
  <c r="M201" i="16"/>
  <c r="G184" i="1"/>
  <c r="G116" i="16"/>
  <c r="G197" i="17"/>
  <c r="G204" i="17"/>
  <c r="G191" i="17"/>
  <c r="G125" i="17"/>
  <c r="K166" i="1"/>
  <c r="K168" i="1"/>
  <c r="J201" i="1"/>
  <c r="I124" i="15"/>
  <c r="G212" i="17"/>
  <c r="G124" i="17"/>
  <c r="H119" i="17"/>
  <c r="H121" i="17"/>
  <c r="F204" i="17"/>
  <c r="G180" i="15"/>
  <c r="G186" i="15"/>
  <c r="G176" i="15"/>
  <c r="K123" i="16"/>
  <c r="J126" i="16"/>
  <c r="F151" i="16"/>
  <c r="F152" i="16"/>
  <c r="P10" i="17"/>
  <c r="O182" i="17"/>
  <c r="F212" i="15"/>
  <c r="F187" i="15"/>
  <c r="J123" i="1"/>
  <c r="I126" i="1"/>
  <c r="G223" i="1"/>
  <c r="F192" i="17"/>
  <c r="I132" i="17"/>
  <c r="I131" i="16"/>
  <c r="F184" i="16"/>
  <c r="N186" i="17"/>
  <c r="N185" i="17"/>
  <c r="N184" i="17"/>
  <c r="H189" i="1"/>
  <c r="H196" i="1"/>
  <c r="H183" i="1"/>
  <c r="H118" i="1"/>
  <c r="H150" i="1"/>
  <c r="F223" i="1"/>
  <c r="F197" i="1"/>
  <c r="G197" i="1"/>
  <c r="H143" i="16"/>
  <c r="M187" i="17"/>
  <c r="M188" i="17"/>
  <c r="I116" i="1"/>
  <c r="H180" i="15"/>
  <c r="H176" i="15"/>
  <c r="H191" i="15"/>
  <c r="G145" i="1"/>
  <c r="G146" i="1"/>
  <c r="H204" i="16"/>
  <c r="F149" i="1"/>
  <c r="P178" i="16"/>
  <c r="P176" i="16"/>
  <c r="P175" i="16"/>
  <c r="P177" i="16"/>
  <c r="P174" i="16"/>
  <c r="F196" i="16"/>
  <c r="H150" i="15"/>
  <c r="H179" i="15"/>
  <c r="H173" i="15"/>
  <c r="H174" i="15"/>
  <c r="I170" i="15"/>
  <c r="I171" i="15"/>
  <c r="I172" i="15"/>
  <c r="H118" i="15"/>
  <c r="F149" i="15"/>
  <c r="L166" i="15"/>
  <c r="L168" i="15"/>
  <c r="G145" i="16"/>
  <c r="G146" i="16"/>
  <c r="H132" i="1"/>
  <c r="H133" i="1"/>
  <c r="H134" i="1"/>
  <c r="H136" i="1"/>
  <c r="H127" i="15"/>
  <c r="H128" i="15"/>
  <c r="H117" i="15"/>
  <c r="I112" i="15"/>
  <c r="I114" i="15"/>
  <c r="L186" i="16"/>
  <c r="H135" i="17"/>
  <c r="F214" i="17"/>
  <c r="G134" i="15"/>
  <c r="G136" i="15"/>
  <c r="R10" i="16"/>
  <c r="Q172" i="16"/>
  <c r="G165" i="17"/>
  <c r="N109" i="1"/>
  <c r="N200" i="1"/>
  <c r="M108" i="1"/>
  <c r="Q10" i="1"/>
  <c r="P172" i="1"/>
  <c r="P85" i="15"/>
  <c r="P94" i="15"/>
  <c r="P86" i="15"/>
  <c r="P82" i="15"/>
  <c r="P183" i="15"/>
  <c r="Q57" i="15"/>
  <c r="Q63" i="15"/>
  <c r="Q40" i="15"/>
  <c r="Q54" i="15"/>
  <c r="Q41" i="15"/>
  <c r="Q56" i="15"/>
  <c r="Q65" i="15"/>
  <c r="Q62" i="15"/>
  <c r="Q93" i="15"/>
  <c r="Q55" i="15"/>
  <c r="O122" i="1"/>
  <c r="O81" i="1"/>
  <c r="O84" i="1"/>
  <c r="O192" i="1"/>
  <c r="O100" i="1"/>
  <c r="O141" i="1"/>
  <c r="O42" i="1"/>
  <c r="O75" i="1"/>
  <c r="O76" i="1"/>
  <c r="O200" i="1"/>
  <c r="P185" i="15"/>
  <c r="P70" i="15"/>
  <c r="P96" i="15"/>
  <c r="P122" i="15"/>
  <c r="P81" i="15"/>
  <c r="P182" i="15"/>
  <c r="P84" i="15"/>
  <c r="N179" i="1"/>
  <c r="N180" i="1"/>
  <c r="R2" i="1"/>
  <c r="Q36" i="1"/>
  <c r="N77" i="15"/>
  <c r="N95" i="1"/>
  <c r="N97" i="1"/>
  <c r="N194" i="1"/>
  <c r="N202" i="1"/>
  <c r="O195" i="1"/>
  <c r="O70" i="1"/>
  <c r="O96" i="1"/>
  <c r="O86" i="1"/>
  <c r="O85" i="1"/>
  <c r="O82" i="1"/>
  <c r="O193" i="1"/>
  <c r="O94" i="1"/>
  <c r="P100" i="15"/>
  <c r="P141" i="15"/>
  <c r="P80" i="15"/>
  <c r="P92" i="15"/>
  <c r="P83" i="15"/>
  <c r="P58" i="15"/>
  <c r="P59" i="15"/>
  <c r="P87" i="15"/>
  <c r="P181" i="15"/>
  <c r="P42" i="15"/>
  <c r="P75" i="15"/>
  <c r="P54" i="1"/>
  <c r="P57" i="1"/>
  <c r="P40" i="1"/>
  <c r="P56" i="1"/>
  <c r="P65" i="1"/>
  <c r="P41" i="1"/>
  <c r="P55" i="1"/>
  <c r="P62" i="1"/>
  <c r="P93" i="1"/>
  <c r="P63" i="1"/>
  <c r="O192" i="15"/>
  <c r="O95" i="15"/>
  <c r="O97" i="15"/>
  <c r="O184" i="15"/>
  <c r="O175" i="1"/>
  <c r="O176" i="1"/>
  <c r="O178" i="1"/>
  <c r="O174" i="1"/>
  <c r="O177" i="1"/>
  <c r="O80" i="1"/>
  <c r="O58" i="1"/>
  <c r="O59" i="1"/>
  <c r="O83" i="1"/>
  <c r="O92" i="1"/>
  <c r="O191" i="1"/>
  <c r="O87" i="1"/>
  <c r="O203" i="1"/>
  <c r="S2" i="15"/>
  <c r="R36" i="15"/>
  <c r="O77" i="15"/>
  <c r="O190" i="15"/>
  <c r="N83" i="17"/>
  <c r="N210" i="17"/>
  <c r="N102" i="17"/>
  <c r="N104" i="17"/>
  <c r="N112" i="17"/>
  <c r="N120" i="17"/>
  <c r="N202" i="17"/>
  <c r="O75" i="17"/>
  <c r="O42" i="17"/>
  <c r="O70" i="17"/>
  <c r="O103" i="17"/>
  <c r="O203" i="17"/>
  <c r="P56" i="17"/>
  <c r="P55" i="17"/>
  <c r="P41" i="17"/>
  <c r="P54" i="17"/>
  <c r="P57" i="17"/>
  <c r="P63" i="17"/>
  <c r="P40" i="17"/>
  <c r="P65" i="17"/>
  <c r="P107" i="17"/>
  <c r="P62" i="17"/>
  <c r="P100" i="17"/>
  <c r="P150" i="17"/>
  <c r="N84" i="17"/>
  <c r="O173" i="17"/>
  <c r="O79" i="17"/>
  <c r="O82" i="17"/>
  <c r="O129" i="17"/>
  <c r="O88" i="17"/>
  <c r="O91" i="17"/>
  <c r="O200" i="17"/>
  <c r="O92" i="17"/>
  <c r="O201" i="17"/>
  <c r="O93" i="17"/>
  <c r="O89" i="17"/>
  <c r="O101" i="17"/>
  <c r="O156" i="17"/>
  <c r="O157" i="17"/>
  <c r="M116" i="17"/>
  <c r="M115" i="17"/>
  <c r="Q36" i="17"/>
  <c r="R2" i="17"/>
  <c r="O87" i="17"/>
  <c r="O90" i="17"/>
  <c r="O99" i="17"/>
  <c r="O94" i="17"/>
  <c r="O211" i="17"/>
  <c r="O199" i="17"/>
  <c r="O58" i="17"/>
  <c r="O59" i="17"/>
  <c r="O61" i="18"/>
  <c r="P296" i="18"/>
  <c r="O346" i="18"/>
  <c r="H474" i="18"/>
  <c r="G510" i="18"/>
  <c r="G511" i="18"/>
  <c r="P314" i="18"/>
  <c r="P346" i="18"/>
  <c r="Q323" i="18"/>
  <c r="Q295" i="18"/>
  <c r="Q329" i="18"/>
  <c r="Q320" i="18"/>
  <c r="Q317" i="18"/>
  <c r="Q324" i="18"/>
  <c r="Q440" i="18"/>
  <c r="Q428" i="18"/>
  <c r="P439" i="18"/>
  <c r="P332" i="18"/>
  <c r="P334" i="18"/>
  <c r="P431" i="18"/>
  <c r="Q378" i="18"/>
  <c r="Q337" i="18"/>
  <c r="Q318" i="18"/>
  <c r="Q321" i="18"/>
  <c r="Q429" i="18"/>
  <c r="Q359" i="18"/>
  <c r="O338" i="18"/>
  <c r="Q313" i="18"/>
  <c r="Q437" i="18"/>
  <c r="Q432" i="18"/>
  <c r="Q307" i="18"/>
  <c r="Q333" i="18"/>
  <c r="O340" i="18"/>
  <c r="O342" i="18"/>
  <c r="O350" i="18"/>
  <c r="R277" i="18"/>
  <c r="R299" i="18"/>
  <c r="R330" i="18"/>
  <c r="R291" i="18"/>
  <c r="R293" i="18"/>
  <c r="R292" i="18"/>
  <c r="R300" i="18"/>
  <c r="R302" i="18"/>
  <c r="R278" i="18"/>
  <c r="R312" i="18"/>
  <c r="R294" i="18"/>
  <c r="Q331" i="18"/>
  <c r="Q322" i="18"/>
  <c r="Q430" i="18"/>
  <c r="Q319" i="18"/>
  <c r="Q279" i="18"/>
  <c r="P416" i="18"/>
  <c r="P417" i="18"/>
  <c r="H368" i="18"/>
  <c r="I420" i="18"/>
  <c r="I426" i="18"/>
  <c r="I355" i="18"/>
  <c r="I387" i="18"/>
  <c r="I354" i="18"/>
  <c r="J349" i="18"/>
  <c r="J351" i="18"/>
  <c r="J360" i="18"/>
  <c r="I363" i="18"/>
  <c r="K423" i="18"/>
  <c r="F388" i="18"/>
  <c r="F389" i="18"/>
  <c r="R409" i="18"/>
  <c r="S247" i="18"/>
  <c r="K404" i="18"/>
  <c r="L402" i="18"/>
  <c r="Q413" i="18"/>
  <c r="Q412" i="18"/>
  <c r="Q414" i="18"/>
  <c r="Q411" i="18"/>
  <c r="Q415" i="18"/>
  <c r="H460" i="18"/>
  <c r="H434" i="18"/>
  <c r="G380" i="18"/>
  <c r="M105" i="16"/>
  <c r="M113" i="16"/>
  <c r="O42" i="16"/>
  <c r="N95" i="16"/>
  <c r="N97" i="16"/>
  <c r="N194" i="16"/>
  <c r="N202" i="16"/>
  <c r="M109" i="16"/>
  <c r="M108" i="16"/>
  <c r="O85" i="16"/>
  <c r="O193" i="16"/>
  <c r="O94" i="16"/>
  <c r="O82" i="16"/>
  <c r="O191" i="16"/>
  <c r="O92" i="16"/>
  <c r="O87" i="16"/>
  <c r="O203" i="16"/>
  <c r="O83" i="16"/>
  <c r="O86" i="16"/>
  <c r="O58" i="16"/>
  <c r="O59" i="16"/>
  <c r="O80" i="16"/>
  <c r="O195" i="16"/>
  <c r="O70" i="16"/>
  <c r="O96" i="16"/>
  <c r="O100" i="16"/>
  <c r="O101" i="16"/>
  <c r="O141" i="16"/>
  <c r="O192" i="16"/>
  <c r="O81" i="16"/>
  <c r="O122" i="16"/>
  <c r="O84" i="16"/>
  <c r="Q36" i="16"/>
  <c r="R2" i="16"/>
  <c r="P62" i="16"/>
  <c r="P93" i="16"/>
  <c r="P57" i="16"/>
  <c r="P40" i="16"/>
  <c r="P63" i="16"/>
  <c r="P65" i="16"/>
  <c r="P54" i="16"/>
  <c r="P56" i="16"/>
  <c r="P55" i="16"/>
  <c r="P41" i="16"/>
  <c r="P75" i="16"/>
  <c r="N77" i="16"/>
  <c r="O76" i="16"/>
  <c r="O200" i="16"/>
  <c r="P240" i="18"/>
  <c r="R239" i="18"/>
  <c r="N108" i="18"/>
  <c r="N116" i="18"/>
  <c r="P3" i="15"/>
  <c r="O102" i="15"/>
  <c r="O101" i="15"/>
  <c r="P3" i="17"/>
  <c r="O109" i="17"/>
  <c r="O110" i="17"/>
  <c r="O108" i="17"/>
  <c r="P3" i="18"/>
  <c r="P339" i="18"/>
  <c r="O105" i="18"/>
  <c r="O104" i="18"/>
  <c r="N103" i="16"/>
  <c r="O102" i="16"/>
  <c r="P3" i="16"/>
  <c r="N103" i="1"/>
  <c r="N105" i="1"/>
  <c r="N113" i="1"/>
  <c r="N151" i="17"/>
  <c r="N153" i="17"/>
  <c r="R152" i="17"/>
  <c r="O102" i="1"/>
  <c r="P3" i="1"/>
  <c r="O101" i="1"/>
  <c r="M151" i="17"/>
  <c r="M153" i="17"/>
  <c r="Q152" i="17"/>
  <c r="M112" i="17"/>
  <c r="M120" i="17"/>
  <c r="N182" i="18"/>
  <c r="N183" i="18"/>
  <c r="M167" i="16"/>
  <c r="N165" i="16"/>
  <c r="N166" i="16"/>
  <c r="N168" i="16"/>
  <c r="N186" i="16"/>
  <c r="N201" i="16"/>
  <c r="N79" i="18"/>
  <c r="N111" i="18"/>
  <c r="G138" i="18"/>
  <c r="H184" i="1"/>
  <c r="P196" i="18"/>
  <c r="P478" i="18"/>
  <c r="P96" i="18"/>
  <c r="P88" i="18"/>
  <c r="P84" i="18"/>
  <c r="P87" i="18"/>
  <c r="P198" i="18"/>
  <c r="P481" i="18"/>
  <c r="P72" i="18"/>
  <c r="P99" i="18"/>
  <c r="H134" i="18"/>
  <c r="J189" i="18"/>
  <c r="Q67" i="18"/>
  <c r="Q64" i="18"/>
  <c r="Q95" i="18"/>
  <c r="Q65" i="18"/>
  <c r="Q59" i="18"/>
  <c r="Q42" i="18"/>
  <c r="Q58" i="18"/>
  <c r="Q57" i="18"/>
  <c r="Q56" i="18"/>
  <c r="Q43" i="18"/>
  <c r="O78" i="18"/>
  <c r="O203" i="18"/>
  <c r="O486" i="18"/>
  <c r="P144" i="18"/>
  <c r="P103" i="18"/>
  <c r="J170" i="18"/>
  <c r="K168" i="18"/>
  <c r="I128" i="18"/>
  <c r="I119" i="18"/>
  <c r="H199" i="18"/>
  <c r="F151" i="18"/>
  <c r="P77" i="18"/>
  <c r="P44" i="18"/>
  <c r="O197" i="18"/>
  <c r="O479" i="18"/>
  <c r="O205" i="18"/>
  <c r="O488" i="18"/>
  <c r="O97" i="18"/>
  <c r="O100" i="18"/>
  <c r="P175" i="18"/>
  <c r="Q12" i="18"/>
  <c r="H187" i="18"/>
  <c r="G141" i="18"/>
  <c r="G142" i="18"/>
  <c r="P194" i="18"/>
  <c r="P476" i="18"/>
  <c r="P94" i="18"/>
  <c r="P82" i="18"/>
  <c r="P89" i="18"/>
  <c r="P206" i="18"/>
  <c r="P489" i="18"/>
  <c r="P85" i="18"/>
  <c r="P60" i="18"/>
  <c r="O179" i="18"/>
  <c r="O180" i="18"/>
  <c r="O181" i="18"/>
  <c r="O177" i="18"/>
  <c r="O178" i="18"/>
  <c r="G147" i="18"/>
  <c r="P195" i="18"/>
  <c r="P477" i="18"/>
  <c r="P86" i="18"/>
  <c r="P83" i="18"/>
  <c r="P125" i="18"/>
  <c r="R38" i="18"/>
  <c r="S2" i="18"/>
  <c r="S273" i="18"/>
  <c r="L167" i="15"/>
  <c r="M165" i="15"/>
  <c r="M166" i="15"/>
  <c r="K167" i="1"/>
  <c r="L165" i="1"/>
  <c r="L166" i="1"/>
  <c r="L168" i="1"/>
  <c r="L186" i="1"/>
  <c r="L201" i="1"/>
  <c r="H131" i="15"/>
  <c r="H138" i="1"/>
  <c r="H139" i="1"/>
  <c r="Q178" i="16"/>
  <c r="Q175" i="16"/>
  <c r="Q174" i="16"/>
  <c r="Q176" i="16"/>
  <c r="Q177" i="16"/>
  <c r="H186" i="15"/>
  <c r="J124" i="1"/>
  <c r="G189" i="16"/>
  <c r="G150" i="16"/>
  <c r="G183" i="16"/>
  <c r="G118" i="16"/>
  <c r="R172" i="16"/>
  <c r="S10" i="16"/>
  <c r="H139" i="17"/>
  <c r="H144" i="16"/>
  <c r="H145" i="16"/>
  <c r="I144" i="16"/>
  <c r="F151" i="1"/>
  <c r="F152" i="1"/>
  <c r="G117" i="16"/>
  <c r="H112" i="16"/>
  <c r="H114" i="16"/>
  <c r="I132" i="16"/>
  <c r="I133" i="16"/>
  <c r="I134" i="16"/>
  <c r="I136" i="16"/>
  <c r="J130" i="17"/>
  <c r="I133" i="17"/>
  <c r="F231" i="17"/>
  <c r="F205" i="17"/>
  <c r="G205" i="17"/>
  <c r="I125" i="15"/>
  <c r="G192" i="17"/>
  <c r="H144" i="1"/>
  <c r="F151" i="15"/>
  <c r="F152" i="15"/>
  <c r="P179" i="16"/>
  <c r="P180" i="16"/>
  <c r="J127" i="16"/>
  <c r="J128" i="16"/>
  <c r="G231" i="17"/>
  <c r="G138" i="15"/>
  <c r="G139" i="15"/>
  <c r="G166" i="17"/>
  <c r="G167" i="17"/>
  <c r="G168" i="17"/>
  <c r="G170" i="17"/>
  <c r="I116" i="15"/>
  <c r="I117" i="15"/>
  <c r="J112" i="15"/>
  <c r="J114" i="15"/>
  <c r="H135" i="1"/>
  <c r="I183" i="1"/>
  <c r="I189" i="1"/>
  <c r="I118" i="1"/>
  <c r="I150" i="1"/>
  <c r="F213" i="15"/>
  <c r="L201" i="16"/>
  <c r="F154" i="16"/>
  <c r="F155" i="16"/>
  <c r="F156" i="16"/>
  <c r="F158" i="16"/>
  <c r="G135" i="15"/>
  <c r="I117" i="1"/>
  <c r="J112" i="1"/>
  <c r="J114" i="1"/>
  <c r="H197" i="1"/>
  <c r="H223" i="1"/>
  <c r="I127" i="1"/>
  <c r="I128" i="1"/>
  <c r="F224" i="1"/>
  <c r="G224" i="1"/>
  <c r="O186" i="17"/>
  <c r="O185" i="17"/>
  <c r="O184" i="17"/>
  <c r="K124" i="16"/>
  <c r="K186" i="1"/>
  <c r="G148" i="16"/>
  <c r="F215" i="17"/>
  <c r="F223" i="16"/>
  <c r="F197" i="16"/>
  <c r="G212" i="15"/>
  <c r="G187" i="15"/>
  <c r="I180" i="15"/>
  <c r="I176" i="15"/>
  <c r="I191" i="15"/>
  <c r="G148" i="1"/>
  <c r="N187" i="17"/>
  <c r="N188" i="17"/>
  <c r="Q10" i="17"/>
  <c r="P182" i="17"/>
  <c r="G191" i="15"/>
  <c r="H123" i="17"/>
  <c r="O108" i="15"/>
  <c r="O109" i="15"/>
  <c r="P195" i="1"/>
  <c r="P70" i="1"/>
  <c r="P96" i="1"/>
  <c r="R36" i="1"/>
  <c r="S2" i="1"/>
  <c r="Q84" i="15"/>
  <c r="Q182" i="15"/>
  <c r="Q122" i="15"/>
  <c r="Q81" i="15"/>
  <c r="Q42" i="15"/>
  <c r="Q75" i="15"/>
  <c r="O77" i="1"/>
  <c r="R54" i="15"/>
  <c r="R40" i="15"/>
  <c r="R55" i="15"/>
  <c r="R63" i="15"/>
  <c r="R41" i="15"/>
  <c r="R65" i="15"/>
  <c r="R56" i="15"/>
  <c r="R62" i="15"/>
  <c r="R93" i="15"/>
  <c r="R57" i="15"/>
  <c r="P141" i="1"/>
  <c r="P100" i="1"/>
  <c r="P87" i="1"/>
  <c r="P203" i="1"/>
  <c r="P58" i="1"/>
  <c r="P59" i="1"/>
  <c r="P92" i="1"/>
  <c r="P191" i="1"/>
  <c r="P83" i="1"/>
  <c r="P80" i="1"/>
  <c r="Q92" i="15"/>
  <c r="Q58" i="15"/>
  <c r="Q59" i="15"/>
  <c r="Q87" i="15"/>
  <c r="Q181" i="15"/>
  <c r="Q80" i="15"/>
  <c r="Q83" i="15"/>
  <c r="P42" i="1"/>
  <c r="P75" i="1"/>
  <c r="P76" i="1"/>
  <c r="P200" i="1"/>
  <c r="S36" i="15"/>
  <c r="T2" i="15"/>
  <c r="O179" i="1"/>
  <c r="O180" i="1"/>
  <c r="P86" i="1"/>
  <c r="P85" i="1"/>
  <c r="P82" i="1"/>
  <c r="P94" i="1"/>
  <c r="P193" i="1"/>
  <c r="P76" i="15"/>
  <c r="P190" i="15"/>
  <c r="N109" i="15"/>
  <c r="N108" i="15"/>
  <c r="Q141" i="15"/>
  <c r="Q100" i="15"/>
  <c r="P177" i="1"/>
  <c r="P178" i="1"/>
  <c r="P174" i="1"/>
  <c r="P176" i="1"/>
  <c r="P175" i="1"/>
  <c r="O95" i="1"/>
  <c r="O97" i="1"/>
  <c r="O202" i="1"/>
  <c r="O194" i="1"/>
  <c r="Q185" i="15"/>
  <c r="Q70" i="15"/>
  <c r="Q96" i="15"/>
  <c r="P84" i="1"/>
  <c r="P122" i="1"/>
  <c r="P81" i="1"/>
  <c r="P192" i="1"/>
  <c r="Q65" i="1"/>
  <c r="Q40" i="1"/>
  <c r="Q62" i="1"/>
  <c r="Q93" i="1"/>
  <c r="Q54" i="1"/>
  <c r="Q57" i="1"/>
  <c r="Q63" i="1"/>
  <c r="Q41" i="1"/>
  <c r="Q56" i="1"/>
  <c r="Q55" i="1"/>
  <c r="Q85" i="15"/>
  <c r="Q183" i="15"/>
  <c r="Q86" i="15"/>
  <c r="Q82" i="15"/>
  <c r="Q94" i="15"/>
  <c r="P184" i="15"/>
  <c r="P95" i="15"/>
  <c r="P97" i="15"/>
  <c r="P192" i="15"/>
  <c r="Q172" i="1"/>
  <c r="R10" i="1"/>
  <c r="Q57" i="17"/>
  <c r="Q55" i="17"/>
  <c r="Q54" i="17"/>
  <c r="Q65" i="17"/>
  <c r="Q107" i="17"/>
  <c r="Q56" i="17"/>
  <c r="Q40" i="17"/>
  <c r="Q41" i="17"/>
  <c r="Q63" i="17"/>
  <c r="Q62" i="17"/>
  <c r="Q100" i="17"/>
  <c r="Q150" i="17"/>
  <c r="O208" i="17"/>
  <c r="O83" i="17"/>
  <c r="O84" i="17"/>
  <c r="O102" i="17"/>
  <c r="O104" i="17"/>
  <c r="O210" i="17"/>
  <c r="O202" i="17"/>
  <c r="P58" i="17"/>
  <c r="P59" i="17"/>
  <c r="P199" i="17"/>
  <c r="P94" i="17"/>
  <c r="P211" i="17"/>
  <c r="P99" i="17"/>
  <c r="P90" i="17"/>
  <c r="P87" i="17"/>
  <c r="P203" i="17"/>
  <c r="P70" i="17"/>
  <c r="P103" i="17"/>
  <c r="O112" i="17"/>
  <c r="O120" i="17"/>
  <c r="P173" i="17"/>
  <c r="P79" i="17"/>
  <c r="P82" i="17"/>
  <c r="P208" i="17"/>
  <c r="P42" i="17"/>
  <c r="P75" i="17"/>
  <c r="P201" i="17"/>
  <c r="P89" i="17"/>
  <c r="P93" i="17"/>
  <c r="P101" i="17"/>
  <c r="P156" i="17"/>
  <c r="P157" i="17"/>
  <c r="P92" i="17"/>
  <c r="P61" i="18"/>
  <c r="S2" i="17"/>
  <c r="R36" i="17"/>
  <c r="N116" i="17"/>
  <c r="N115" i="17"/>
  <c r="P88" i="17"/>
  <c r="P91" i="17"/>
  <c r="P129" i="17"/>
  <c r="P200" i="17"/>
  <c r="H482" i="18"/>
  <c r="H483" i="18"/>
  <c r="Q296" i="18"/>
  <c r="P345" i="18"/>
  <c r="N105" i="16"/>
  <c r="N113" i="16"/>
  <c r="R432" i="18"/>
  <c r="R307" i="18"/>
  <c r="R333" i="18"/>
  <c r="R313" i="18"/>
  <c r="R437" i="18"/>
  <c r="P338" i="18"/>
  <c r="S299" i="18"/>
  <c r="S330" i="18"/>
  <c r="S293" i="18"/>
  <c r="S302" i="18"/>
  <c r="S294" i="18"/>
  <c r="S291" i="18"/>
  <c r="S300" i="18"/>
  <c r="S277" i="18"/>
  <c r="S278" i="18"/>
  <c r="S312" i="18"/>
  <c r="S292" i="18"/>
  <c r="R337" i="18"/>
  <c r="R378" i="18"/>
  <c r="P340" i="18"/>
  <c r="P342" i="18"/>
  <c r="P350" i="18"/>
  <c r="R279" i="18"/>
  <c r="R429" i="18"/>
  <c r="R321" i="18"/>
  <c r="R359" i="18"/>
  <c r="R318" i="18"/>
  <c r="R319" i="18"/>
  <c r="R331" i="18"/>
  <c r="R322" i="18"/>
  <c r="R430" i="18"/>
  <c r="Q439" i="18"/>
  <c r="Q332" i="18"/>
  <c r="Q334" i="18"/>
  <c r="Q431" i="18"/>
  <c r="R329" i="18"/>
  <c r="R317" i="18"/>
  <c r="R323" i="18"/>
  <c r="R320" i="18"/>
  <c r="R428" i="18"/>
  <c r="R324" i="18"/>
  <c r="R440" i="18"/>
  <c r="R295" i="18"/>
  <c r="Q314" i="18"/>
  <c r="F391" i="18"/>
  <c r="F392" i="18"/>
  <c r="F393" i="18"/>
  <c r="F397" i="18"/>
  <c r="R414" i="18"/>
  <c r="R412" i="18"/>
  <c r="R413" i="18"/>
  <c r="R411" i="18"/>
  <c r="R415" i="18"/>
  <c r="I364" i="18"/>
  <c r="I365" i="18"/>
  <c r="H461" i="18"/>
  <c r="Q416" i="18"/>
  <c r="Q417" i="18"/>
  <c r="K438" i="18"/>
  <c r="J361" i="18"/>
  <c r="I433" i="18"/>
  <c r="L403" i="18"/>
  <c r="L405" i="18"/>
  <c r="L423" i="18"/>
  <c r="L438" i="18"/>
  <c r="I421" i="18"/>
  <c r="G382" i="18"/>
  <c r="G383" i="18"/>
  <c r="J353" i="18"/>
  <c r="H369" i="18"/>
  <c r="H370" i="18"/>
  <c r="S409" i="18"/>
  <c r="T247" i="18"/>
  <c r="P42" i="16"/>
  <c r="O77" i="16"/>
  <c r="O109" i="16"/>
  <c r="N108" i="16"/>
  <c r="N109" i="16"/>
  <c r="P195" i="16"/>
  <c r="P70" i="16"/>
  <c r="P96" i="16"/>
  <c r="O202" i="16"/>
  <c r="O194" i="16"/>
  <c r="O95" i="16"/>
  <c r="O97" i="16"/>
  <c r="P76" i="16"/>
  <c r="P200" i="16"/>
  <c r="P122" i="16"/>
  <c r="P81" i="16"/>
  <c r="P192" i="16"/>
  <c r="P84" i="16"/>
  <c r="P94" i="16"/>
  <c r="P85" i="16"/>
  <c r="P193" i="16"/>
  <c r="P82" i="16"/>
  <c r="S2" i="16"/>
  <c r="R36" i="16"/>
  <c r="P80" i="16"/>
  <c r="P87" i="16"/>
  <c r="P203" i="16"/>
  <c r="P86" i="16"/>
  <c r="P92" i="16"/>
  <c r="P83" i="16"/>
  <c r="P58" i="16"/>
  <c r="P59" i="16"/>
  <c r="P191" i="16"/>
  <c r="Q57" i="16"/>
  <c r="Q55" i="16"/>
  <c r="Q56" i="16"/>
  <c r="Q62" i="16"/>
  <c r="Q93" i="16"/>
  <c r="Q54" i="16"/>
  <c r="Q41" i="16"/>
  <c r="Q75" i="16"/>
  <c r="Q40" i="16"/>
  <c r="Q63" i="16"/>
  <c r="Q65" i="16"/>
  <c r="P100" i="16"/>
  <c r="P101" i="16"/>
  <c r="P141" i="16"/>
  <c r="S239" i="18"/>
  <c r="Q240" i="18"/>
  <c r="P104" i="18"/>
  <c r="P101" i="1"/>
  <c r="P108" i="17"/>
  <c r="Q3" i="18"/>
  <c r="Q339" i="18"/>
  <c r="P105" i="18"/>
  <c r="P106" i="18"/>
  <c r="Q3" i="1"/>
  <c r="P102" i="1"/>
  <c r="O106" i="18"/>
  <c r="O108" i="18"/>
  <c r="O116" i="18"/>
  <c r="O103" i="15"/>
  <c r="O105" i="15"/>
  <c r="O113" i="15"/>
  <c r="O103" i="1"/>
  <c r="P102" i="16"/>
  <c r="P103" i="16"/>
  <c r="Q3" i="16"/>
  <c r="P102" i="15"/>
  <c r="Q3" i="15"/>
  <c r="P101" i="15"/>
  <c r="O151" i="17"/>
  <c r="O153" i="17"/>
  <c r="S152" i="17"/>
  <c r="O103" i="16"/>
  <c r="O182" i="18"/>
  <c r="O183" i="18"/>
  <c r="P109" i="17"/>
  <c r="Q3" i="17"/>
  <c r="O79" i="18"/>
  <c r="O112" i="18"/>
  <c r="N112" i="18"/>
  <c r="R67" i="18"/>
  <c r="R64" i="18"/>
  <c r="R95" i="18"/>
  <c r="R65" i="18"/>
  <c r="R43" i="18"/>
  <c r="R58" i="18"/>
  <c r="R56" i="18"/>
  <c r="R42" i="18"/>
  <c r="R59" i="18"/>
  <c r="R57" i="18"/>
  <c r="G146" i="18"/>
  <c r="I186" i="18"/>
  <c r="I192" i="18"/>
  <c r="I474" i="18"/>
  <c r="I482" i="18"/>
  <c r="I121" i="18"/>
  <c r="I153" i="18"/>
  <c r="H135" i="18"/>
  <c r="H136" i="18"/>
  <c r="H137" i="18"/>
  <c r="H139" i="18"/>
  <c r="I120" i="18"/>
  <c r="J115" i="18"/>
  <c r="J117" i="18"/>
  <c r="J126" i="18"/>
  <c r="I129" i="18"/>
  <c r="Q198" i="18"/>
  <c r="Q481" i="18"/>
  <c r="Q72" i="18"/>
  <c r="Q99" i="18"/>
  <c r="P78" i="18"/>
  <c r="P203" i="18"/>
  <c r="P486" i="18"/>
  <c r="Q77" i="18"/>
  <c r="Q44" i="18"/>
  <c r="Q144" i="18"/>
  <c r="Q103" i="18"/>
  <c r="P197" i="18"/>
  <c r="P479" i="18"/>
  <c r="P205" i="18"/>
  <c r="P488" i="18"/>
  <c r="P97" i="18"/>
  <c r="P100" i="18"/>
  <c r="Q175" i="18"/>
  <c r="R12" i="18"/>
  <c r="F152" i="18"/>
  <c r="K169" i="18"/>
  <c r="K171" i="18"/>
  <c r="K189" i="18"/>
  <c r="K204" i="18"/>
  <c r="Q194" i="18"/>
  <c r="Q476" i="18"/>
  <c r="Q89" i="18"/>
  <c r="Q206" i="18"/>
  <c r="Q489" i="18"/>
  <c r="Q85" i="18"/>
  <c r="Q82" i="18"/>
  <c r="Q94" i="18"/>
  <c r="Q60" i="18"/>
  <c r="Q61" i="18"/>
  <c r="P180" i="18"/>
  <c r="P181" i="18"/>
  <c r="P177" i="18"/>
  <c r="P178" i="18"/>
  <c r="P179" i="18"/>
  <c r="Q195" i="18"/>
  <c r="Q477" i="18"/>
  <c r="Q125" i="18"/>
  <c r="Q83" i="18"/>
  <c r="Q86" i="18"/>
  <c r="J204" i="18"/>
  <c r="J487" i="18"/>
  <c r="Q196" i="18"/>
  <c r="Q478" i="18"/>
  <c r="Q87" i="18"/>
  <c r="Q96" i="18"/>
  <c r="Q84" i="18"/>
  <c r="Q88" i="18"/>
  <c r="S38" i="18"/>
  <c r="T2" i="18"/>
  <c r="T273" i="18"/>
  <c r="G207" i="18"/>
  <c r="G490" i="18"/>
  <c r="H200" i="18"/>
  <c r="H226" i="18"/>
  <c r="G213" i="15"/>
  <c r="M168" i="15"/>
  <c r="M167" i="15"/>
  <c r="N165" i="15"/>
  <c r="N166" i="15"/>
  <c r="N168" i="15"/>
  <c r="H146" i="16"/>
  <c r="H148" i="16"/>
  <c r="N167" i="16"/>
  <c r="O165" i="16"/>
  <c r="O166" i="16"/>
  <c r="O168" i="16"/>
  <c r="L167" i="1"/>
  <c r="M165" i="1"/>
  <c r="M166" i="1"/>
  <c r="M168" i="1"/>
  <c r="M186" i="1"/>
  <c r="M201" i="1"/>
  <c r="H143" i="1"/>
  <c r="F205" i="16"/>
  <c r="G171" i="17"/>
  <c r="F154" i="15"/>
  <c r="F155" i="15"/>
  <c r="F156" i="15"/>
  <c r="I138" i="16"/>
  <c r="I139" i="16"/>
  <c r="I131" i="1"/>
  <c r="F224" i="16"/>
  <c r="J116" i="1"/>
  <c r="G184" i="16"/>
  <c r="G193" i="15"/>
  <c r="F232" i="17"/>
  <c r="G232" i="17"/>
  <c r="F154" i="1"/>
  <c r="F155" i="1"/>
  <c r="F156" i="1"/>
  <c r="O108" i="1"/>
  <c r="O109" i="1"/>
  <c r="J131" i="17"/>
  <c r="Q179" i="16"/>
  <c r="Q180" i="16"/>
  <c r="H140" i="17"/>
  <c r="H141" i="17"/>
  <c r="H142" i="17"/>
  <c r="H144" i="17"/>
  <c r="K201" i="1"/>
  <c r="F157" i="16"/>
  <c r="I196" i="1"/>
  <c r="J123" i="15"/>
  <c r="I126" i="15"/>
  <c r="S172" i="16"/>
  <c r="T10" i="16"/>
  <c r="J125" i="1"/>
  <c r="G143" i="15"/>
  <c r="H224" i="1"/>
  <c r="H132" i="15"/>
  <c r="H133" i="15"/>
  <c r="H134" i="15"/>
  <c r="H136" i="15"/>
  <c r="H125" i="17"/>
  <c r="H191" i="17"/>
  <c r="H197" i="17"/>
  <c r="H124" i="17"/>
  <c r="I119" i="17"/>
  <c r="I121" i="17"/>
  <c r="P185" i="17"/>
  <c r="P186" i="17"/>
  <c r="P184" i="17"/>
  <c r="F160" i="16"/>
  <c r="I184" i="1"/>
  <c r="I118" i="15"/>
  <c r="I179" i="15"/>
  <c r="I173" i="15"/>
  <c r="I150" i="15"/>
  <c r="R175" i="16"/>
  <c r="R177" i="16"/>
  <c r="R176" i="16"/>
  <c r="R178" i="16"/>
  <c r="R174" i="16"/>
  <c r="G196" i="16"/>
  <c r="J131" i="16"/>
  <c r="H116" i="16"/>
  <c r="R10" i="17"/>
  <c r="Q182" i="17"/>
  <c r="G149" i="16"/>
  <c r="G151" i="16"/>
  <c r="K125" i="16"/>
  <c r="J116" i="15"/>
  <c r="J117" i="15"/>
  <c r="K112" i="15"/>
  <c r="K114" i="15"/>
  <c r="I135" i="16"/>
  <c r="G169" i="17"/>
  <c r="G149" i="1"/>
  <c r="O187" i="17"/>
  <c r="O188" i="17"/>
  <c r="I134" i="17"/>
  <c r="I135" i="17"/>
  <c r="H187" i="15"/>
  <c r="H212" i="15"/>
  <c r="H204" i="1"/>
  <c r="P77" i="1"/>
  <c r="P77" i="15"/>
  <c r="P108" i="15"/>
  <c r="Q84" i="1"/>
  <c r="Q122" i="1"/>
  <c r="Q81" i="1"/>
  <c r="Q192" i="1"/>
  <c r="Q70" i="1"/>
  <c r="Q96" i="1"/>
  <c r="Q195" i="1"/>
  <c r="Q141" i="1"/>
  <c r="Q100" i="1"/>
  <c r="P179" i="1"/>
  <c r="P180" i="1"/>
  <c r="S41" i="15"/>
  <c r="S56" i="15"/>
  <c r="S40" i="15"/>
  <c r="S55" i="15"/>
  <c r="S54" i="15"/>
  <c r="S62" i="15"/>
  <c r="S93" i="15"/>
  <c r="S65" i="15"/>
  <c r="S63" i="15"/>
  <c r="S57" i="15"/>
  <c r="R100" i="15"/>
  <c r="R141" i="15"/>
  <c r="Q192" i="15"/>
  <c r="Q184" i="15"/>
  <c r="Q95" i="15"/>
  <c r="Q97" i="15"/>
  <c r="Q94" i="1"/>
  <c r="Q86" i="1"/>
  <c r="Q193" i="1"/>
  <c r="Q85" i="1"/>
  <c r="Q82" i="1"/>
  <c r="Q80" i="1"/>
  <c r="Q58" i="1"/>
  <c r="Q59" i="1"/>
  <c r="Q83" i="1"/>
  <c r="Q87" i="1"/>
  <c r="Q203" i="1"/>
  <c r="Q92" i="1"/>
  <c r="Q191" i="1"/>
  <c r="P194" i="1"/>
  <c r="P202" i="1"/>
  <c r="P95" i="1"/>
  <c r="P97" i="1"/>
  <c r="R70" i="15"/>
  <c r="R96" i="15"/>
  <c r="R185" i="15"/>
  <c r="R75" i="15"/>
  <c r="R76" i="15"/>
  <c r="R42" i="15"/>
  <c r="R87" i="15"/>
  <c r="R80" i="15"/>
  <c r="R58" i="15"/>
  <c r="R59" i="15"/>
  <c r="R92" i="15"/>
  <c r="R181" i="15"/>
  <c r="R83" i="15"/>
  <c r="T2" i="1"/>
  <c r="S36" i="1"/>
  <c r="R172" i="1"/>
  <c r="S10" i="1"/>
  <c r="Q75" i="1"/>
  <c r="Q76" i="1"/>
  <c r="Q200" i="1"/>
  <c r="Q42" i="1"/>
  <c r="R56" i="1"/>
  <c r="R55" i="1"/>
  <c r="R63" i="1"/>
  <c r="R40" i="1"/>
  <c r="R57" i="1"/>
  <c r="R54" i="1"/>
  <c r="R62" i="1"/>
  <c r="R93" i="1"/>
  <c r="R41" i="1"/>
  <c r="R65" i="1"/>
  <c r="O105" i="1"/>
  <c r="O113" i="1"/>
  <c r="Q178" i="1"/>
  <c r="Q176" i="1"/>
  <c r="Q177" i="1"/>
  <c r="Q174" i="1"/>
  <c r="Q175" i="1"/>
  <c r="T36" i="15"/>
  <c r="U2" i="15"/>
  <c r="R82" i="15"/>
  <c r="R86" i="15"/>
  <c r="R183" i="15"/>
  <c r="R94" i="15"/>
  <c r="R85" i="15"/>
  <c r="R81" i="15"/>
  <c r="R182" i="15"/>
  <c r="R84" i="15"/>
  <c r="R122" i="15"/>
  <c r="Q76" i="15"/>
  <c r="Q190" i="15"/>
  <c r="P83" i="17"/>
  <c r="P210" i="17"/>
  <c r="P102" i="17"/>
  <c r="P104" i="17"/>
  <c r="P202" i="17"/>
  <c r="O116" i="17"/>
  <c r="O115" i="17"/>
  <c r="R57" i="17"/>
  <c r="R65" i="17"/>
  <c r="R107" i="17"/>
  <c r="R41" i="17"/>
  <c r="R62" i="17"/>
  <c r="R100" i="17"/>
  <c r="R150" i="17"/>
  <c r="R54" i="17"/>
  <c r="R63" i="17"/>
  <c r="R55" i="17"/>
  <c r="R40" i="17"/>
  <c r="R56" i="17"/>
  <c r="Q42" i="17"/>
  <c r="Q75" i="17"/>
  <c r="Q87" i="17"/>
  <c r="Q58" i="17"/>
  <c r="Q59" i="17"/>
  <c r="Q94" i="17"/>
  <c r="Q211" i="17"/>
  <c r="Q99" i="17"/>
  <c r="Q90" i="17"/>
  <c r="Q199" i="17"/>
  <c r="S36" i="17"/>
  <c r="T2" i="17"/>
  <c r="P84" i="17"/>
  <c r="Q79" i="17"/>
  <c r="Q82" i="17"/>
  <c r="Q173" i="17"/>
  <c r="Q88" i="17"/>
  <c r="Q200" i="17"/>
  <c r="Q129" i="17"/>
  <c r="Q91" i="17"/>
  <c r="Q92" i="17"/>
  <c r="Q93" i="17"/>
  <c r="Q89" i="17"/>
  <c r="Q201" i="17"/>
  <c r="Q101" i="17"/>
  <c r="Q156" i="17"/>
  <c r="Q157" i="17"/>
  <c r="Q70" i="17"/>
  <c r="Q103" i="17"/>
  <c r="Q203" i="17"/>
  <c r="R296" i="18"/>
  <c r="H510" i="18"/>
  <c r="H511" i="18"/>
  <c r="O105" i="16"/>
  <c r="O113" i="16"/>
  <c r="K487" i="18"/>
  <c r="Q101" i="1"/>
  <c r="R314" i="18"/>
  <c r="R346" i="18"/>
  <c r="S313" i="18"/>
  <c r="S437" i="18"/>
  <c r="Q338" i="18"/>
  <c r="R431" i="18"/>
  <c r="R439" i="18"/>
  <c r="R332" i="18"/>
  <c r="R334" i="18"/>
  <c r="Q340" i="18"/>
  <c r="Q342" i="18"/>
  <c r="Q350" i="18"/>
  <c r="S279" i="18"/>
  <c r="S323" i="18"/>
  <c r="S428" i="18"/>
  <c r="S329" i="18"/>
  <c r="S317" i="18"/>
  <c r="S324" i="18"/>
  <c r="S440" i="18"/>
  <c r="S320" i="18"/>
  <c r="S295" i="18"/>
  <c r="S296" i="18"/>
  <c r="Q346" i="18"/>
  <c r="Q345" i="18"/>
  <c r="S432" i="18"/>
  <c r="S307" i="18"/>
  <c r="S333" i="18"/>
  <c r="S378" i="18"/>
  <c r="S337" i="18"/>
  <c r="S319" i="18"/>
  <c r="S322" i="18"/>
  <c r="S430" i="18"/>
  <c r="S331" i="18"/>
  <c r="T291" i="18"/>
  <c r="T293" i="18"/>
  <c r="T300" i="18"/>
  <c r="T277" i="18"/>
  <c r="T302" i="18"/>
  <c r="T299" i="18"/>
  <c r="T330" i="18"/>
  <c r="T294" i="18"/>
  <c r="T278" i="18"/>
  <c r="T312" i="18"/>
  <c r="T292" i="18"/>
  <c r="S359" i="18"/>
  <c r="S321" i="18"/>
  <c r="S318" i="18"/>
  <c r="S429" i="18"/>
  <c r="I368" i="18"/>
  <c r="L404" i="18"/>
  <c r="M402" i="18"/>
  <c r="T409" i="18"/>
  <c r="U247" i="18"/>
  <c r="R416" i="18"/>
  <c r="R417" i="18"/>
  <c r="S414" i="18"/>
  <c r="S412" i="18"/>
  <c r="S411" i="18"/>
  <c r="S415" i="18"/>
  <c r="S413" i="18"/>
  <c r="J420" i="18"/>
  <c r="J426" i="18"/>
  <c r="J355" i="18"/>
  <c r="J387" i="18"/>
  <c r="G385" i="18"/>
  <c r="I460" i="18"/>
  <c r="I434" i="18"/>
  <c r="H371" i="18"/>
  <c r="H373" i="18"/>
  <c r="J354" i="18"/>
  <c r="K349" i="18"/>
  <c r="K351" i="18"/>
  <c r="H381" i="18"/>
  <c r="F395" i="18"/>
  <c r="F394" i="18"/>
  <c r="J362" i="18"/>
  <c r="P77" i="16"/>
  <c r="P108" i="16"/>
  <c r="O108" i="16"/>
  <c r="Q42" i="16"/>
  <c r="Q141" i="16"/>
  <c r="Q100" i="16"/>
  <c r="Q101" i="16"/>
  <c r="Q70" i="16"/>
  <c r="Q96" i="16"/>
  <c r="Q195" i="16"/>
  <c r="R65" i="16"/>
  <c r="R54" i="16"/>
  <c r="R40" i="16"/>
  <c r="R41" i="16"/>
  <c r="R75" i="16"/>
  <c r="R62" i="16"/>
  <c r="R93" i="16"/>
  <c r="R55" i="16"/>
  <c r="R56" i="16"/>
  <c r="R57" i="16"/>
  <c r="R63" i="16"/>
  <c r="S36" i="16"/>
  <c r="T2" i="16"/>
  <c r="Q81" i="16"/>
  <c r="Q122" i="16"/>
  <c r="Q192" i="16"/>
  <c r="Q84" i="16"/>
  <c r="Q76" i="16"/>
  <c r="Q200" i="16"/>
  <c r="Q83" i="16"/>
  <c r="Q191" i="16"/>
  <c r="Q92" i="16"/>
  <c r="Q80" i="16"/>
  <c r="Q86" i="16"/>
  <c r="Q87" i="16"/>
  <c r="Q203" i="16"/>
  <c r="Q58" i="16"/>
  <c r="Q59" i="16"/>
  <c r="P95" i="16"/>
  <c r="P97" i="16"/>
  <c r="P105" i="16"/>
  <c r="P113" i="16"/>
  <c r="P194" i="16"/>
  <c r="P202" i="16"/>
  <c r="Q85" i="16"/>
  <c r="Q82" i="16"/>
  <c r="Q94" i="16"/>
  <c r="Q193" i="16"/>
  <c r="P108" i="18"/>
  <c r="P116" i="18"/>
  <c r="R240" i="18"/>
  <c r="Q104" i="18"/>
  <c r="T239" i="18"/>
  <c r="Q109" i="17"/>
  <c r="Q110" i="17"/>
  <c r="R3" i="17"/>
  <c r="P110" i="17"/>
  <c r="R3" i="15"/>
  <c r="Q102" i="15"/>
  <c r="Q103" i="15"/>
  <c r="Q105" i="15"/>
  <c r="Q113" i="15"/>
  <c r="Q101" i="15"/>
  <c r="P103" i="15"/>
  <c r="P105" i="15"/>
  <c r="P113" i="15"/>
  <c r="R179" i="16"/>
  <c r="R180" i="16"/>
  <c r="R3" i="16"/>
  <c r="Q102" i="16"/>
  <c r="P103" i="1"/>
  <c r="P105" i="1"/>
  <c r="P113" i="1"/>
  <c r="Q102" i="1"/>
  <c r="R3" i="1"/>
  <c r="Q108" i="17"/>
  <c r="Q105" i="18"/>
  <c r="Q106" i="18"/>
  <c r="R3" i="18"/>
  <c r="R339" i="18"/>
  <c r="O111" i="18"/>
  <c r="H213" i="15"/>
  <c r="H149" i="16"/>
  <c r="H141" i="18"/>
  <c r="H142" i="18"/>
  <c r="S67" i="18"/>
  <c r="S64" i="18"/>
  <c r="S95" i="18"/>
  <c r="S65" i="18"/>
  <c r="S57" i="18"/>
  <c r="S58" i="18"/>
  <c r="S42" i="18"/>
  <c r="S59" i="18"/>
  <c r="S56" i="18"/>
  <c r="S43" i="18"/>
  <c r="R198" i="18"/>
  <c r="R481" i="18"/>
  <c r="R72" i="18"/>
  <c r="R99" i="18"/>
  <c r="Q197" i="18"/>
  <c r="Q479" i="18"/>
  <c r="Q205" i="18"/>
  <c r="Q488" i="18"/>
  <c r="Q97" i="18"/>
  <c r="Q100" i="18"/>
  <c r="K170" i="18"/>
  <c r="L168" i="18"/>
  <c r="H138" i="18"/>
  <c r="F154" i="18"/>
  <c r="F155" i="18"/>
  <c r="J119" i="18"/>
  <c r="J120" i="18"/>
  <c r="K115" i="18"/>
  <c r="K117" i="18"/>
  <c r="I199" i="18"/>
  <c r="R194" i="18"/>
  <c r="R476" i="18"/>
  <c r="R89" i="18"/>
  <c r="R206" i="18"/>
  <c r="R489" i="18"/>
  <c r="R85" i="18"/>
  <c r="R82" i="18"/>
  <c r="R94" i="18"/>
  <c r="R60" i="18"/>
  <c r="R61" i="18"/>
  <c r="H227" i="18"/>
  <c r="I130" i="18"/>
  <c r="I131" i="18"/>
  <c r="I187" i="18"/>
  <c r="R196" i="18"/>
  <c r="R478" i="18"/>
  <c r="R87" i="18"/>
  <c r="R96" i="18"/>
  <c r="R84" i="18"/>
  <c r="R88" i="18"/>
  <c r="R175" i="18"/>
  <c r="S12" i="18"/>
  <c r="R44" i="18"/>
  <c r="R77" i="18"/>
  <c r="Q180" i="18"/>
  <c r="Q181" i="18"/>
  <c r="Q177" i="18"/>
  <c r="Q178" i="18"/>
  <c r="Q179" i="18"/>
  <c r="Q78" i="18"/>
  <c r="Q203" i="18"/>
  <c r="Q486" i="18"/>
  <c r="G148" i="18"/>
  <c r="G149" i="18"/>
  <c r="P182" i="18"/>
  <c r="P183" i="18"/>
  <c r="P79" i="18"/>
  <c r="J127" i="18"/>
  <c r="T38" i="18"/>
  <c r="U2" i="18"/>
  <c r="U273" i="18"/>
  <c r="R195" i="18"/>
  <c r="R477" i="18"/>
  <c r="R83" i="18"/>
  <c r="R86" i="18"/>
  <c r="R125" i="18"/>
  <c r="R144" i="18"/>
  <c r="R103" i="18"/>
  <c r="F160" i="1"/>
  <c r="F158" i="1"/>
  <c r="F205" i="1"/>
  <c r="H146" i="17"/>
  <c r="H165" i="17"/>
  <c r="I143" i="16"/>
  <c r="F158" i="15"/>
  <c r="F160" i="15"/>
  <c r="H138" i="15"/>
  <c r="H139" i="15"/>
  <c r="I139" i="17"/>
  <c r="O186" i="16"/>
  <c r="O169" i="16"/>
  <c r="H204" i="17"/>
  <c r="K123" i="1"/>
  <c r="J126" i="1"/>
  <c r="G151" i="1"/>
  <c r="G152" i="1"/>
  <c r="N167" i="15"/>
  <c r="O165" i="15"/>
  <c r="H192" i="17"/>
  <c r="G174" i="17"/>
  <c r="P108" i="1"/>
  <c r="P109" i="1"/>
  <c r="H143" i="17"/>
  <c r="I204" i="16"/>
  <c r="F157" i="15"/>
  <c r="H189" i="16"/>
  <c r="H150" i="16"/>
  <c r="H183" i="16"/>
  <c r="H118" i="16"/>
  <c r="U10" i="16"/>
  <c r="T172" i="16"/>
  <c r="I127" i="15"/>
  <c r="I128" i="15"/>
  <c r="L123" i="16"/>
  <c r="K126" i="16"/>
  <c r="H117" i="16"/>
  <c r="I112" i="16"/>
  <c r="I114" i="16"/>
  <c r="I174" i="15"/>
  <c r="J170" i="15"/>
  <c r="J171" i="15"/>
  <c r="J172" i="15"/>
  <c r="P187" i="17"/>
  <c r="P188" i="17"/>
  <c r="S177" i="16"/>
  <c r="S178" i="16"/>
  <c r="S175" i="16"/>
  <c r="S176" i="16"/>
  <c r="S174" i="16"/>
  <c r="F206" i="16"/>
  <c r="G223" i="16"/>
  <c r="G197" i="16"/>
  <c r="I186" i="15"/>
  <c r="H135" i="15"/>
  <c r="J179" i="15"/>
  <c r="J118" i="15"/>
  <c r="J150" i="15"/>
  <c r="J132" i="16"/>
  <c r="J133" i="16"/>
  <c r="J134" i="16"/>
  <c r="J136" i="16"/>
  <c r="J124" i="15"/>
  <c r="I132" i="1"/>
  <c r="I133" i="1"/>
  <c r="J132" i="17"/>
  <c r="J189" i="1"/>
  <c r="J183" i="1"/>
  <c r="J118" i="1"/>
  <c r="J150" i="1"/>
  <c r="R182" i="17"/>
  <c r="S10" i="17"/>
  <c r="K116" i="15"/>
  <c r="K117" i="15"/>
  <c r="L112" i="15"/>
  <c r="L114" i="15"/>
  <c r="G152" i="16"/>
  <c r="I123" i="17"/>
  <c r="I124" i="17"/>
  <c r="J119" i="17"/>
  <c r="J121" i="17"/>
  <c r="O167" i="16"/>
  <c r="P165" i="16"/>
  <c r="Q184" i="17"/>
  <c r="Q186" i="17"/>
  <c r="Q185" i="17"/>
  <c r="M167" i="1"/>
  <c r="N165" i="1"/>
  <c r="G146" i="15"/>
  <c r="G145" i="15"/>
  <c r="I223" i="1"/>
  <c r="I197" i="1"/>
  <c r="F157" i="1"/>
  <c r="J117" i="1"/>
  <c r="K112" i="1"/>
  <c r="K114" i="1"/>
  <c r="H146" i="1"/>
  <c r="H145" i="1"/>
  <c r="P109" i="15"/>
  <c r="Q77" i="15"/>
  <c r="Q108" i="15"/>
  <c r="U36" i="15"/>
  <c r="V2" i="15"/>
  <c r="R77" i="15"/>
  <c r="R190" i="15"/>
  <c r="S100" i="15"/>
  <c r="S141" i="15"/>
  <c r="T54" i="15"/>
  <c r="T63" i="15"/>
  <c r="T57" i="15"/>
  <c r="T65" i="15"/>
  <c r="T56" i="15"/>
  <c r="T55" i="15"/>
  <c r="T40" i="15"/>
  <c r="T41" i="15"/>
  <c r="T62" i="15"/>
  <c r="T93" i="15"/>
  <c r="Q179" i="1"/>
  <c r="Q180" i="1"/>
  <c r="R58" i="1"/>
  <c r="R59" i="1"/>
  <c r="R80" i="1"/>
  <c r="R191" i="1"/>
  <c r="R92" i="1"/>
  <c r="R87" i="1"/>
  <c r="R203" i="1"/>
  <c r="R83" i="1"/>
  <c r="R84" i="1"/>
  <c r="R81" i="1"/>
  <c r="R122" i="1"/>
  <c r="R192" i="1"/>
  <c r="T10" i="1"/>
  <c r="S172" i="1"/>
  <c r="S183" i="15"/>
  <c r="S94" i="15"/>
  <c r="S86" i="15"/>
  <c r="S82" i="15"/>
  <c r="S85" i="15"/>
  <c r="R184" i="15"/>
  <c r="R192" i="15"/>
  <c r="R95" i="15"/>
  <c r="R97" i="15"/>
  <c r="R141" i="1"/>
  <c r="R100" i="1"/>
  <c r="R101" i="1"/>
  <c r="R70" i="1"/>
  <c r="R96" i="1"/>
  <c r="R195" i="1"/>
  <c r="R85" i="1"/>
  <c r="R193" i="1"/>
  <c r="R82" i="1"/>
  <c r="R86" i="1"/>
  <c r="R94" i="1"/>
  <c r="R175" i="1"/>
  <c r="R177" i="1"/>
  <c r="R178" i="1"/>
  <c r="R174" i="1"/>
  <c r="R176" i="1"/>
  <c r="S70" i="15"/>
  <c r="S96" i="15"/>
  <c r="S185" i="15"/>
  <c r="S181" i="15"/>
  <c r="S83" i="15"/>
  <c r="S58" i="15"/>
  <c r="S59" i="15"/>
  <c r="S92" i="15"/>
  <c r="S87" i="15"/>
  <c r="S80" i="15"/>
  <c r="S42" i="15"/>
  <c r="S75" i="15"/>
  <c r="T36" i="1"/>
  <c r="U2" i="1"/>
  <c r="Q77" i="1"/>
  <c r="Q108" i="1"/>
  <c r="D11" i="8"/>
  <c r="R75" i="1"/>
  <c r="R76" i="1"/>
  <c r="R200" i="1"/>
  <c r="R42" i="1"/>
  <c r="S54" i="1"/>
  <c r="S40" i="1"/>
  <c r="S55" i="1"/>
  <c r="S57" i="1"/>
  <c r="S65" i="1"/>
  <c r="S63" i="1"/>
  <c r="S41" i="1"/>
  <c r="S62" i="1"/>
  <c r="S93" i="1"/>
  <c r="S56" i="1"/>
  <c r="Q194" i="1"/>
  <c r="Q202" i="1"/>
  <c r="Q95" i="1"/>
  <c r="Q97" i="1"/>
  <c r="S84" i="15"/>
  <c r="S122" i="15"/>
  <c r="S182" i="15"/>
  <c r="S81" i="15"/>
  <c r="Q84" i="17"/>
  <c r="U2" i="17"/>
  <c r="T36" i="17"/>
  <c r="R88" i="17"/>
  <c r="R200" i="17"/>
  <c r="R129" i="17"/>
  <c r="R91" i="17"/>
  <c r="R42" i="17"/>
  <c r="R75" i="17"/>
  <c r="S40" i="17"/>
  <c r="S62" i="17"/>
  <c r="S100" i="17"/>
  <c r="S150" i="17"/>
  <c r="S56" i="17"/>
  <c r="S65" i="17"/>
  <c r="S107" i="17"/>
  <c r="S57" i="17"/>
  <c r="S63" i="17"/>
  <c r="S55" i="17"/>
  <c r="S41" i="17"/>
  <c r="S54" i="17"/>
  <c r="Q208" i="17"/>
  <c r="Q83" i="17"/>
  <c r="R101" i="17"/>
  <c r="R156" i="17"/>
  <c r="R157" i="17"/>
  <c r="R201" i="17"/>
  <c r="R89" i="17"/>
  <c r="R93" i="17"/>
  <c r="R92" i="17"/>
  <c r="R99" i="17"/>
  <c r="R90" i="17"/>
  <c r="R87" i="17"/>
  <c r="R199" i="17"/>
  <c r="R58" i="17"/>
  <c r="R59" i="17"/>
  <c r="R94" i="17"/>
  <c r="R211" i="17"/>
  <c r="R203" i="17"/>
  <c r="R70" i="17"/>
  <c r="R103" i="17"/>
  <c r="Q202" i="17"/>
  <c r="Q210" i="17"/>
  <c r="Q102" i="17"/>
  <c r="Q104" i="17"/>
  <c r="Q112" i="17"/>
  <c r="Q120" i="17"/>
  <c r="P115" i="17"/>
  <c r="P116" i="17"/>
  <c r="R79" i="17"/>
  <c r="R82" i="17"/>
  <c r="R173" i="17"/>
  <c r="R345" i="18"/>
  <c r="S314" i="18"/>
  <c r="S345" i="18"/>
  <c r="I510" i="18"/>
  <c r="I483" i="18"/>
  <c r="T279" i="18"/>
  <c r="T432" i="18"/>
  <c r="T307" i="18"/>
  <c r="T333" i="18"/>
  <c r="S439" i="18"/>
  <c r="S431" i="18"/>
  <c r="S332" i="18"/>
  <c r="S334" i="18"/>
  <c r="U292" i="18"/>
  <c r="U300" i="18"/>
  <c r="U293" i="18"/>
  <c r="U294" i="18"/>
  <c r="U299" i="18"/>
  <c r="U330" i="18"/>
  <c r="U277" i="18"/>
  <c r="U278" i="18"/>
  <c r="U312" i="18"/>
  <c r="U302" i="18"/>
  <c r="U291" i="18"/>
  <c r="T378" i="18"/>
  <c r="T337" i="18"/>
  <c r="R338" i="18"/>
  <c r="T430" i="18"/>
  <c r="T322" i="18"/>
  <c r="T331" i="18"/>
  <c r="T319" i="18"/>
  <c r="T429" i="18"/>
  <c r="T359" i="18"/>
  <c r="T321" i="18"/>
  <c r="T318" i="18"/>
  <c r="T329" i="18"/>
  <c r="T317" i="18"/>
  <c r="T295" i="18"/>
  <c r="T296" i="18"/>
  <c r="T428" i="18"/>
  <c r="T320" i="18"/>
  <c r="T324" i="18"/>
  <c r="T440" i="18"/>
  <c r="T323" i="18"/>
  <c r="T313" i="18"/>
  <c r="T437" i="18"/>
  <c r="R340" i="18"/>
  <c r="R342" i="18"/>
  <c r="R350" i="18"/>
  <c r="F442" i="18"/>
  <c r="K353" i="18"/>
  <c r="I461" i="18"/>
  <c r="S416" i="18"/>
  <c r="S417" i="18"/>
  <c r="U409" i="18"/>
  <c r="V247" i="18"/>
  <c r="K360" i="18"/>
  <c r="J363" i="18"/>
  <c r="H375" i="18"/>
  <c r="G386" i="18"/>
  <c r="T415" i="18"/>
  <c r="T413" i="18"/>
  <c r="T411" i="18"/>
  <c r="T412" i="18"/>
  <c r="T414" i="18"/>
  <c r="I369" i="18"/>
  <c r="J433" i="18"/>
  <c r="M403" i="18"/>
  <c r="M405" i="18"/>
  <c r="M423" i="18"/>
  <c r="M438" i="18"/>
  <c r="J421" i="18"/>
  <c r="H372" i="18"/>
  <c r="P109" i="16"/>
  <c r="R42" i="16"/>
  <c r="Q77" i="16"/>
  <c r="Q109" i="16"/>
  <c r="S55" i="16"/>
  <c r="S56" i="16"/>
  <c r="S65" i="16"/>
  <c r="S40" i="16"/>
  <c r="S41" i="16"/>
  <c r="S75" i="16"/>
  <c r="S62" i="16"/>
  <c r="S93" i="16"/>
  <c r="S57" i="16"/>
  <c r="S63" i="16"/>
  <c r="S54" i="16"/>
  <c r="R86" i="16"/>
  <c r="R92" i="16"/>
  <c r="R87" i="16"/>
  <c r="R203" i="16"/>
  <c r="R83" i="16"/>
  <c r="R58" i="16"/>
  <c r="R59" i="16"/>
  <c r="R191" i="16"/>
  <c r="R80" i="16"/>
  <c r="U2" i="16"/>
  <c r="T36" i="16"/>
  <c r="Q202" i="16"/>
  <c r="Q95" i="16"/>
  <c r="Q97" i="16"/>
  <c r="Q194" i="16"/>
  <c r="R141" i="16"/>
  <c r="R100" i="16"/>
  <c r="R101" i="16"/>
  <c r="R94" i="16"/>
  <c r="R85" i="16"/>
  <c r="R82" i="16"/>
  <c r="R193" i="16"/>
  <c r="R192" i="16"/>
  <c r="R81" i="16"/>
  <c r="R122" i="16"/>
  <c r="R84" i="16"/>
  <c r="R195" i="16"/>
  <c r="R70" i="16"/>
  <c r="R96" i="16"/>
  <c r="R76" i="16"/>
  <c r="R200" i="16"/>
  <c r="R104" i="18"/>
  <c r="S240" i="18"/>
  <c r="U239" i="18"/>
  <c r="J128" i="18"/>
  <c r="K126" i="18"/>
  <c r="K127" i="18"/>
  <c r="Q108" i="18"/>
  <c r="Q116" i="18"/>
  <c r="U152" i="17"/>
  <c r="Q151" i="17"/>
  <c r="Q153" i="17"/>
  <c r="S3" i="1"/>
  <c r="R102" i="1"/>
  <c r="R103" i="1"/>
  <c r="Q103" i="16"/>
  <c r="Q105" i="16"/>
  <c r="Q113" i="16"/>
  <c r="P151" i="17"/>
  <c r="P153" i="17"/>
  <c r="T152" i="17"/>
  <c r="P112" i="17"/>
  <c r="P120" i="17"/>
  <c r="Q103" i="1"/>
  <c r="S3" i="16"/>
  <c r="R102" i="16"/>
  <c r="R103" i="16"/>
  <c r="R109" i="17"/>
  <c r="S3" i="17"/>
  <c r="R108" i="17"/>
  <c r="R105" i="18"/>
  <c r="R106" i="18"/>
  <c r="S3" i="18"/>
  <c r="S339" i="18"/>
  <c r="S340" i="18"/>
  <c r="R102" i="15"/>
  <c r="R101" i="15"/>
  <c r="S3" i="15"/>
  <c r="Q109" i="1"/>
  <c r="I134" i="18"/>
  <c r="S195" i="18"/>
  <c r="S477" i="18"/>
  <c r="S125" i="18"/>
  <c r="S86" i="18"/>
  <c r="S83" i="18"/>
  <c r="P112" i="18"/>
  <c r="P111" i="18"/>
  <c r="Q79" i="18"/>
  <c r="F157" i="18"/>
  <c r="F158" i="18"/>
  <c r="R78" i="18"/>
  <c r="R203" i="18"/>
  <c r="R486" i="18"/>
  <c r="R197" i="18"/>
  <c r="R479" i="18"/>
  <c r="R205" i="18"/>
  <c r="R488" i="18"/>
  <c r="R97" i="18"/>
  <c r="R100" i="18"/>
  <c r="L169" i="18"/>
  <c r="L171" i="18"/>
  <c r="L189" i="18"/>
  <c r="L204" i="18"/>
  <c r="L487" i="18"/>
  <c r="S44" i="18"/>
  <c r="S77" i="18"/>
  <c r="S144" i="18"/>
  <c r="S103" i="18"/>
  <c r="G151" i="18"/>
  <c r="I200" i="18"/>
  <c r="I226" i="18"/>
  <c r="S194" i="18"/>
  <c r="S476" i="18"/>
  <c r="S89" i="18"/>
  <c r="S206" i="18"/>
  <c r="S489" i="18"/>
  <c r="S85" i="18"/>
  <c r="S94" i="18"/>
  <c r="S60" i="18"/>
  <c r="S61" i="18"/>
  <c r="S82" i="18"/>
  <c r="U38" i="18"/>
  <c r="V2" i="18"/>
  <c r="V273" i="18"/>
  <c r="H147" i="18"/>
  <c r="Q182" i="18"/>
  <c r="Q183" i="18"/>
  <c r="S175" i="18"/>
  <c r="T12" i="18"/>
  <c r="J186" i="18"/>
  <c r="J192" i="18"/>
  <c r="J474" i="18"/>
  <c r="J482" i="18"/>
  <c r="J121" i="18"/>
  <c r="J153" i="18"/>
  <c r="S198" i="18"/>
  <c r="S481" i="18"/>
  <c r="S72" i="18"/>
  <c r="S99" i="18"/>
  <c r="H207" i="18"/>
  <c r="T67" i="18"/>
  <c r="T64" i="18"/>
  <c r="T95" i="18"/>
  <c r="T65" i="18"/>
  <c r="T43" i="18"/>
  <c r="T56" i="18"/>
  <c r="T42" i="18"/>
  <c r="T57" i="18"/>
  <c r="T58" i="18"/>
  <c r="T59" i="18"/>
  <c r="R181" i="18"/>
  <c r="R177" i="18"/>
  <c r="R178" i="18"/>
  <c r="R179" i="18"/>
  <c r="R180" i="18"/>
  <c r="K119" i="18"/>
  <c r="H146" i="18"/>
  <c r="S196" i="18"/>
  <c r="S478" i="18"/>
  <c r="S87" i="18"/>
  <c r="S84" i="18"/>
  <c r="S88" i="18"/>
  <c r="S96" i="18"/>
  <c r="R77" i="1"/>
  <c r="R108" i="1"/>
  <c r="I131" i="15"/>
  <c r="L116" i="15"/>
  <c r="L117" i="15"/>
  <c r="M112" i="15"/>
  <c r="M114" i="15"/>
  <c r="J123" i="17"/>
  <c r="J138" i="16"/>
  <c r="F207" i="16"/>
  <c r="J180" i="15"/>
  <c r="J186" i="15"/>
  <c r="J176" i="15"/>
  <c r="P166" i="16"/>
  <c r="P168" i="16"/>
  <c r="P186" i="16"/>
  <c r="P201" i="16"/>
  <c r="J184" i="1"/>
  <c r="G224" i="16"/>
  <c r="S179" i="16"/>
  <c r="S180" i="16"/>
  <c r="I116" i="16"/>
  <c r="I140" i="17"/>
  <c r="I141" i="17"/>
  <c r="N166" i="1"/>
  <c r="N168" i="1"/>
  <c r="N186" i="1"/>
  <c r="N201" i="1"/>
  <c r="K127" i="16"/>
  <c r="K128" i="16"/>
  <c r="O166" i="15"/>
  <c r="O168" i="15"/>
  <c r="J127" i="1"/>
  <c r="J128" i="1"/>
  <c r="I145" i="16"/>
  <c r="I146" i="16"/>
  <c r="K116" i="1"/>
  <c r="K117" i="1"/>
  <c r="L112" i="1"/>
  <c r="L114" i="1"/>
  <c r="R186" i="17"/>
  <c r="R184" i="17"/>
  <c r="R185" i="17"/>
  <c r="H144" i="15"/>
  <c r="H184" i="16"/>
  <c r="G148" i="15"/>
  <c r="K130" i="17"/>
  <c r="J133" i="17"/>
  <c r="J173" i="15"/>
  <c r="H151" i="16"/>
  <c r="H152" i="16"/>
  <c r="K179" i="15"/>
  <c r="K118" i="15"/>
  <c r="K150" i="15"/>
  <c r="J196" i="1"/>
  <c r="T176" i="16"/>
  <c r="T177" i="16"/>
  <c r="T178" i="16"/>
  <c r="T175" i="16"/>
  <c r="T174" i="16"/>
  <c r="H148" i="1"/>
  <c r="I197" i="17"/>
  <c r="I191" i="17"/>
  <c r="I125" i="17"/>
  <c r="I134" i="1"/>
  <c r="I136" i="1"/>
  <c r="H196" i="16"/>
  <c r="H212" i="17"/>
  <c r="I144" i="1"/>
  <c r="Q187" i="17"/>
  <c r="Q188" i="17"/>
  <c r="I187" i="15"/>
  <c r="I212" i="15"/>
  <c r="L124" i="16"/>
  <c r="U172" i="16"/>
  <c r="V10" i="16"/>
  <c r="K124" i="1"/>
  <c r="H205" i="17"/>
  <c r="H231" i="17"/>
  <c r="H147" i="17"/>
  <c r="I224" i="1"/>
  <c r="G154" i="16"/>
  <c r="G155" i="16"/>
  <c r="G156" i="16"/>
  <c r="G160" i="16"/>
  <c r="T10" i="17"/>
  <c r="S182" i="17"/>
  <c r="J135" i="16"/>
  <c r="H143" i="15"/>
  <c r="F194" i="15"/>
  <c r="H166" i="17"/>
  <c r="H167" i="17"/>
  <c r="H168" i="17"/>
  <c r="H170" i="17"/>
  <c r="J125" i="15"/>
  <c r="F206" i="1"/>
  <c r="G213" i="17"/>
  <c r="G175" i="17"/>
  <c r="G154" i="1"/>
  <c r="G155" i="1"/>
  <c r="G156" i="1"/>
  <c r="O201" i="16"/>
  <c r="H193" i="15"/>
  <c r="Q109" i="15"/>
  <c r="U36" i="1"/>
  <c r="V2" i="1"/>
  <c r="T42" i="15"/>
  <c r="T75" i="15"/>
  <c r="S42" i="1"/>
  <c r="S75" i="1"/>
  <c r="S76" i="1"/>
  <c r="S200" i="1"/>
  <c r="S192" i="1"/>
  <c r="S122" i="1"/>
  <c r="S81" i="1"/>
  <c r="S84" i="1"/>
  <c r="T63" i="1"/>
  <c r="T62" i="1"/>
  <c r="T93" i="1"/>
  <c r="T40" i="1"/>
  <c r="T41" i="1"/>
  <c r="T57" i="1"/>
  <c r="T55" i="1"/>
  <c r="T65" i="1"/>
  <c r="T54" i="1"/>
  <c r="T56" i="1"/>
  <c r="R179" i="1"/>
  <c r="R180" i="1"/>
  <c r="T70" i="15"/>
  <c r="T96" i="15"/>
  <c r="T185" i="15"/>
  <c r="R108" i="15"/>
  <c r="R109" i="15"/>
  <c r="T141" i="15"/>
  <c r="T100" i="15"/>
  <c r="R105" i="1"/>
  <c r="R113" i="1"/>
  <c r="S76" i="15"/>
  <c r="S190" i="15"/>
  <c r="R194" i="1"/>
  <c r="R202" i="1"/>
  <c r="R95" i="1"/>
  <c r="R97" i="1"/>
  <c r="S178" i="1"/>
  <c r="S176" i="1"/>
  <c r="S175" i="1"/>
  <c r="S174" i="1"/>
  <c r="S177" i="1"/>
  <c r="T182" i="15"/>
  <c r="T84" i="15"/>
  <c r="T81" i="15"/>
  <c r="T122" i="15"/>
  <c r="V36" i="15"/>
  <c r="W2" i="15"/>
  <c r="S195" i="1"/>
  <c r="S70" i="1"/>
  <c r="S96" i="1"/>
  <c r="Q105" i="1"/>
  <c r="Q113" i="1"/>
  <c r="S94" i="1"/>
  <c r="S193" i="1"/>
  <c r="S85" i="1"/>
  <c r="S82" i="1"/>
  <c r="S86" i="1"/>
  <c r="S100" i="1"/>
  <c r="S141" i="1"/>
  <c r="S80" i="1"/>
  <c r="S58" i="1"/>
  <c r="S59" i="1"/>
  <c r="S83" i="1"/>
  <c r="S191" i="1"/>
  <c r="S92" i="1"/>
  <c r="S87" i="1"/>
  <c r="S203" i="1"/>
  <c r="S192" i="15"/>
  <c r="S184" i="15"/>
  <c r="S95" i="15"/>
  <c r="S97" i="15"/>
  <c r="U10" i="1"/>
  <c r="T172" i="1"/>
  <c r="T94" i="15"/>
  <c r="T82" i="15"/>
  <c r="T85" i="15"/>
  <c r="T86" i="15"/>
  <c r="T183" i="15"/>
  <c r="T80" i="15"/>
  <c r="T83" i="15"/>
  <c r="T87" i="15"/>
  <c r="T92" i="15"/>
  <c r="T58" i="15"/>
  <c r="T59" i="15"/>
  <c r="T181" i="15"/>
  <c r="U56" i="15"/>
  <c r="U54" i="15"/>
  <c r="U63" i="15"/>
  <c r="U40" i="15"/>
  <c r="U62" i="15"/>
  <c r="U93" i="15"/>
  <c r="U55" i="15"/>
  <c r="U57" i="15"/>
  <c r="U65" i="15"/>
  <c r="U41" i="15"/>
  <c r="Q116" i="17"/>
  <c r="Q115" i="17"/>
  <c r="S129" i="17"/>
  <c r="S91" i="17"/>
  <c r="S88" i="17"/>
  <c r="S200" i="17"/>
  <c r="S201" i="17"/>
  <c r="S92" i="17"/>
  <c r="S89" i="17"/>
  <c r="S101" i="17"/>
  <c r="S156" i="17"/>
  <c r="S157" i="17"/>
  <c r="S93" i="17"/>
  <c r="T54" i="17"/>
  <c r="T63" i="17"/>
  <c r="T41" i="17"/>
  <c r="T62" i="17"/>
  <c r="T100" i="17"/>
  <c r="T150" i="17"/>
  <c r="T40" i="17"/>
  <c r="T56" i="17"/>
  <c r="T55" i="17"/>
  <c r="T57" i="17"/>
  <c r="T65" i="17"/>
  <c r="T107" i="17"/>
  <c r="R102" i="17"/>
  <c r="R104" i="17"/>
  <c r="R202" i="17"/>
  <c r="R210" i="17"/>
  <c r="E13" i="8"/>
  <c r="S199" i="17"/>
  <c r="S58" i="17"/>
  <c r="S59" i="17"/>
  <c r="S94" i="17"/>
  <c r="S211" i="17"/>
  <c r="S90" i="17"/>
  <c r="S99" i="17"/>
  <c r="S87" i="17"/>
  <c r="S70" i="17"/>
  <c r="S103" i="17"/>
  <c r="S203" i="17"/>
  <c r="S79" i="17"/>
  <c r="S82" i="17"/>
  <c r="S173" i="17"/>
  <c r="U36" i="17"/>
  <c r="V2" i="17"/>
  <c r="R83" i="17"/>
  <c r="R208" i="17"/>
  <c r="S75" i="17"/>
  <c r="S42" i="17"/>
  <c r="R84" i="17"/>
  <c r="E12" i="8"/>
  <c r="D17" i="8"/>
  <c r="S346" i="18"/>
  <c r="J483" i="18"/>
  <c r="I511" i="18"/>
  <c r="U295" i="18"/>
  <c r="U296" i="18"/>
  <c r="U324" i="18"/>
  <c r="U440" i="18"/>
  <c r="U323" i="18"/>
  <c r="U317" i="18"/>
  <c r="U320" i="18"/>
  <c r="U329" i="18"/>
  <c r="U428" i="18"/>
  <c r="U429" i="18"/>
  <c r="U359" i="18"/>
  <c r="U321" i="18"/>
  <c r="U318" i="18"/>
  <c r="U378" i="18"/>
  <c r="U337" i="18"/>
  <c r="S342" i="18"/>
  <c r="S350" i="18"/>
  <c r="T439" i="18"/>
  <c r="T332" i="18"/>
  <c r="T334" i="18"/>
  <c r="T431" i="18"/>
  <c r="U313" i="18"/>
  <c r="U437" i="18"/>
  <c r="V278" i="18"/>
  <c r="V299" i="18"/>
  <c r="V330" i="18"/>
  <c r="V300" i="18"/>
  <c r="V293" i="18"/>
  <c r="V291" i="18"/>
  <c r="V277" i="18"/>
  <c r="V292" i="18"/>
  <c r="V302" i="18"/>
  <c r="V294" i="18"/>
  <c r="V432" i="18"/>
  <c r="S338" i="18"/>
  <c r="U279" i="18"/>
  <c r="U307" i="18"/>
  <c r="U333" i="18"/>
  <c r="U432" i="18"/>
  <c r="U322" i="18"/>
  <c r="U331" i="18"/>
  <c r="U319" i="18"/>
  <c r="U430" i="18"/>
  <c r="T314" i="18"/>
  <c r="T416" i="18"/>
  <c r="T417" i="18"/>
  <c r="H441" i="18"/>
  <c r="H490" i="18"/>
  <c r="K420" i="18"/>
  <c r="K426" i="18"/>
  <c r="K355" i="18"/>
  <c r="K387" i="18"/>
  <c r="J364" i="18"/>
  <c r="J365" i="18"/>
  <c r="J368" i="18"/>
  <c r="H376" i="18"/>
  <c r="K361" i="18"/>
  <c r="K354" i="18"/>
  <c r="L349" i="18"/>
  <c r="L351" i="18"/>
  <c r="F443" i="18"/>
  <c r="V409" i="18"/>
  <c r="W247" i="18"/>
  <c r="M404" i="18"/>
  <c r="N402" i="18"/>
  <c r="I370" i="18"/>
  <c r="U415" i="18"/>
  <c r="U411" i="18"/>
  <c r="U414" i="18"/>
  <c r="U413" i="18"/>
  <c r="U412" i="18"/>
  <c r="J460" i="18"/>
  <c r="J434" i="18"/>
  <c r="G388" i="18"/>
  <c r="G389" i="18"/>
  <c r="Q108" i="16"/>
  <c r="S42" i="16"/>
  <c r="R77" i="16"/>
  <c r="S76" i="16"/>
  <c r="S200" i="16"/>
  <c r="T55" i="16"/>
  <c r="T56" i="16"/>
  <c r="T63" i="16"/>
  <c r="T41" i="16"/>
  <c r="T75" i="16"/>
  <c r="T54" i="16"/>
  <c r="T40" i="16"/>
  <c r="T62" i="16"/>
  <c r="T93" i="16"/>
  <c r="T57" i="16"/>
  <c r="T65" i="16"/>
  <c r="S141" i="16"/>
  <c r="S100" i="16"/>
  <c r="S101" i="16"/>
  <c r="V2" i="16"/>
  <c r="U36" i="16"/>
  <c r="S83" i="16"/>
  <c r="S58" i="16"/>
  <c r="S59" i="16"/>
  <c r="S87" i="16"/>
  <c r="S203" i="16"/>
  <c r="S191" i="16"/>
  <c r="S86" i="16"/>
  <c r="S92" i="16"/>
  <c r="S80" i="16"/>
  <c r="S81" i="16"/>
  <c r="S122" i="16"/>
  <c r="S192" i="16"/>
  <c r="S84" i="16"/>
  <c r="S82" i="16"/>
  <c r="S193" i="16"/>
  <c r="S94" i="16"/>
  <c r="S85" i="16"/>
  <c r="R95" i="16"/>
  <c r="R97" i="16"/>
  <c r="R105" i="16"/>
  <c r="R113" i="16"/>
  <c r="R202" i="16"/>
  <c r="R194" i="16"/>
  <c r="S70" i="16"/>
  <c r="S96" i="16"/>
  <c r="S195" i="16"/>
  <c r="V239" i="18"/>
  <c r="T240" i="18"/>
  <c r="J129" i="18"/>
  <c r="J130" i="18"/>
  <c r="K128" i="18"/>
  <c r="S104" i="18"/>
  <c r="R108" i="18"/>
  <c r="R116" i="18"/>
  <c r="S102" i="1"/>
  <c r="T3" i="1"/>
  <c r="T3" i="17"/>
  <c r="S109" i="17"/>
  <c r="S110" i="17"/>
  <c r="S108" i="17"/>
  <c r="T3" i="15"/>
  <c r="S102" i="15"/>
  <c r="S101" i="15"/>
  <c r="R110" i="17"/>
  <c r="R103" i="15"/>
  <c r="R105" i="15"/>
  <c r="R113" i="15"/>
  <c r="S101" i="1"/>
  <c r="T3" i="18"/>
  <c r="T339" i="18"/>
  <c r="S105" i="18"/>
  <c r="R187" i="17"/>
  <c r="R188" i="17"/>
  <c r="S102" i="16"/>
  <c r="T3" i="16"/>
  <c r="S103" i="1"/>
  <c r="R109" i="1"/>
  <c r="R79" i="18"/>
  <c r="R111" i="18"/>
  <c r="T44" i="18"/>
  <c r="T77" i="18"/>
  <c r="H148" i="18"/>
  <c r="H149" i="18"/>
  <c r="R182" i="18"/>
  <c r="R183" i="18"/>
  <c r="V38" i="18"/>
  <c r="W2" i="18"/>
  <c r="W273" i="18"/>
  <c r="S78" i="18"/>
  <c r="S203" i="18"/>
  <c r="S486" i="18"/>
  <c r="S197" i="18"/>
  <c r="S479" i="18"/>
  <c r="S205" i="18"/>
  <c r="S488" i="18"/>
  <c r="S97" i="18"/>
  <c r="S100" i="18"/>
  <c r="T194" i="18"/>
  <c r="T476" i="18"/>
  <c r="T89" i="18"/>
  <c r="T206" i="18"/>
  <c r="T489" i="18"/>
  <c r="T85" i="18"/>
  <c r="T94" i="18"/>
  <c r="T82" i="18"/>
  <c r="T60" i="18"/>
  <c r="T61" i="18"/>
  <c r="Q111" i="18"/>
  <c r="Q112" i="18"/>
  <c r="J199" i="18"/>
  <c r="U65" i="18"/>
  <c r="U67" i="18"/>
  <c r="U64" i="18"/>
  <c r="U95" i="18"/>
  <c r="U42" i="18"/>
  <c r="U56" i="18"/>
  <c r="U58" i="18"/>
  <c r="U57" i="18"/>
  <c r="U59" i="18"/>
  <c r="U43" i="18"/>
  <c r="K192" i="18"/>
  <c r="K186" i="18"/>
  <c r="K121" i="18"/>
  <c r="K153" i="18"/>
  <c r="T198" i="18"/>
  <c r="T481" i="18"/>
  <c r="T72" i="18"/>
  <c r="T99" i="18"/>
  <c r="T144" i="18"/>
  <c r="T103" i="18"/>
  <c r="J187" i="18"/>
  <c r="I227" i="18"/>
  <c r="K120" i="18"/>
  <c r="L115" i="18"/>
  <c r="L117" i="18"/>
  <c r="T196" i="18"/>
  <c r="T478" i="18"/>
  <c r="T87" i="18"/>
  <c r="T96" i="18"/>
  <c r="T88" i="18"/>
  <c r="T84" i="18"/>
  <c r="T175" i="18"/>
  <c r="U12" i="18"/>
  <c r="L170" i="18"/>
  <c r="M168" i="18"/>
  <c r="T195" i="18"/>
  <c r="T477" i="18"/>
  <c r="T83" i="18"/>
  <c r="T125" i="18"/>
  <c r="T86" i="18"/>
  <c r="S181" i="18"/>
  <c r="S177" i="18"/>
  <c r="S178" i="18"/>
  <c r="S179" i="18"/>
  <c r="S180" i="18"/>
  <c r="G152" i="18"/>
  <c r="F159" i="18"/>
  <c r="F160" i="18"/>
  <c r="I135" i="18"/>
  <c r="I136" i="18"/>
  <c r="I137" i="18"/>
  <c r="I139" i="18"/>
  <c r="N167" i="1"/>
  <c r="O165" i="1"/>
  <c r="O166" i="1"/>
  <c r="O168" i="1"/>
  <c r="L116" i="1"/>
  <c r="M116" i="15"/>
  <c r="G160" i="1"/>
  <c r="G158" i="1"/>
  <c r="K131" i="16"/>
  <c r="K123" i="15"/>
  <c r="J126" i="15"/>
  <c r="G158" i="16"/>
  <c r="L125" i="16"/>
  <c r="J223" i="1"/>
  <c r="J197" i="1"/>
  <c r="H171" i="17"/>
  <c r="J131" i="1"/>
  <c r="J191" i="15"/>
  <c r="L118" i="15"/>
  <c r="L179" i="15"/>
  <c r="L150" i="15"/>
  <c r="G214" i="17"/>
  <c r="F195" i="15"/>
  <c r="H149" i="1"/>
  <c r="T179" i="16"/>
  <c r="T180" i="16"/>
  <c r="K131" i="17"/>
  <c r="O167" i="15"/>
  <c r="P165" i="15"/>
  <c r="P167" i="16"/>
  <c r="Q165" i="16"/>
  <c r="I118" i="16"/>
  <c r="I189" i="16"/>
  <c r="I183" i="16"/>
  <c r="I150" i="16"/>
  <c r="I132" i="15"/>
  <c r="I133" i="15"/>
  <c r="I134" i="15"/>
  <c r="I136" i="15"/>
  <c r="K183" i="1"/>
  <c r="K189" i="1"/>
  <c r="K118" i="1"/>
  <c r="K150" i="1"/>
  <c r="H232" i="17"/>
  <c r="G157" i="16"/>
  <c r="J187" i="15"/>
  <c r="J212" i="15"/>
  <c r="J144" i="16"/>
  <c r="I135" i="1"/>
  <c r="I142" i="17"/>
  <c r="I144" i="17"/>
  <c r="I117" i="16"/>
  <c r="J112" i="16"/>
  <c r="J114" i="16"/>
  <c r="J204" i="16"/>
  <c r="I148" i="16"/>
  <c r="I138" i="1"/>
  <c r="I139" i="1"/>
  <c r="I192" i="17"/>
  <c r="J174" i="15"/>
  <c r="K170" i="15"/>
  <c r="K171" i="15"/>
  <c r="K172" i="15"/>
  <c r="J139" i="16"/>
  <c r="H154" i="16"/>
  <c r="G157" i="1"/>
  <c r="S184" i="17"/>
  <c r="S185" i="17"/>
  <c r="S186" i="17"/>
  <c r="K125" i="1"/>
  <c r="V172" i="16"/>
  <c r="W10" i="16"/>
  <c r="I213" i="15"/>
  <c r="I204" i="17"/>
  <c r="G149" i="15"/>
  <c r="J191" i="17"/>
  <c r="J197" i="17"/>
  <c r="J204" i="17"/>
  <c r="J125" i="17"/>
  <c r="H223" i="16"/>
  <c r="H197" i="16"/>
  <c r="H146" i="15"/>
  <c r="H145" i="15"/>
  <c r="F207" i="1"/>
  <c r="H169" i="17"/>
  <c r="U10" i="17"/>
  <c r="T182" i="17"/>
  <c r="U176" i="16"/>
  <c r="U178" i="16"/>
  <c r="U175" i="16"/>
  <c r="U177" i="16"/>
  <c r="U174" i="16"/>
  <c r="J134" i="17"/>
  <c r="J135" i="17"/>
  <c r="J139" i="17"/>
  <c r="J124" i="17"/>
  <c r="K119" i="17"/>
  <c r="K121" i="17"/>
  <c r="E19" i="8"/>
  <c r="E26" i="8"/>
  <c r="S77" i="1"/>
  <c r="S108" i="1"/>
  <c r="S84" i="17"/>
  <c r="S115" i="17"/>
  <c r="U75" i="15"/>
  <c r="U42" i="15"/>
  <c r="U86" i="15"/>
  <c r="U183" i="15"/>
  <c r="U85" i="15"/>
  <c r="U94" i="15"/>
  <c r="U82" i="15"/>
  <c r="T192" i="15"/>
  <c r="T184" i="15"/>
  <c r="T95" i="15"/>
  <c r="T97" i="15"/>
  <c r="T176" i="1"/>
  <c r="T174" i="1"/>
  <c r="T177" i="1"/>
  <c r="T178" i="1"/>
  <c r="T175" i="1"/>
  <c r="S179" i="1"/>
  <c r="S180" i="1"/>
  <c r="T192" i="1"/>
  <c r="T122" i="1"/>
  <c r="T84" i="1"/>
  <c r="T81" i="1"/>
  <c r="T76" i="15"/>
  <c r="T190" i="15"/>
  <c r="U141" i="15"/>
  <c r="U100" i="15"/>
  <c r="V10" i="1"/>
  <c r="U172" i="1"/>
  <c r="S95" i="1"/>
  <c r="S97" i="1"/>
  <c r="S202" i="1"/>
  <c r="S194" i="1"/>
  <c r="W36" i="15"/>
  <c r="X2" i="15"/>
  <c r="T94" i="1"/>
  <c r="T193" i="1"/>
  <c r="T85" i="1"/>
  <c r="T82" i="1"/>
  <c r="T86" i="1"/>
  <c r="T195" i="1"/>
  <c r="T70" i="1"/>
  <c r="T96" i="1"/>
  <c r="U70" i="15"/>
  <c r="U96" i="15"/>
  <c r="U185" i="15"/>
  <c r="V63" i="15"/>
  <c r="V55" i="15"/>
  <c r="V62" i="15"/>
  <c r="V93" i="15"/>
  <c r="V56" i="15"/>
  <c r="V57" i="15"/>
  <c r="V185" i="15"/>
  <c r="V65" i="15"/>
  <c r="V40" i="15"/>
  <c r="V41" i="15"/>
  <c r="V54" i="15"/>
  <c r="T58" i="1"/>
  <c r="T59" i="1"/>
  <c r="T92" i="1"/>
  <c r="T87" i="1"/>
  <c r="T203" i="1"/>
  <c r="T83" i="1"/>
  <c r="T80" i="1"/>
  <c r="T191" i="1"/>
  <c r="T42" i="1"/>
  <c r="T75" i="1"/>
  <c r="T76" i="1"/>
  <c r="T200" i="1"/>
  <c r="W2" i="1"/>
  <c r="V36" i="1"/>
  <c r="S105" i="1"/>
  <c r="S113" i="1"/>
  <c r="U122" i="15"/>
  <c r="U182" i="15"/>
  <c r="U84" i="15"/>
  <c r="U81" i="15"/>
  <c r="U181" i="15"/>
  <c r="U92" i="15"/>
  <c r="U87" i="15"/>
  <c r="U83" i="15"/>
  <c r="U58" i="15"/>
  <c r="U59" i="15"/>
  <c r="U80" i="15"/>
  <c r="S77" i="15"/>
  <c r="T100" i="1"/>
  <c r="T141" i="1"/>
  <c r="U57" i="1"/>
  <c r="U54" i="1"/>
  <c r="U56" i="1"/>
  <c r="U40" i="1"/>
  <c r="U55" i="1"/>
  <c r="U65" i="1"/>
  <c r="U63" i="1"/>
  <c r="U62" i="1"/>
  <c r="U93" i="1"/>
  <c r="U41" i="1"/>
  <c r="T200" i="17"/>
  <c r="T88" i="17"/>
  <c r="T91" i="17"/>
  <c r="T129" i="17"/>
  <c r="T75" i="17"/>
  <c r="T42" i="17"/>
  <c r="R116" i="17"/>
  <c r="R115" i="17"/>
  <c r="U65" i="17"/>
  <c r="U107" i="17"/>
  <c r="U56" i="17"/>
  <c r="U41" i="17"/>
  <c r="U63" i="17"/>
  <c r="U40" i="17"/>
  <c r="U54" i="17"/>
  <c r="U55" i="17"/>
  <c r="U62" i="17"/>
  <c r="U100" i="17"/>
  <c r="U150" i="17"/>
  <c r="U57" i="17"/>
  <c r="T101" i="17"/>
  <c r="T156" i="17"/>
  <c r="T157" i="17"/>
  <c r="T93" i="17"/>
  <c r="T92" i="17"/>
  <c r="T201" i="17"/>
  <c r="T89" i="17"/>
  <c r="T173" i="17"/>
  <c r="T79" i="17"/>
  <c r="T82" i="17"/>
  <c r="T87" i="17"/>
  <c r="T58" i="17"/>
  <c r="T59" i="17"/>
  <c r="T90" i="17"/>
  <c r="T94" i="17"/>
  <c r="T211" i="17"/>
  <c r="T199" i="17"/>
  <c r="T99" i="17"/>
  <c r="W2" i="17"/>
  <c r="V36" i="17"/>
  <c r="S208" i="17"/>
  <c r="S83" i="17"/>
  <c r="T70" i="17"/>
  <c r="T103" i="17"/>
  <c r="T203" i="17"/>
  <c r="S102" i="17"/>
  <c r="S104" i="17"/>
  <c r="S112" i="17"/>
  <c r="S120" i="17"/>
  <c r="S210" i="17"/>
  <c r="S202" i="17"/>
  <c r="F13" i="8"/>
  <c r="F12" i="8"/>
  <c r="V312" i="18"/>
  <c r="V313" i="18"/>
  <c r="D14" i="8"/>
  <c r="D44" i="8"/>
  <c r="AB11" i="8"/>
  <c r="K199" i="18"/>
  <c r="K226" i="18"/>
  <c r="K474" i="18"/>
  <c r="K482" i="18"/>
  <c r="J510" i="18"/>
  <c r="K362" i="18"/>
  <c r="L360" i="18"/>
  <c r="L361" i="18"/>
  <c r="V279" i="18"/>
  <c r="W302" i="18"/>
  <c r="W294" i="18"/>
  <c r="W432" i="18"/>
  <c r="W300" i="18"/>
  <c r="W278" i="18"/>
  <c r="W293" i="18"/>
  <c r="W291" i="18"/>
  <c r="W277" i="18"/>
  <c r="W292" i="18"/>
  <c r="W299" i="18"/>
  <c r="W330" i="18"/>
  <c r="V305" i="18"/>
  <c r="V307" i="18"/>
  <c r="V333" i="18"/>
  <c r="V319" i="18"/>
  <c r="V430" i="18"/>
  <c r="V331" i="18"/>
  <c r="V322" i="18"/>
  <c r="T338" i="18"/>
  <c r="V337" i="18"/>
  <c r="V378" i="18"/>
  <c r="U314" i="18"/>
  <c r="T340" i="18"/>
  <c r="T342" i="18"/>
  <c r="T350" i="18"/>
  <c r="V359" i="18"/>
  <c r="V321" i="18"/>
  <c r="V318" i="18"/>
  <c r="V429" i="18"/>
  <c r="U332" i="18"/>
  <c r="U334" i="18"/>
  <c r="U439" i="18"/>
  <c r="U431" i="18"/>
  <c r="U416" i="18"/>
  <c r="U417" i="18"/>
  <c r="T345" i="18"/>
  <c r="T346" i="18"/>
  <c r="V324" i="18"/>
  <c r="V440" i="18"/>
  <c r="V320" i="18"/>
  <c r="V295" i="18"/>
  <c r="V296" i="18"/>
  <c r="V317" i="18"/>
  <c r="V323" i="18"/>
  <c r="V428" i="18"/>
  <c r="V329" i="18"/>
  <c r="G391" i="18"/>
  <c r="G392" i="18"/>
  <c r="G393" i="18"/>
  <c r="G397" i="18"/>
  <c r="J461" i="18"/>
  <c r="N403" i="18"/>
  <c r="N405" i="18"/>
  <c r="N423" i="18"/>
  <c r="N438" i="18"/>
  <c r="L353" i="18"/>
  <c r="I371" i="18"/>
  <c r="I373" i="18"/>
  <c r="W409" i="18"/>
  <c r="X247" i="18"/>
  <c r="V412" i="18"/>
  <c r="V414" i="18"/>
  <c r="V413" i="18"/>
  <c r="V415" i="18"/>
  <c r="V411" i="18"/>
  <c r="K433" i="18"/>
  <c r="H380" i="18"/>
  <c r="F444" i="18"/>
  <c r="K421" i="18"/>
  <c r="J369" i="18"/>
  <c r="V36" i="16"/>
  <c r="W2" i="16"/>
  <c r="T76" i="16"/>
  <c r="T200" i="16"/>
  <c r="T94" i="16"/>
  <c r="T85" i="16"/>
  <c r="T193" i="16"/>
  <c r="T82" i="16"/>
  <c r="T100" i="16"/>
  <c r="T101" i="16"/>
  <c r="T141" i="16"/>
  <c r="E14" i="8"/>
  <c r="E44" i="8"/>
  <c r="E18" i="8"/>
  <c r="E25" i="8"/>
  <c r="T70" i="16"/>
  <c r="T96" i="16"/>
  <c r="T195" i="16"/>
  <c r="T42" i="16"/>
  <c r="S77" i="16"/>
  <c r="T122" i="16"/>
  <c r="T192" i="16"/>
  <c r="T84" i="16"/>
  <c r="T81" i="16"/>
  <c r="D24" i="8"/>
  <c r="AB24" i="8"/>
  <c r="AB17" i="8"/>
  <c r="S202" i="16"/>
  <c r="S194" i="16"/>
  <c r="S95" i="16"/>
  <c r="S97" i="16"/>
  <c r="U63" i="16"/>
  <c r="U54" i="16"/>
  <c r="U57" i="16"/>
  <c r="U55" i="16"/>
  <c r="U41" i="16"/>
  <c r="U40" i="16"/>
  <c r="U56" i="16"/>
  <c r="U65" i="16"/>
  <c r="U62" i="16"/>
  <c r="U93" i="16"/>
  <c r="T80" i="16"/>
  <c r="T92" i="16"/>
  <c r="T58" i="16"/>
  <c r="T59" i="16"/>
  <c r="T87" i="16"/>
  <c r="T203" i="16"/>
  <c r="T191" i="16"/>
  <c r="T86" i="16"/>
  <c r="T83" i="16"/>
  <c r="R109" i="16"/>
  <c r="R108" i="16"/>
  <c r="U240" i="18"/>
  <c r="W239" i="18"/>
  <c r="T104" i="18"/>
  <c r="T101" i="1"/>
  <c r="S182" i="18"/>
  <c r="S183" i="18"/>
  <c r="R151" i="17"/>
  <c r="R153" i="17"/>
  <c r="V152" i="17"/>
  <c r="R112" i="17"/>
  <c r="R120" i="17"/>
  <c r="U3" i="17"/>
  <c r="T109" i="17"/>
  <c r="T108" i="17"/>
  <c r="T102" i="16"/>
  <c r="U3" i="16"/>
  <c r="T105" i="18"/>
  <c r="T106" i="18"/>
  <c r="U3" i="18"/>
  <c r="U339" i="18"/>
  <c r="U340" i="18"/>
  <c r="W152" i="17"/>
  <c r="S151" i="17"/>
  <c r="S153" i="17"/>
  <c r="S106" i="18"/>
  <c r="S108" i="18"/>
  <c r="S116" i="18"/>
  <c r="S103" i="15"/>
  <c r="S105" i="15"/>
  <c r="S113" i="15"/>
  <c r="T101" i="15"/>
  <c r="T102" i="15"/>
  <c r="U3" i="15"/>
  <c r="T102" i="1"/>
  <c r="T103" i="1"/>
  <c r="U3" i="1"/>
  <c r="S103" i="16"/>
  <c r="R112" i="18"/>
  <c r="K187" i="18"/>
  <c r="S109" i="1"/>
  <c r="I141" i="18"/>
  <c r="U194" i="18"/>
  <c r="U476" i="18"/>
  <c r="U94" i="18"/>
  <c r="U89" i="18"/>
  <c r="U206" i="18"/>
  <c r="U489" i="18"/>
  <c r="U82" i="18"/>
  <c r="U85" i="18"/>
  <c r="U60" i="18"/>
  <c r="U61" i="18"/>
  <c r="T197" i="18"/>
  <c r="T479" i="18"/>
  <c r="T205" i="18"/>
  <c r="T488" i="18"/>
  <c r="T97" i="18"/>
  <c r="T100" i="18"/>
  <c r="J131" i="18"/>
  <c r="S79" i="18"/>
  <c r="I147" i="18"/>
  <c r="U144" i="18"/>
  <c r="U103" i="18"/>
  <c r="W38" i="18"/>
  <c r="X2" i="18"/>
  <c r="X273" i="18"/>
  <c r="V65" i="18"/>
  <c r="V67" i="18"/>
  <c r="V64" i="18"/>
  <c r="V95" i="18"/>
  <c r="V42" i="18"/>
  <c r="V57" i="18"/>
  <c r="V59" i="18"/>
  <c r="V198" i="18"/>
  <c r="V481" i="18"/>
  <c r="V56" i="18"/>
  <c r="V58" i="18"/>
  <c r="V43" i="18"/>
  <c r="F161" i="18"/>
  <c r="F163" i="18"/>
  <c r="L119" i="18"/>
  <c r="L120" i="18"/>
  <c r="M115" i="18"/>
  <c r="M117" i="18"/>
  <c r="U198" i="18"/>
  <c r="U481" i="18"/>
  <c r="U72" i="18"/>
  <c r="U99" i="18"/>
  <c r="T78" i="18"/>
  <c r="T203" i="18"/>
  <c r="T486" i="18"/>
  <c r="I138" i="18"/>
  <c r="U77" i="18"/>
  <c r="U44" i="18"/>
  <c r="M169" i="18"/>
  <c r="M171" i="18"/>
  <c r="M189" i="18"/>
  <c r="M204" i="18"/>
  <c r="M487" i="18"/>
  <c r="U175" i="18"/>
  <c r="V12" i="18"/>
  <c r="U195" i="18"/>
  <c r="U477" i="18"/>
  <c r="U125" i="18"/>
  <c r="U86" i="18"/>
  <c r="U83" i="18"/>
  <c r="J226" i="18"/>
  <c r="J200" i="18"/>
  <c r="L126" i="18"/>
  <c r="L127" i="18"/>
  <c r="K129" i="18"/>
  <c r="G154" i="18"/>
  <c r="G155" i="18"/>
  <c r="T178" i="18"/>
  <c r="T179" i="18"/>
  <c r="T180" i="18"/>
  <c r="T177" i="18"/>
  <c r="T181" i="18"/>
  <c r="U196" i="18"/>
  <c r="U478" i="18"/>
  <c r="U96" i="18"/>
  <c r="U88" i="18"/>
  <c r="U84" i="18"/>
  <c r="U87" i="18"/>
  <c r="H151" i="18"/>
  <c r="J192" i="17"/>
  <c r="I143" i="17"/>
  <c r="H155" i="16"/>
  <c r="H156" i="16"/>
  <c r="O167" i="1"/>
  <c r="P165" i="1"/>
  <c r="P166" i="1"/>
  <c r="P168" i="1"/>
  <c r="P186" i="1"/>
  <c r="P201" i="1"/>
  <c r="J140" i="17"/>
  <c r="I138" i="15"/>
  <c r="I139" i="15"/>
  <c r="I143" i="1"/>
  <c r="J116" i="16"/>
  <c r="J117" i="16"/>
  <c r="K112" i="16"/>
  <c r="K114" i="16"/>
  <c r="K196" i="1"/>
  <c r="F196" i="15"/>
  <c r="M123" i="16"/>
  <c r="M124" i="16"/>
  <c r="L126" i="16"/>
  <c r="G205" i="1"/>
  <c r="U182" i="17"/>
  <c r="V10" i="17"/>
  <c r="J143" i="16"/>
  <c r="I204" i="1"/>
  <c r="J213" i="15"/>
  <c r="K184" i="1"/>
  <c r="Q166" i="16"/>
  <c r="Q168" i="16"/>
  <c r="Q186" i="16"/>
  <c r="Q201" i="16"/>
  <c r="H148" i="15"/>
  <c r="K180" i="15"/>
  <c r="K186" i="15"/>
  <c r="K176" i="15"/>
  <c r="K173" i="15"/>
  <c r="K174" i="15"/>
  <c r="L170" i="15"/>
  <c r="L171" i="15"/>
  <c r="L172" i="15"/>
  <c r="S187" i="17"/>
  <c r="S188" i="17"/>
  <c r="H151" i="1"/>
  <c r="H152" i="1"/>
  <c r="G215" i="17"/>
  <c r="J132" i="1"/>
  <c r="J133" i="1"/>
  <c r="J134" i="1"/>
  <c r="J136" i="1"/>
  <c r="G205" i="16"/>
  <c r="I146" i="17"/>
  <c r="I184" i="16"/>
  <c r="P166" i="15"/>
  <c r="P168" i="15"/>
  <c r="J127" i="15"/>
  <c r="J128" i="15"/>
  <c r="J131" i="15"/>
  <c r="T186" i="17"/>
  <c r="T184" i="17"/>
  <c r="T185" i="17"/>
  <c r="K123" i="17"/>
  <c r="W172" i="16"/>
  <c r="X10" i="16"/>
  <c r="I135" i="15"/>
  <c r="I196" i="16"/>
  <c r="J224" i="1"/>
  <c r="M118" i="15"/>
  <c r="M179" i="15"/>
  <c r="M150" i="15"/>
  <c r="I205" i="17"/>
  <c r="J205" i="17"/>
  <c r="I231" i="17"/>
  <c r="I149" i="16"/>
  <c r="T77" i="1"/>
  <c r="H224" i="16"/>
  <c r="G151" i="15"/>
  <c r="G152" i="15"/>
  <c r="V176" i="16"/>
  <c r="V177" i="16"/>
  <c r="V178" i="16"/>
  <c r="V175" i="16"/>
  <c r="V174" i="16"/>
  <c r="O186" i="1"/>
  <c r="O201" i="1"/>
  <c r="O169" i="1"/>
  <c r="M117" i="15"/>
  <c r="N112" i="15"/>
  <c r="N114" i="15"/>
  <c r="K124" i="15"/>
  <c r="L189" i="1"/>
  <c r="L196" i="1"/>
  <c r="L183" i="1"/>
  <c r="L118" i="1"/>
  <c r="L150" i="1"/>
  <c r="L123" i="1"/>
  <c r="L124" i="1"/>
  <c r="K126" i="1"/>
  <c r="U179" i="16"/>
  <c r="U180" i="16"/>
  <c r="I144" i="15"/>
  <c r="J231" i="17"/>
  <c r="K132" i="17"/>
  <c r="H174" i="17"/>
  <c r="K132" i="16"/>
  <c r="K133" i="16"/>
  <c r="L117" i="1"/>
  <c r="M112" i="1"/>
  <c r="M114" i="1"/>
  <c r="S116" i="17"/>
  <c r="U94" i="1"/>
  <c r="U86" i="1"/>
  <c r="U85" i="1"/>
  <c r="U193" i="1"/>
  <c r="U82" i="1"/>
  <c r="V75" i="15"/>
  <c r="V42" i="15"/>
  <c r="V94" i="15"/>
  <c r="V85" i="15"/>
  <c r="V86" i="15"/>
  <c r="V183" i="15"/>
  <c r="V82" i="15"/>
  <c r="T194" i="1"/>
  <c r="T202" i="1"/>
  <c r="T95" i="1"/>
  <c r="T97" i="1"/>
  <c r="T179" i="1"/>
  <c r="T180" i="1"/>
  <c r="U100" i="1"/>
  <c r="U141" i="1"/>
  <c r="U191" i="1"/>
  <c r="U80" i="1"/>
  <c r="U87" i="1"/>
  <c r="U203" i="1"/>
  <c r="U83" i="1"/>
  <c r="U92" i="1"/>
  <c r="U58" i="1"/>
  <c r="U59" i="1"/>
  <c r="S108" i="15"/>
  <c r="S109" i="15"/>
  <c r="V41" i="1"/>
  <c r="V65" i="1"/>
  <c r="V54" i="1"/>
  <c r="V62" i="1"/>
  <c r="V93" i="1"/>
  <c r="V57" i="1"/>
  <c r="V195" i="1"/>
  <c r="V56" i="1"/>
  <c r="V55" i="1"/>
  <c r="V63" i="1"/>
  <c r="V40" i="1"/>
  <c r="X36" i="15"/>
  <c r="Y2" i="15"/>
  <c r="U192" i="15"/>
  <c r="U184" i="15"/>
  <c r="U95" i="15"/>
  <c r="U97" i="15"/>
  <c r="T105" i="1"/>
  <c r="T113" i="1"/>
  <c r="U75" i="1"/>
  <c r="U76" i="1"/>
  <c r="U200" i="1"/>
  <c r="U42" i="1"/>
  <c r="U84" i="1"/>
  <c r="U192" i="1"/>
  <c r="U122" i="1"/>
  <c r="U81" i="1"/>
  <c r="U70" i="1"/>
  <c r="U96" i="1"/>
  <c r="U195" i="1"/>
  <c r="W36" i="1"/>
  <c r="X2" i="1"/>
  <c r="V100" i="15"/>
  <c r="V141" i="15"/>
  <c r="V84" i="15"/>
  <c r="V81" i="15"/>
  <c r="V122" i="15"/>
  <c r="V182" i="15"/>
  <c r="W57" i="15"/>
  <c r="W185" i="15"/>
  <c r="W56" i="15"/>
  <c r="W55" i="15"/>
  <c r="W62" i="15"/>
  <c r="W93" i="15"/>
  <c r="W40" i="15"/>
  <c r="W63" i="15"/>
  <c r="W54" i="15"/>
  <c r="V68" i="15"/>
  <c r="V70" i="15"/>
  <c r="V96" i="15"/>
  <c r="W65" i="15"/>
  <c r="W41" i="15"/>
  <c r="U175" i="1"/>
  <c r="U178" i="1"/>
  <c r="U174" i="1"/>
  <c r="U177" i="1"/>
  <c r="U176" i="1"/>
  <c r="T77" i="15"/>
  <c r="V92" i="15"/>
  <c r="V181" i="15"/>
  <c r="V83" i="15"/>
  <c r="V87" i="15"/>
  <c r="V80" i="15"/>
  <c r="V58" i="15"/>
  <c r="V59" i="15"/>
  <c r="V172" i="1"/>
  <c r="W10" i="1"/>
  <c r="U76" i="15"/>
  <c r="U190" i="15"/>
  <c r="T210" i="17"/>
  <c r="T202" i="17"/>
  <c r="T102" i="17"/>
  <c r="T104" i="17"/>
  <c r="U75" i="17"/>
  <c r="U42" i="17"/>
  <c r="W36" i="17"/>
  <c r="X2" i="17"/>
  <c r="U199" i="17"/>
  <c r="U58" i="17"/>
  <c r="U59" i="17"/>
  <c r="U87" i="17"/>
  <c r="U90" i="17"/>
  <c r="U94" i="17"/>
  <c r="U211" i="17"/>
  <c r="U99" i="17"/>
  <c r="U101" i="17"/>
  <c r="U156" i="17"/>
  <c r="U157" i="17"/>
  <c r="U93" i="17"/>
  <c r="U92" i="17"/>
  <c r="U201" i="17"/>
  <c r="U89" i="17"/>
  <c r="V63" i="17"/>
  <c r="V56" i="17"/>
  <c r="V65" i="17"/>
  <c r="V107" i="17"/>
  <c r="V55" i="17"/>
  <c r="V54" i="17"/>
  <c r="V62" i="17"/>
  <c r="V100" i="17"/>
  <c r="V150" i="17"/>
  <c r="V57" i="17"/>
  <c r="V203" i="17"/>
  <c r="V40" i="17"/>
  <c r="V79" i="17"/>
  <c r="V82" i="17"/>
  <c r="V208" i="17"/>
  <c r="V41" i="17"/>
  <c r="T208" i="17"/>
  <c r="T83" i="17"/>
  <c r="U129" i="17"/>
  <c r="U200" i="17"/>
  <c r="U88" i="17"/>
  <c r="U91" i="17"/>
  <c r="U70" i="17"/>
  <c r="U103" i="17"/>
  <c r="U203" i="17"/>
  <c r="U173" i="17"/>
  <c r="U79" i="17"/>
  <c r="U82" i="17"/>
  <c r="F19" i="8"/>
  <c r="F26" i="8"/>
  <c r="T84" i="17"/>
  <c r="G12" i="8"/>
  <c r="G13" i="8"/>
  <c r="V437" i="18"/>
  <c r="S105" i="16"/>
  <c r="S113" i="16"/>
  <c r="U101" i="1"/>
  <c r="K200" i="18"/>
  <c r="J511" i="18"/>
  <c r="K363" i="18"/>
  <c r="I372" i="18"/>
  <c r="J370" i="18"/>
  <c r="U342" i="18"/>
  <c r="U350" i="18"/>
  <c r="N404" i="18"/>
  <c r="O402" i="18"/>
  <c r="O403" i="18"/>
  <c r="O405" i="18"/>
  <c r="X300" i="18"/>
  <c r="X292" i="18"/>
  <c r="X299" i="18"/>
  <c r="X330" i="18"/>
  <c r="X278" i="18"/>
  <c r="X277" i="18"/>
  <c r="W305" i="18"/>
  <c r="W307" i="18"/>
  <c r="W333" i="18"/>
  <c r="X294" i="18"/>
  <c r="X432" i="18"/>
  <c r="X291" i="18"/>
  <c r="X293" i="18"/>
  <c r="X302" i="18"/>
  <c r="V439" i="18"/>
  <c r="V431" i="18"/>
  <c r="V332" i="18"/>
  <c r="V334" i="18"/>
  <c r="U338" i="18"/>
  <c r="W428" i="18"/>
  <c r="W324" i="18"/>
  <c r="W440" i="18"/>
  <c r="W320" i="18"/>
  <c r="W317" i="18"/>
  <c r="W329" i="18"/>
  <c r="W295" i="18"/>
  <c r="W296" i="18"/>
  <c r="W323" i="18"/>
  <c r="U345" i="18"/>
  <c r="U346" i="18"/>
  <c r="W430" i="18"/>
  <c r="W319" i="18"/>
  <c r="W322" i="18"/>
  <c r="W331" i="18"/>
  <c r="W312" i="18"/>
  <c r="W279" i="18"/>
  <c r="V314" i="18"/>
  <c r="W378" i="18"/>
  <c r="W337" i="18"/>
  <c r="V416" i="18"/>
  <c r="V417" i="18"/>
  <c r="W318" i="18"/>
  <c r="W321" i="18"/>
  <c r="W359" i="18"/>
  <c r="W429" i="18"/>
  <c r="W412" i="18"/>
  <c r="W415" i="18"/>
  <c r="W411" i="18"/>
  <c r="W413" i="18"/>
  <c r="W414" i="18"/>
  <c r="I375" i="18"/>
  <c r="H382" i="18"/>
  <c r="H383" i="18"/>
  <c r="L420" i="18"/>
  <c r="L421" i="18"/>
  <c r="L426" i="18"/>
  <c r="L433" i="18"/>
  <c r="L355" i="18"/>
  <c r="L387" i="18"/>
  <c r="G395" i="18"/>
  <c r="L354" i="18"/>
  <c r="M349" i="18"/>
  <c r="M351" i="18"/>
  <c r="G394" i="18"/>
  <c r="K364" i="18"/>
  <c r="L362" i="18"/>
  <c r="K434" i="18"/>
  <c r="K460" i="18"/>
  <c r="X409" i="18"/>
  <c r="Y247" i="18"/>
  <c r="T77" i="16"/>
  <c r="T108" i="16"/>
  <c r="U100" i="16"/>
  <c r="U101" i="16"/>
  <c r="U141" i="16"/>
  <c r="V41" i="16"/>
  <c r="H8" i="8"/>
  <c r="V63" i="16"/>
  <c r="V55" i="16"/>
  <c r="V57" i="16"/>
  <c r="V195" i="16"/>
  <c r="V56" i="16"/>
  <c r="V65" i="16"/>
  <c r="V62" i="16"/>
  <c r="V93" i="16"/>
  <c r="V54" i="16"/>
  <c r="V40" i="16"/>
  <c r="T194" i="16"/>
  <c r="T202" i="16"/>
  <c r="T95" i="16"/>
  <c r="T97" i="16"/>
  <c r="U85" i="16"/>
  <c r="U82" i="16"/>
  <c r="U94" i="16"/>
  <c r="U193" i="16"/>
  <c r="S109" i="16"/>
  <c r="S108" i="16"/>
  <c r="U195" i="16"/>
  <c r="U70" i="16"/>
  <c r="U96" i="16"/>
  <c r="F14" i="8"/>
  <c r="F44" i="8"/>
  <c r="F18" i="8"/>
  <c r="F25" i="8"/>
  <c r="U42" i="16"/>
  <c r="U75" i="16"/>
  <c r="U192" i="16"/>
  <c r="U122" i="16"/>
  <c r="U81" i="16"/>
  <c r="U84" i="16"/>
  <c r="U87" i="16"/>
  <c r="U203" i="16"/>
  <c r="U80" i="16"/>
  <c r="U58" i="16"/>
  <c r="U59" i="16"/>
  <c r="U191" i="16"/>
  <c r="U92" i="16"/>
  <c r="U86" i="16"/>
  <c r="U83" i="16"/>
  <c r="W36" i="16"/>
  <c r="X2" i="16"/>
  <c r="X239" i="18"/>
  <c r="V240" i="18"/>
  <c r="U104" i="18"/>
  <c r="U102" i="15"/>
  <c r="V3" i="15"/>
  <c r="U101" i="15"/>
  <c r="U105" i="18"/>
  <c r="U106" i="18"/>
  <c r="V3" i="18"/>
  <c r="T110" i="17"/>
  <c r="V3" i="17"/>
  <c r="U109" i="17"/>
  <c r="U110" i="17"/>
  <c r="U108" i="17"/>
  <c r="T108" i="18"/>
  <c r="T116" i="18"/>
  <c r="V3" i="16"/>
  <c r="U102" i="16"/>
  <c r="U103" i="16"/>
  <c r="T103" i="16"/>
  <c r="V179" i="16"/>
  <c r="V180" i="16"/>
  <c r="U102" i="1"/>
  <c r="U103" i="1"/>
  <c r="V3" i="1"/>
  <c r="T103" i="15"/>
  <c r="T105" i="15"/>
  <c r="T113" i="15"/>
  <c r="L184" i="1"/>
  <c r="G157" i="18"/>
  <c r="G158" i="18"/>
  <c r="V194" i="18"/>
  <c r="V476" i="18"/>
  <c r="V94" i="18"/>
  <c r="V82" i="18"/>
  <c r="V85" i="18"/>
  <c r="V60" i="18"/>
  <c r="V61" i="18"/>
  <c r="V89" i="18"/>
  <c r="V206" i="18"/>
  <c r="V489" i="18"/>
  <c r="X38" i="18"/>
  <c r="Y2" i="18"/>
  <c r="Y273" i="18"/>
  <c r="S111" i="18"/>
  <c r="S112" i="18"/>
  <c r="U78" i="18"/>
  <c r="U203" i="18"/>
  <c r="U486" i="18"/>
  <c r="W65" i="18"/>
  <c r="W67" i="18"/>
  <c r="W64" i="18"/>
  <c r="W95" i="18"/>
  <c r="W58" i="18"/>
  <c r="W57" i="18"/>
  <c r="W56" i="18"/>
  <c r="W42" i="18"/>
  <c r="W43" i="18"/>
  <c r="W59" i="18"/>
  <c r="W198" i="18"/>
  <c r="W481" i="18"/>
  <c r="V70" i="18"/>
  <c r="V72" i="18"/>
  <c r="V99" i="18"/>
  <c r="J134" i="18"/>
  <c r="H152" i="18"/>
  <c r="L192" i="18"/>
  <c r="L186" i="18"/>
  <c r="L187" i="18"/>
  <c r="L121" i="18"/>
  <c r="L153" i="18"/>
  <c r="V195" i="18"/>
  <c r="V477" i="18"/>
  <c r="V125" i="18"/>
  <c r="V86" i="18"/>
  <c r="V83" i="18"/>
  <c r="V175" i="18"/>
  <c r="W12" i="18"/>
  <c r="M119" i="18"/>
  <c r="J227" i="18"/>
  <c r="K227" i="18"/>
  <c r="U178" i="18"/>
  <c r="U179" i="18"/>
  <c r="U180" i="18"/>
  <c r="U177" i="18"/>
  <c r="U181" i="18"/>
  <c r="K130" i="18"/>
  <c r="L128" i="18"/>
  <c r="T79" i="18"/>
  <c r="F208" i="18"/>
  <c r="F491" i="18"/>
  <c r="F493" i="18"/>
  <c r="V103" i="18"/>
  <c r="V144" i="18"/>
  <c r="I207" i="18"/>
  <c r="V196" i="18"/>
  <c r="V478" i="18"/>
  <c r="V96" i="18"/>
  <c r="V88" i="18"/>
  <c r="V84" i="18"/>
  <c r="V87" i="18"/>
  <c r="U205" i="18"/>
  <c r="U488" i="18"/>
  <c r="U197" i="18"/>
  <c r="U479" i="18"/>
  <c r="U97" i="18"/>
  <c r="U100" i="18"/>
  <c r="T182" i="18"/>
  <c r="T183" i="18"/>
  <c r="M170" i="18"/>
  <c r="N168" i="18"/>
  <c r="V44" i="18"/>
  <c r="V77" i="18"/>
  <c r="I142" i="18"/>
  <c r="J141" i="17"/>
  <c r="J142" i="17"/>
  <c r="J144" i="17"/>
  <c r="J146" i="17"/>
  <c r="J212" i="17"/>
  <c r="J138" i="1"/>
  <c r="J139" i="1"/>
  <c r="H154" i="1"/>
  <c r="H155" i="1"/>
  <c r="H156" i="1"/>
  <c r="H158" i="1"/>
  <c r="I197" i="16"/>
  <c r="I223" i="16"/>
  <c r="T187" i="17"/>
  <c r="T188" i="17"/>
  <c r="K212" i="15"/>
  <c r="K187" i="15"/>
  <c r="L127" i="16"/>
  <c r="M125" i="16"/>
  <c r="I143" i="15"/>
  <c r="L130" i="17"/>
  <c r="L131" i="17"/>
  <c r="K133" i="17"/>
  <c r="H158" i="16"/>
  <c r="H160" i="16"/>
  <c r="T108" i="1"/>
  <c r="T109" i="1"/>
  <c r="H149" i="15"/>
  <c r="I146" i="1"/>
  <c r="I145" i="1"/>
  <c r="I193" i="15"/>
  <c r="G206" i="1"/>
  <c r="N116" i="15"/>
  <c r="N117" i="15"/>
  <c r="O112" i="15"/>
  <c r="O114" i="15"/>
  <c r="J132" i="15"/>
  <c r="J133" i="15"/>
  <c r="J134" i="15"/>
  <c r="J136" i="15"/>
  <c r="J135" i="1"/>
  <c r="I212" i="17"/>
  <c r="K191" i="15"/>
  <c r="K127" i="1"/>
  <c r="K128" i="1"/>
  <c r="K131" i="1"/>
  <c r="L223" i="1"/>
  <c r="Y10" i="16"/>
  <c r="X172" i="16"/>
  <c r="K125" i="17"/>
  <c r="K191" i="17"/>
  <c r="K192" i="17"/>
  <c r="K197" i="17"/>
  <c r="G206" i="16"/>
  <c r="H157" i="16"/>
  <c r="I232" i="17"/>
  <c r="J232" i="17"/>
  <c r="W176" i="16"/>
  <c r="W174" i="16"/>
  <c r="W178" i="16"/>
  <c r="W175" i="16"/>
  <c r="W177" i="16"/>
  <c r="K124" i="17"/>
  <c r="L119" i="17"/>
  <c r="L121" i="17"/>
  <c r="I165" i="17"/>
  <c r="J145" i="16"/>
  <c r="J146" i="16"/>
  <c r="W10" i="17"/>
  <c r="V182" i="17"/>
  <c r="K197" i="1"/>
  <c r="L197" i="1"/>
  <c r="K223" i="1"/>
  <c r="G154" i="15"/>
  <c r="G155" i="15"/>
  <c r="K116" i="16"/>
  <c r="K117" i="16"/>
  <c r="L112" i="16"/>
  <c r="L114" i="16"/>
  <c r="M116" i="1"/>
  <c r="M117" i="1"/>
  <c r="N112" i="1"/>
  <c r="N114" i="1"/>
  <c r="H213" i="17"/>
  <c r="H175" i="17"/>
  <c r="K134" i="16"/>
  <c r="K136" i="16"/>
  <c r="K125" i="15"/>
  <c r="U77" i="1"/>
  <c r="I151" i="16"/>
  <c r="I152" i="16"/>
  <c r="P167" i="1"/>
  <c r="Q165" i="1"/>
  <c r="P167" i="15"/>
  <c r="Q165" i="15"/>
  <c r="I147" i="17"/>
  <c r="L180" i="15"/>
  <c r="L186" i="15"/>
  <c r="L176" i="15"/>
  <c r="L191" i="15"/>
  <c r="L173" i="15"/>
  <c r="L174" i="15"/>
  <c r="M170" i="15"/>
  <c r="M171" i="15"/>
  <c r="M172" i="15"/>
  <c r="Q167" i="16"/>
  <c r="R165" i="16"/>
  <c r="U186" i="17"/>
  <c r="U184" i="17"/>
  <c r="U185" i="17"/>
  <c r="J183" i="16"/>
  <c r="J118" i="16"/>
  <c r="J189" i="16"/>
  <c r="J150" i="16"/>
  <c r="V177" i="1"/>
  <c r="V174" i="1"/>
  <c r="V178" i="1"/>
  <c r="V175" i="1"/>
  <c r="V176" i="1"/>
  <c r="W83" i="15"/>
  <c r="W58" i="15"/>
  <c r="W59" i="15"/>
  <c r="W92" i="15"/>
  <c r="W80" i="15"/>
  <c r="W87" i="15"/>
  <c r="W181" i="15"/>
  <c r="W81" i="15"/>
  <c r="W122" i="15"/>
  <c r="W182" i="15"/>
  <c r="W84" i="15"/>
  <c r="X62" i="15"/>
  <c r="X93" i="15"/>
  <c r="X56" i="15"/>
  <c r="X65" i="15"/>
  <c r="X54" i="15"/>
  <c r="W68" i="15"/>
  <c r="W70" i="15"/>
  <c r="W96" i="15"/>
  <c r="X57" i="15"/>
  <c r="X185" i="15"/>
  <c r="X41" i="15"/>
  <c r="X40" i="15"/>
  <c r="X55" i="15"/>
  <c r="X63" i="15"/>
  <c r="V85" i="1"/>
  <c r="V94" i="1"/>
  <c r="V86" i="1"/>
  <c r="V193" i="1"/>
  <c r="V82" i="1"/>
  <c r="V100" i="1"/>
  <c r="V141" i="1"/>
  <c r="U77" i="15"/>
  <c r="W42" i="15"/>
  <c r="W75" i="15"/>
  <c r="W85" i="15"/>
  <c r="W82" i="15"/>
  <c r="W86" i="15"/>
  <c r="W183" i="15"/>
  <c r="W94" i="15"/>
  <c r="X36" i="1"/>
  <c r="Y2" i="1"/>
  <c r="V75" i="1"/>
  <c r="V76" i="1"/>
  <c r="V200" i="1"/>
  <c r="V42" i="1"/>
  <c r="U179" i="1"/>
  <c r="U180" i="1"/>
  <c r="W141" i="15"/>
  <c r="W100" i="15"/>
  <c r="W40" i="1"/>
  <c r="W57" i="1"/>
  <c r="W195" i="1"/>
  <c r="W62" i="1"/>
  <c r="W93" i="1"/>
  <c r="W54" i="1"/>
  <c r="V68" i="1"/>
  <c r="V70" i="1"/>
  <c r="V96" i="1"/>
  <c r="W56" i="1"/>
  <c r="W55" i="1"/>
  <c r="W41" i="1"/>
  <c r="W65" i="1"/>
  <c r="W63" i="1"/>
  <c r="V192" i="15"/>
  <c r="V95" i="15"/>
  <c r="V97" i="15"/>
  <c r="V184" i="15"/>
  <c r="V76" i="15"/>
  <c r="V190" i="15"/>
  <c r="U202" i="1"/>
  <c r="U194" i="1"/>
  <c r="U95" i="1"/>
  <c r="U97" i="1"/>
  <c r="U105" i="1"/>
  <c r="U113" i="1"/>
  <c r="X10" i="1"/>
  <c r="W172" i="1"/>
  <c r="T108" i="15"/>
  <c r="T109" i="15"/>
  <c r="Y36" i="15"/>
  <c r="Z2" i="15"/>
  <c r="V192" i="1"/>
  <c r="V81" i="1"/>
  <c r="V122" i="1"/>
  <c r="V84" i="1"/>
  <c r="V92" i="1"/>
  <c r="V191" i="1"/>
  <c r="V83" i="1"/>
  <c r="V58" i="1"/>
  <c r="V59" i="1"/>
  <c r="V80" i="1"/>
  <c r="V87" i="1"/>
  <c r="V203" i="1"/>
  <c r="U84" i="17"/>
  <c r="U115" i="17"/>
  <c r="V94" i="17"/>
  <c r="V211" i="17"/>
  <c r="V99" i="17"/>
  <c r="V87" i="17"/>
  <c r="V199" i="17"/>
  <c r="V90" i="17"/>
  <c r="V58" i="17"/>
  <c r="V59" i="17"/>
  <c r="T115" i="17"/>
  <c r="T116" i="17"/>
  <c r="V88" i="17"/>
  <c r="V200" i="17"/>
  <c r="V91" i="17"/>
  <c r="V129" i="17"/>
  <c r="U202" i="17"/>
  <c r="U210" i="17"/>
  <c r="U102" i="17"/>
  <c r="U104" i="17"/>
  <c r="X36" i="17"/>
  <c r="Y2" i="17"/>
  <c r="V42" i="17"/>
  <c r="V75" i="17"/>
  <c r="U208" i="17"/>
  <c r="U83" i="17"/>
  <c r="W41" i="17"/>
  <c r="W40" i="17"/>
  <c r="W55" i="17"/>
  <c r="W56" i="17"/>
  <c r="W62" i="17"/>
  <c r="W100" i="17"/>
  <c r="W150" i="17"/>
  <c r="W65" i="17"/>
  <c r="W107" i="17"/>
  <c r="W63" i="17"/>
  <c r="V68" i="17"/>
  <c r="V70" i="17"/>
  <c r="V103" i="17"/>
  <c r="W57" i="17"/>
  <c r="W203" i="17"/>
  <c r="W54" i="17"/>
  <c r="V92" i="17"/>
  <c r="V93" i="17"/>
  <c r="V89" i="17"/>
  <c r="V201" i="17"/>
  <c r="V101" i="17"/>
  <c r="H13" i="8"/>
  <c r="H12" i="8"/>
  <c r="G19" i="8"/>
  <c r="G26" i="8"/>
  <c r="V102" i="1"/>
  <c r="V103" i="1"/>
  <c r="T105" i="16"/>
  <c r="T113" i="16"/>
  <c r="L199" i="18"/>
  <c r="L200" i="18"/>
  <c r="L474" i="18"/>
  <c r="K510" i="18"/>
  <c r="K511" i="18"/>
  <c r="K483" i="18"/>
  <c r="O404" i="18"/>
  <c r="P402" i="18"/>
  <c r="P403" i="18"/>
  <c r="P405" i="18"/>
  <c r="P423" i="18"/>
  <c r="P438" i="18"/>
  <c r="X428" i="18"/>
  <c r="X329" i="18"/>
  <c r="X324" i="18"/>
  <c r="X440" i="18"/>
  <c r="X320" i="18"/>
  <c r="X323" i="18"/>
  <c r="X317" i="18"/>
  <c r="X295" i="18"/>
  <c r="X296" i="18"/>
  <c r="V364" i="18"/>
  <c r="V338" i="18"/>
  <c r="V339" i="18"/>
  <c r="Y292" i="18"/>
  <c r="Y302" i="18"/>
  <c r="Y294" i="18"/>
  <c r="Y432" i="18"/>
  <c r="Y299" i="18"/>
  <c r="Y330" i="18"/>
  <c r="Y278" i="18"/>
  <c r="X305" i="18"/>
  <c r="X307" i="18"/>
  <c r="X333" i="18"/>
  <c r="Y300" i="18"/>
  <c r="Y293" i="18"/>
  <c r="Y291" i="18"/>
  <c r="Y277" i="18"/>
  <c r="V346" i="18"/>
  <c r="V345" i="18"/>
  <c r="W332" i="18"/>
  <c r="W334" i="18"/>
  <c r="W431" i="18"/>
  <c r="W439" i="18"/>
  <c r="W313" i="18"/>
  <c r="W437" i="18"/>
  <c r="X312" i="18"/>
  <c r="X279" i="18"/>
  <c r="X337" i="18"/>
  <c r="X378" i="18"/>
  <c r="X318" i="18"/>
  <c r="X429" i="18"/>
  <c r="X359" i="18"/>
  <c r="X321" i="18"/>
  <c r="X430" i="18"/>
  <c r="X331" i="18"/>
  <c r="X322" i="18"/>
  <c r="X319" i="18"/>
  <c r="K461" i="18"/>
  <c r="G442" i="18"/>
  <c r="L460" i="18"/>
  <c r="L434" i="18"/>
  <c r="W416" i="18"/>
  <c r="W417" i="18"/>
  <c r="M360" i="18"/>
  <c r="M361" i="18"/>
  <c r="L363" i="18"/>
  <c r="I441" i="18"/>
  <c r="I490" i="18"/>
  <c r="K365" i="18"/>
  <c r="K368" i="18"/>
  <c r="M353" i="18"/>
  <c r="I376" i="18"/>
  <c r="I381" i="18"/>
  <c r="Y409" i="18"/>
  <c r="Z247" i="18"/>
  <c r="X413" i="18"/>
  <c r="X415" i="18"/>
  <c r="X411" i="18"/>
  <c r="X414" i="18"/>
  <c r="X412" i="18"/>
  <c r="J371" i="18"/>
  <c r="J373" i="18"/>
  <c r="H385" i="18"/>
  <c r="O406" i="18"/>
  <c r="O423" i="18"/>
  <c r="O438" i="18"/>
  <c r="T109" i="16"/>
  <c r="G14" i="8"/>
  <c r="G44" i="8"/>
  <c r="G18" i="8"/>
  <c r="G25" i="8"/>
  <c r="V85" i="16"/>
  <c r="V82" i="16"/>
  <c r="H19" i="8"/>
  <c r="H26" i="8"/>
  <c r="V193" i="16"/>
  <c r="V94" i="16"/>
  <c r="V92" i="16"/>
  <c r="V80" i="16"/>
  <c r="V87" i="16"/>
  <c r="V203" i="16"/>
  <c r="V86" i="16"/>
  <c r="V58" i="16"/>
  <c r="V59" i="16"/>
  <c r="V191" i="16"/>
  <c r="V83" i="16"/>
  <c r="W54" i="16"/>
  <c r="W41" i="16"/>
  <c r="I8" i="8"/>
  <c r="W57" i="16"/>
  <c r="W195" i="16"/>
  <c r="W55" i="16"/>
  <c r="V68" i="16"/>
  <c r="V70" i="16"/>
  <c r="V96" i="16"/>
  <c r="W65" i="16"/>
  <c r="W56" i="16"/>
  <c r="W63" i="16"/>
  <c r="W40" i="16"/>
  <c r="W62" i="16"/>
  <c r="W93" i="16"/>
  <c r="V100" i="16"/>
  <c r="V102" i="16"/>
  <c r="V141" i="16"/>
  <c r="U202" i="16"/>
  <c r="U95" i="16"/>
  <c r="U97" i="16"/>
  <c r="U105" i="16"/>
  <c r="U113" i="16"/>
  <c r="U194" i="16"/>
  <c r="V122" i="16"/>
  <c r="V192" i="16"/>
  <c r="V81" i="16"/>
  <c r="V84" i="16"/>
  <c r="U76" i="16"/>
  <c r="U200" i="16"/>
  <c r="V75" i="16"/>
  <c r="V76" i="16"/>
  <c r="V42" i="16"/>
  <c r="Y2" i="16"/>
  <c r="X36" i="16"/>
  <c r="W240" i="18"/>
  <c r="Y239" i="18"/>
  <c r="V105" i="18"/>
  <c r="V106" i="18"/>
  <c r="L128" i="16"/>
  <c r="L131" i="16"/>
  <c r="L132" i="16"/>
  <c r="U151" i="17"/>
  <c r="U153" i="17"/>
  <c r="Y152" i="17"/>
  <c r="X152" i="17"/>
  <c r="T151" i="17"/>
  <c r="T153" i="17"/>
  <c r="T112" i="17"/>
  <c r="T120" i="17"/>
  <c r="V104" i="18"/>
  <c r="V130" i="18"/>
  <c r="W3" i="18"/>
  <c r="V101" i="15"/>
  <c r="V102" i="15"/>
  <c r="V103" i="15"/>
  <c r="V105" i="15"/>
  <c r="V113" i="15"/>
  <c r="V127" i="15"/>
  <c r="W3" i="15"/>
  <c r="W3" i="16"/>
  <c r="V101" i="16"/>
  <c r="V127" i="16"/>
  <c r="V108" i="17"/>
  <c r="W3" i="17"/>
  <c r="V134" i="17"/>
  <c r="V109" i="17"/>
  <c r="U103" i="15"/>
  <c r="U105" i="15"/>
  <c r="U113" i="15"/>
  <c r="U112" i="17"/>
  <c r="U120" i="17"/>
  <c r="U108" i="18"/>
  <c r="U116" i="18"/>
  <c r="W3" i="1"/>
  <c r="V101" i="1"/>
  <c r="V127" i="1"/>
  <c r="U79" i="18"/>
  <c r="M126" i="18"/>
  <c r="M127" i="18"/>
  <c r="L129" i="18"/>
  <c r="K131" i="18"/>
  <c r="K134" i="18"/>
  <c r="I146" i="18"/>
  <c r="H154" i="18"/>
  <c r="H155" i="18"/>
  <c r="W194" i="18"/>
  <c r="W476" i="18"/>
  <c r="W94" i="18"/>
  <c r="W82" i="18"/>
  <c r="W85" i="18"/>
  <c r="W89" i="18"/>
  <c r="W206" i="18"/>
  <c r="W489" i="18"/>
  <c r="W60" i="18"/>
  <c r="W61" i="18"/>
  <c r="Y38" i="18"/>
  <c r="Z2" i="18"/>
  <c r="Z273" i="18"/>
  <c r="V78" i="18"/>
  <c r="W195" i="18"/>
  <c r="W477" i="18"/>
  <c r="W125" i="18"/>
  <c r="W86" i="18"/>
  <c r="W83" i="18"/>
  <c r="X65" i="18"/>
  <c r="X67" i="18"/>
  <c r="X64" i="18"/>
  <c r="X95" i="18"/>
  <c r="X42" i="18"/>
  <c r="X56" i="18"/>
  <c r="X57" i="18"/>
  <c r="X58" i="18"/>
  <c r="X59" i="18"/>
  <c r="X198" i="18"/>
  <c r="X481" i="18"/>
  <c r="X43" i="18"/>
  <c r="W70" i="18"/>
  <c r="W72" i="18"/>
  <c r="W99" i="18"/>
  <c r="W77" i="18"/>
  <c r="W44" i="18"/>
  <c r="M192" i="18"/>
  <c r="M186" i="18"/>
  <c r="M187" i="18"/>
  <c r="M121" i="18"/>
  <c r="M153" i="18"/>
  <c r="W196" i="18"/>
  <c r="W478" i="18"/>
  <c r="W96" i="18"/>
  <c r="W88" i="18"/>
  <c r="W84" i="18"/>
  <c r="I13" i="8"/>
  <c r="W87" i="18"/>
  <c r="V205" i="18"/>
  <c r="V488" i="18"/>
  <c r="V197" i="18"/>
  <c r="V479" i="18"/>
  <c r="V97" i="18"/>
  <c r="V100" i="18"/>
  <c r="F209" i="18"/>
  <c r="U182" i="18"/>
  <c r="U183" i="18"/>
  <c r="M120" i="18"/>
  <c r="N115" i="18"/>
  <c r="N117" i="18"/>
  <c r="J135" i="18"/>
  <c r="J136" i="18"/>
  <c r="J137" i="18"/>
  <c r="J139" i="18"/>
  <c r="N169" i="18"/>
  <c r="N171" i="18"/>
  <c r="N189" i="18"/>
  <c r="N204" i="18"/>
  <c r="N487" i="18"/>
  <c r="T111" i="18"/>
  <c r="T112" i="18"/>
  <c r="W175" i="18"/>
  <c r="X12" i="18"/>
  <c r="W103" i="18"/>
  <c r="W144" i="18"/>
  <c r="G159" i="18"/>
  <c r="G160" i="18"/>
  <c r="V179" i="18"/>
  <c r="V180" i="18"/>
  <c r="V177" i="18"/>
  <c r="V178" i="18"/>
  <c r="V181" i="18"/>
  <c r="J143" i="17"/>
  <c r="J147" i="17"/>
  <c r="J165" i="17"/>
  <c r="J166" i="17"/>
  <c r="K135" i="16"/>
  <c r="J138" i="15"/>
  <c r="J139" i="15"/>
  <c r="I154" i="16"/>
  <c r="I155" i="16"/>
  <c r="H205" i="1"/>
  <c r="K132" i="1"/>
  <c r="K133" i="1"/>
  <c r="J143" i="1"/>
  <c r="L212" i="15"/>
  <c r="L187" i="15"/>
  <c r="Q166" i="15"/>
  <c r="Q168" i="15"/>
  <c r="K138" i="16"/>
  <c r="K204" i="16"/>
  <c r="K144" i="16"/>
  <c r="K204" i="17"/>
  <c r="N123" i="16"/>
  <c r="N124" i="16"/>
  <c r="M126" i="16"/>
  <c r="K183" i="16"/>
  <c r="K189" i="16"/>
  <c r="K196" i="16"/>
  <c r="K150" i="16"/>
  <c r="K118" i="16"/>
  <c r="U187" i="17"/>
  <c r="U188" i="17"/>
  <c r="L123" i="15"/>
  <c r="L124" i="15"/>
  <c r="K126" i="15"/>
  <c r="G207" i="1"/>
  <c r="H151" i="15"/>
  <c r="H152" i="15"/>
  <c r="K134" i="17"/>
  <c r="L132" i="17"/>
  <c r="L125" i="1"/>
  <c r="J204" i="1"/>
  <c r="L123" i="17"/>
  <c r="L124" i="17"/>
  <c r="M119" i="17"/>
  <c r="M121" i="17"/>
  <c r="Q166" i="1"/>
  <c r="Q168" i="1"/>
  <c r="Q186" i="1"/>
  <c r="Q201" i="1"/>
  <c r="K224" i="1"/>
  <c r="L224" i="1"/>
  <c r="W179" i="16"/>
  <c r="W180" i="16"/>
  <c r="I145" i="15"/>
  <c r="I146" i="15"/>
  <c r="J184" i="16"/>
  <c r="M180" i="15"/>
  <c r="M186" i="15"/>
  <c r="M176" i="15"/>
  <c r="M191" i="15"/>
  <c r="M173" i="15"/>
  <c r="M174" i="15"/>
  <c r="N170" i="15"/>
  <c r="N171" i="15"/>
  <c r="N172" i="15"/>
  <c r="N173" i="15"/>
  <c r="N174" i="15"/>
  <c r="O170" i="15"/>
  <c r="O171" i="15"/>
  <c r="O172" i="15"/>
  <c r="H214" i="17"/>
  <c r="V184" i="17"/>
  <c r="V185" i="17"/>
  <c r="V186" i="17"/>
  <c r="Y172" i="16"/>
  <c r="Z10" i="16"/>
  <c r="N118" i="15"/>
  <c r="N179" i="15"/>
  <c r="N150" i="15"/>
  <c r="I224" i="16"/>
  <c r="H160" i="1"/>
  <c r="J148" i="16"/>
  <c r="J196" i="16"/>
  <c r="L116" i="16"/>
  <c r="I166" i="17"/>
  <c r="I167" i="17"/>
  <c r="I168" i="17"/>
  <c r="I170" i="17"/>
  <c r="R166" i="16"/>
  <c r="R168" i="16"/>
  <c r="R186" i="16"/>
  <c r="R201" i="16"/>
  <c r="X175" i="16"/>
  <c r="X174" i="16"/>
  <c r="X177" i="16"/>
  <c r="X176" i="16"/>
  <c r="X178" i="16"/>
  <c r="M189" i="1"/>
  <c r="M196" i="1"/>
  <c r="M118" i="1"/>
  <c r="M183" i="1"/>
  <c r="M184" i="1"/>
  <c r="M150" i="1"/>
  <c r="X10" i="17"/>
  <c r="W182" i="17"/>
  <c r="G207" i="16"/>
  <c r="O116" i="15"/>
  <c r="O117" i="15"/>
  <c r="P112" i="15"/>
  <c r="P114" i="15"/>
  <c r="J144" i="1"/>
  <c r="K213" i="15"/>
  <c r="U109" i="1"/>
  <c r="U108" i="1"/>
  <c r="N116" i="1"/>
  <c r="N117" i="1"/>
  <c r="O112" i="1"/>
  <c r="O114" i="1"/>
  <c r="G156" i="15"/>
  <c r="G157" i="15"/>
  <c r="J135" i="15"/>
  <c r="I148" i="1"/>
  <c r="H157" i="1"/>
  <c r="H205" i="16"/>
  <c r="V77" i="1"/>
  <c r="V109" i="1"/>
  <c r="Z36" i="15"/>
  <c r="AA2" i="15"/>
  <c r="W178" i="1"/>
  <c r="W175" i="1"/>
  <c r="W174" i="1"/>
  <c r="W179" i="1"/>
  <c r="W180" i="1"/>
  <c r="W176" i="1"/>
  <c r="W177" i="1"/>
  <c r="W75" i="1"/>
  <c r="W76" i="1"/>
  <c r="W200" i="1"/>
  <c r="W42" i="1"/>
  <c r="W80" i="1"/>
  <c r="W92" i="1"/>
  <c r="W87" i="1"/>
  <c r="W203" i="1"/>
  <c r="W83" i="1"/>
  <c r="W58" i="1"/>
  <c r="W59" i="1"/>
  <c r="W191" i="1"/>
  <c r="W76" i="15"/>
  <c r="W190" i="15"/>
  <c r="X83" i="15"/>
  <c r="X87" i="15"/>
  <c r="X92" i="15"/>
  <c r="X58" i="15"/>
  <c r="X59" i="15"/>
  <c r="X80" i="15"/>
  <c r="X181" i="15"/>
  <c r="Y56" i="15"/>
  <c r="Y55" i="15"/>
  <c r="Y54" i="15"/>
  <c r="Y40" i="15"/>
  <c r="X68" i="15"/>
  <c r="X70" i="15"/>
  <c r="X96" i="15"/>
  <c r="Y63" i="15"/>
  <c r="Y62" i="15"/>
  <c r="Y93" i="15"/>
  <c r="Y57" i="15"/>
  <c r="Y185" i="15"/>
  <c r="Y65" i="15"/>
  <c r="Y41" i="15"/>
  <c r="Y10" i="1"/>
  <c r="X172" i="1"/>
  <c r="V77" i="15"/>
  <c r="W122" i="1"/>
  <c r="W81" i="1"/>
  <c r="W84" i="1"/>
  <c r="W192" i="1"/>
  <c r="Z2" i="1"/>
  <c r="Y36" i="1"/>
  <c r="W95" i="15"/>
  <c r="W97" i="15"/>
  <c r="W192" i="15"/>
  <c r="W184" i="15"/>
  <c r="X42" i="15"/>
  <c r="X75" i="15"/>
  <c r="X141" i="15"/>
  <c r="X100" i="15"/>
  <c r="V179" i="1"/>
  <c r="V180" i="1"/>
  <c r="W85" i="1"/>
  <c r="W82" i="1"/>
  <c r="W86" i="1"/>
  <c r="W94" i="1"/>
  <c r="W193" i="1"/>
  <c r="X63" i="1"/>
  <c r="X65" i="1"/>
  <c r="X57" i="1"/>
  <c r="X195" i="1"/>
  <c r="X55" i="1"/>
  <c r="X54" i="1"/>
  <c r="W68" i="1"/>
  <c r="W70" i="1"/>
  <c r="W96" i="1"/>
  <c r="X62" i="1"/>
  <c r="X93" i="1"/>
  <c r="X41" i="1"/>
  <c r="X56" i="1"/>
  <c r="X40" i="1"/>
  <c r="U108" i="15"/>
  <c r="U109" i="15"/>
  <c r="X82" i="15"/>
  <c r="X86" i="15"/>
  <c r="X183" i="15"/>
  <c r="X94" i="15"/>
  <c r="X85" i="15"/>
  <c r="W100" i="1"/>
  <c r="W141" i="1"/>
  <c r="V95" i="1"/>
  <c r="V97" i="1"/>
  <c r="V105" i="1"/>
  <c r="V113" i="1"/>
  <c r="V194" i="1"/>
  <c r="V202" i="1"/>
  <c r="X81" i="15"/>
  <c r="X84" i="15"/>
  <c r="X122" i="15"/>
  <c r="X182" i="15"/>
  <c r="U116" i="17"/>
  <c r="W90" i="17"/>
  <c r="W199" i="17"/>
  <c r="W99" i="17"/>
  <c r="W58" i="17"/>
  <c r="W59" i="17"/>
  <c r="W87" i="17"/>
  <c r="W94" i="17"/>
  <c r="W211" i="17"/>
  <c r="W80" i="17"/>
  <c r="W79" i="17"/>
  <c r="V84" i="17"/>
  <c r="V83" i="17"/>
  <c r="W75" i="17"/>
  <c r="W42" i="17"/>
  <c r="V202" i="17"/>
  <c r="V102" i="17"/>
  <c r="V104" i="17"/>
  <c r="V210" i="17"/>
  <c r="W201" i="17"/>
  <c r="W89" i="17"/>
  <c r="W93" i="17"/>
  <c r="W92" i="17"/>
  <c r="W101" i="17"/>
  <c r="Z2" i="17"/>
  <c r="Y36" i="17"/>
  <c r="I12" i="8"/>
  <c r="V156" i="17"/>
  <c r="V157" i="17"/>
  <c r="V158" i="17"/>
  <c r="W91" i="17"/>
  <c r="W129" i="17"/>
  <c r="W200" i="17"/>
  <c r="W88" i="17"/>
  <c r="X65" i="17"/>
  <c r="X107" i="17"/>
  <c r="X41" i="17"/>
  <c r="X54" i="17"/>
  <c r="X63" i="17"/>
  <c r="X62" i="17"/>
  <c r="X100" i="17"/>
  <c r="X150" i="17"/>
  <c r="W68" i="17"/>
  <c r="W70" i="17"/>
  <c r="W103" i="17"/>
  <c r="X57" i="17"/>
  <c r="X203" i="17"/>
  <c r="X40" i="17"/>
  <c r="X55" i="17"/>
  <c r="X56" i="17"/>
  <c r="V203" i="18"/>
  <c r="V486" i="18"/>
  <c r="H33" i="8"/>
  <c r="L482" i="18"/>
  <c r="L483" i="18"/>
  <c r="W105" i="18"/>
  <c r="W106" i="18"/>
  <c r="F494" i="18"/>
  <c r="L226" i="18"/>
  <c r="L227" i="18"/>
  <c r="M199" i="18"/>
  <c r="M200" i="18"/>
  <c r="L461" i="18"/>
  <c r="Y279" i="18"/>
  <c r="Y312" i="18"/>
  <c r="Z292" i="18"/>
  <c r="Z294" i="18"/>
  <c r="Z432" i="18"/>
  <c r="Z302" i="18"/>
  <c r="Z293" i="18"/>
  <c r="Z300" i="18"/>
  <c r="Z278" i="18"/>
  <c r="Z299" i="18"/>
  <c r="Z330" i="18"/>
  <c r="Y305" i="18"/>
  <c r="Y307" i="18"/>
  <c r="Y333" i="18"/>
  <c r="Z291" i="18"/>
  <c r="Z277" i="18"/>
  <c r="W364" i="18"/>
  <c r="W338" i="18"/>
  <c r="W339" i="18"/>
  <c r="W340" i="18"/>
  <c r="W342" i="18"/>
  <c r="W350" i="18"/>
  <c r="X313" i="18"/>
  <c r="X437" i="18"/>
  <c r="Y337" i="18"/>
  <c r="Y378" i="18"/>
  <c r="X431" i="18"/>
  <c r="X439" i="18"/>
  <c r="X332" i="18"/>
  <c r="X334" i="18"/>
  <c r="W314" i="18"/>
  <c r="Y323" i="18"/>
  <c r="Y428" i="18"/>
  <c r="Y295" i="18"/>
  <c r="Y296" i="18"/>
  <c r="Y329" i="18"/>
  <c r="Y320" i="18"/>
  <c r="Y324" i="18"/>
  <c r="Y440" i="18"/>
  <c r="Y317" i="18"/>
  <c r="Y359" i="18"/>
  <c r="Y318" i="18"/>
  <c r="Y321" i="18"/>
  <c r="Y429" i="18"/>
  <c r="Y322" i="18"/>
  <c r="Y430" i="18"/>
  <c r="Y331" i="18"/>
  <c r="Y319" i="18"/>
  <c r="V340" i="18"/>
  <c r="V342" i="18"/>
  <c r="V350" i="18"/>
  <c r="M426" i="18"/>
  <c r="M433" i="18"/>
  <c r="M420" i="18"/>
  <c r="M421" i="18"/>
  <c r="M355" i="18"/>
  <c r="M387" i="18"/>
  <c r="J375" i="18"/>
  <c r="J376" i="18"/>
  <c r="P404" i="18"/>
  <c r="Q402" i="18"/>
  <c r="M354" i="18"/>
  <c r="N349" i="18"/>
  <c r="N351" i="18"/>
  <c r="J372" i="18"/>
  <c r="I380" i="18"/>
  <c r="K369" i="18"/>
  <c r="G443" i="18"/>
  <c r="X416" i="18"/>
  <c r="X417" i="18"/>
  <c r="L364" i="18"/>
  <c r="M362" i="18"/>
  <c r="Z409" i="18"/>
  <c r="AA247" i="18"/>
  <c r="H386" i="18"/>
  <c r="Y413" i="18"/>
  <c r="Y415" i="18"/>
  <c r="Y412" i="18"/>
  <c r="Y414" i="18"/>
  <c r="Y411" i="18"/>
  <c r="U77" i="16"/>
  <c r="U109" i="16"/>
  <c r="X63" i="16"/>
  <c r="X54" i="16"/>
  <c r="X57" i="16"/>
  <c r="X195" i="16"/>
  <c r="W68" i="16"/>
  <c r="W70" i="16"/>
  <c r="W96" i="16"/>
  <c r="X55" i="16"/>
  <c r="X40" i="16"/>
  <c r="X62" i="16"/>
  <c r="X93" i="16"/>
  <c r="X56" i="16"/>
  <c r="X65" i="16"/>
  <c r="X41" i="16"/>
  <c r="W122" i="16"/>
  <c r="W192" i="16"/>
  <c r="W84" i="16"/>
  <c r="W81" i="16"/>
  <c r="Y36" i="16"/>
  <c r="Z2" i="16"/>
  <c r="H14" i="8"/>
  <c r="H44" i="8"/>
  <c r="H18" i="8"/>
  <c r="H25" i="8"/>
  <c r="W75" i="16"/>
  <c r="W76" i="16"/>
  <c r="W42" i="16"/>
  <c r="V77" i="16"/>
  <c r="V200" i="16"/>
  <c r="W191" i="16"/>
  <c r="W80" i="16"/>
  <c r="W83" i="16"/>
  <c r="W58" i="16"/>
  <c r="W59" i="16"/>
  <c r="W87" i="16"/>
  <c r="W203" i="16"/>
  <c r="W92" i="16"/>
  <c r="W86" i="16"/>
  <c r="W85" i="16"/>
  <c r="W82" i="16"/>
  <c r="I19" i="8"/>
  <c r="I26" i="8"/>
  <c r="W94" i="16"/>
  <c r="W193" i="16"/>
  <c r="W141" i="16"/>
  <c r="W100" i="16"/>
  <c r="W102" i="16"/>
  <c r="W103" i="16"/>
  <c r="V202" i="16"/>
  <c r="V194" i="16"/>
  <c r="V95" i="16"/>
  <c r="V97" i="16"/>
  <c r="U112" i="18"/>
  <c r="X240" i="18"/>
  <c r="Z239" i="18"/>
  <c r="V108" i="18"/>
  <c r="V116" i="18"/>
  <c r="X3" i="18"/>
  <c r="W130" i="18"/>
  <c r="W104" i="18"/>
  <c r="X3" i="1"/>
  <c r="W101" i="1"/>
  <c r="W127" i="1"/>
  <c r="X3" i="17"/>
  <c r="W108" i="17"/>
  <c r="W134" i="17"/>
  <c r="W109" i="17"/>
  <c r="V103" i="16"/>
  <c r="W127" i="16"/>
  <c r="X3" i="16"/>
  <c r="W101" i="16"/>
  <c r="W127" i="15"/>
  <c r="X3" i="15"/>
  <c r="W102" i="15"/>
  <c r="W101" i="15"/>
  <c r="W102" i="1"/>
  <c r="W103" i="1"/>
  <c r="V110" i="17"/>
  <c r="U111" i="18"/>
  <c r="V79" i="18"/>
  <c r="V111" i="18"/>
  <c r="V108" i="1"/>
  <c r="J141" i="18"/>
  <c r="W179" i="18"/>
  <c r="W180" i="18"/>
  <c r="W181" i="18"/>
  <c r="W177" i="18"/>
  <c r="W178" i="18"/>
  <c r="J138" i="18"/>
  <c r="K135" i="18"/>
  <c r="X196" i="18"/>
  <c r="X478" i="18"/>
  <c r="X96" i="18"/>
  <c r="X88" i="18"/>
  <c r="X84" i="18"/>
  <c r="X87" i="18"/>
  <c r="Z38" i="18"/>
  <c r="AA2" i="18"/>
  <c r="AA273" i="18"/>
  <c r="X175" i="18"/>
  <c r="Y12" i="18"/>
  <c r="N119" i="18"/>
  <c r="X195" i="18"/>
  <c r="X477" i="18"/>
  <c r="X86" i="18"/>
  <c r="X125" i="18"/>
  <c r="X83" i="18"/>
  <c r="J12" i="8"/>
  <c r="Y67" i="18"/>
  <c r="Y64" i="18"/>
  <c r="Y95" i="18"/>
  <c r="Y65" i="18"/>
  <c r="Y56" i="18"/>
  <c r="Y58" i="18"/>
  <c r="Y59" i="18"/>
  <c r="Y198" i="18"/>
  <c r="Y481" i="18"/>
  <c r="Y57" i="18"/>
  <c r="Y42" i="18"/>
  <c r="Y43" i="18"/>
  <c r="X70" i="18"/>
  <c r="X72" i="18"/>
  <c r="X99" i="18"/>
  <c r="X194" i="18"/>
  <c r="X476" i="18"/>
  <c r="X94" i="18"/>
  <c r="X82" i="18"/>
  <c r="X89" i="18"/>
  <c r="X206" i="18"/>
  <c r="X489" i="18"/>
  <c r="X85" i="18"/>
  <c r="X60" i="18"/>
  <c r="X61" i="18"/>
  <c r="H157" i="18"/>
  <c r="H158" i="18"/>
  <c r="H159" i="18"/>
  <c r="H163" i="18"/>
  <c r="L130" i="18"/>
  <c r="M128" i="18"/>
  <c r="G161" i="18"/>
  <c r="G163" i="18"/>
  <c r="F210" i="18"/>
  <c r="W197" i="18"/>
  <c r="W479" i="18"/>
  <c r="W205" i="18"/>
  <c r="W488" i="18"/>
  <c r="W97" i="18"/>
  <c r="W100" i="18"/>
  <c r="N170" i="18"/>
  <c r="O168" i="18"/>
  <c r="W78" i="18"/>
  <c r="I148" i="18"/>
  <c r="I149" i="18"/>
  <c r="X77" i="18"/>
  <c r="X44" i="18"/>
  <c r="V182" i="18"/>
  <c r="V183" i="18"/>
  <c r="X103" i="18"/>
  <c r="X144" i="18"/>
  <c r="L133" i="16"/>
  <c r="L134" i="16"/>
  <c r="L136" i="16"/>
  <c r="K184" i="16"/>
  <c r="L213" i="15"/>
  <c r="Q167" i="1"/>
  <c r="R165" i="1"/>
  <c r="R166" i="1"/>
  <c r="R168" i="1"/>
  <c r="R186" i="1"/>
  <c r="R201" i="1"/>
  <c r="P116" i="15"/>
  <c r="P117" i="15"/>
  <c r="Q112" i="15"/>
  <c r="Q114" i="15"/>
  <c r="I171" i="17"/>
  <c r="M130" i="17"/>
  <c r="M131" i="17"/>
  <c r="L133" i="17"/>
  <c r="L189" i="16"/>
  <c r="L196" i="16"/>
  <c r="L183" i="16"/>
  <c r="L118" i="16"/>
  <c r="L150" i="16"/>
  <c r="H206" i="16"/>
  <c r="L117" i="16"/>
  <c r="M112" i="16"/>
  <c r="M114" i="16"/>
  <c r="N180" i="15"/>
  <c r="N186" i="15"/>
  <c r="N176" i="15"/>
  <c r="N191" i="15"/>
  <c r="L191" i="17"/>
  <c r="L192" i="17"/>
  <c r="L197" i="17"/>
  <c r="L204" i="17"/>
  <c r="L125" i="17"/>
  <c r="K135" i="17"/>
  <c r="K139" i="17"/>
  <c r="O116" i="1"/>
  <c r="O117" i="1"/>
  <c r="P112" i="1"/>
  <c r="P114" i="1"/>
  <c r="O180" i="15"/>
  <c r="O176" i="15"/>
  <c r="O191" i="15"/>
  <c r="K205" i="17"/>
  <c r="K231" i="17"/>
  <c r="J146" i="1"/>
  <c r="J145" i="1"/>
  <c r="J143" i="15"/>
  <c r="O118" i="15"/>
  <c r="O179" i="15"/>
  <c r="O173" i="15"/>
  <c r="O174" i="15"/>
  <c r="P170" i="15"/>
  <c r="P171" i="15"/>
  <c r="P172" i="15"/>
  <c r="O150" i="15"/>
  <c r="M123" i="17"/>
  <c r="M124" i="17"/>
  <c r="N119" i="17"/>
  <c r="N121" i="17"/>
  <c r="R167" i="16"/>
  <c r="S165" i="16"/>
  <c r="I148" i="15"/>
  <c r="J193" i="15"/>
  <c r="W185" i="17"/>
  <c r="W186" i="17"/>
  <c r="W184" i="17"/>
  <c r="I149" i="1"/>
  <c r="J149" i="16"/>
  <c r="M212" i="15"/>
  <c r="M187" i="15"/>
  <c r="J144" i="15"/>
  <c r="K127" i="15"/>
  <c r="L125" i="15"/>
  <c r="K134" i="1"/>
  <c r="K136" i="1"/>
  <c r="I156" i="16"/>
  <c r="I157" i="16"/>
  <c r="J197" i="16"/>
  <c r="K197" i="16"/>
  <c r="J223" i="16"/>
  <c r="G160" i="15"/>
  <c r="G158" i="15"/>
  <c r="Z172" i="16"/>
  <c r="AA10" i="16"/>
  <c r="V187" i="17"/>
  <c r="V188" i="17"/>
  <c r="M123" i="1"/>
  <c r="M124" i="1"/>
  <c r="L126" i="1"/>
  <c r="M127" i="16"/>
  <c r="N125" i="16"/>
  <c r="K139" i="16"/>
  <c r="Q167" i="15"/>
  <c r="R165" i="15"/>
  <c r="X182" i="17"/>
  <c r="Y10" i="17"/>
  <c r="N118" i="1"/>
  <c r="N189" i="1"/>
  <c r="N196" i="1"/>
  <c r="N183" i="1"/>
  <c r="N184" i="1"/>
  <c r="N150" i="1"/>
  <c r="Y174" i="16"/>
  <c r="Y178" i="16"/>
  <c r="Y175" i="16"/>
  <c r="Y177" i="16"/>
  <c r="Y176" i="16"/>
  <c r="K223" i="16"/>
  <c r="M223" i="1"/>
  <c r="M197" i="1"/>
  <c r="X179" i="16"/>
  <c r="X180" i="16"/>
  <c r="I169" i="17"/>
  <c r="J167" i="17"/>
  <c r="H215" i="17"/>
  <c r="H154" i="15"/>
  <c r="H155" i="15"/>
  <c r="H156" i="15"/>
  <c r="H206" i="1"/>
  <c r="J8" i="8"/>
  <c r="W77" i="15"/>
  <c r="W108" i="15"/>
  <c r="W77" i="1"/>
  <c r="W108" i="1"/>
  <c r="X42" i="1"/>
  <c r="X75" i="1"/>
  <c r="X76" i="1"/>
  <c r="X200" i="1"/>
  <c r="X192" i="1"/>
  <c r="X81" i="1"/>
  <c r="X122" i="1"/>
  <c r="X84" i="1"/>
  <c r="X76" i="15"/>
  <c r="X190" i="15"/>
  <c r="X175" i="1"/>
  <c r="X178" i="1"/>
  <c r="X176" i="1"/>
  <c r="X174" i="1"/>
  <c r="X179" i="1"/>
  <c r="X180" i="1"/>
  <c r="X177" i="1"/>
  <c r="X102" i="1"/>
  <c r="Y63" i="1"/>
  <c r="Y65" i="1"/>
  <c r="X68" i="1"/>
  <c r="X70" i="1"/>
  <c r="X96" i="1"/>
  <c r="Y55" i="1"/>
  <c r="Y40" i="1"/>
  <c r="Y57" i="1"/>
  <c r="Y195" i="1"/>
  <c r="Y56" i="1"/>
  <c r="Y54" i="1"/>
  <c r="Y62" i="1"/>
  <c r="Y93" i="1"/>
  <c r="Y41" i="1"/>
  <c r="Z10" i="1"/>
  <c r="Y172" i="1"/>
  <c r="Y80" i="15"/>
  <c r="Y181" i="15"/>
  <c r="Y92" i="15"/>
  <c r="Y58" i="15"/>
  <c r="Y59" i="15"/>
  <c r="Y83" i="15"/>
  <c r="Y87" i="15"/>
  <c r="X95" i="15"/>
  <c r="X97" i="15"/>
  <c r="X184" i="15"/>
  <c r="X192" i="15"/>
  <c r="X100" i="1"/>
  <c r="X141" i="1"/>
  <c r="W202" i="1"/>
  <c r="W194" i="1"/>
  <c r="W95" i="1"/>
  <c r="W97" i="1"/>
  <c r="W105" i="1"/>
  <c r="W113" i="1"/>
  <c r="Z36" i="1"/>
  <c r="AA2" i="1"/>
  <c r="Y75" i="15"/>
  <c r="Y42" i="15"/>
  <c r="Y84" i="15"/>
  <c r="Y182" i="15"/>
  <c r="Y81" i="15"/>
  <c r="Y122" i="15"/>
  <c r="AB2" i="15"/>
  <c r="AA36" i="15"/>
  <c r="X94" i="1"/>
  <c r="X82" i="1"/>
  <c r="X85" i="1"/>
  <c r="X193" i="1"/>
  <c r="X86" i="1"/>
  <c r="X92" i="1"/>
  <c r="X80" i="1"/>
  <c r="X58" i="1"/>
  <c r="X59" i="1"/>
  <c r="X87" i="1"/>
  <c r="X203" i="1"/>
  <c r="X191" i="1"/>
  <c r="X83" i="1"/>
  <c r="V108" i="15"/>
  <c r="V109" i="15"/>
  <c r="Y141" i="15"/>
  <c r="Y100" i="15"/>
  <c r="Y86" i="15"/>
  <c r="Y94" i="15"/>
  <c r="Y82" i="15"/>
  <c r="Y183" i="15"/>
  <c r="Y85" i="15"/>
  <c r="Z65" i="15"/>
  <c r="Z41" i="15"/>
  <c r="Z54" i="15"/>
  <c r="Z57" i="15"/>
  <c r="Z185" i="15"/>
  <c r="Z55" i="15"/>
  <c r="Z40" i="15"/>
  <c r="Z56" i="15"/>
  <c r="Y68" i="15"/>
  <c r="Y70" i="15"/>
  <c r="Y96" i="15"/>
  <c r="Z63" i="15"/>
  <c r="Z62" i="15"/>
  <c r="Z93" i="15"/>
  <c r="W82" i="17"/>
  <c r="W208" i="17"/>
  <c r="W156" i="17"/>
  <c r="W157" i="17"/>
  <c r="W158" i="17"/>
  <c r="X101" i="17"/>
  <c r="X201" i="17"/>
  <c r="X92" i="17"/>
  <c r="X89" i="17"/>
  <c r="X93" i="17"/>
  <c r="X75" i="17"/>
  <c r="X42" i="17"/>
  <c r="Y62" i="17"/>
  <c r="Y100" i="17"/>
  <c r="Y150" i="17"/>
  <c r="Y54" i="17"/>
  <c r="Y55" i="17"/>
  <c r="Y57" i="17"/>
  <c r="Y203" i="17"/>
  <c r="Y40" i="17"/>
  <c r="Y65" i="17"/>
  <c r="Y107" i="17"/>
  <c r="Y56" i="17"/>
  <c r="Y63" i="17"/>
  <c r="Y41" i="17"/>
  <c r="X68" i="17"/>
  <c r="X70" i="17"/>
  <c r="X103" i="17"/>
  <c r="W210" i="17"/>
  <c r="W102" i="17"/>
  <c r="W104" i="17"/>
  <c r="W202" i="17"/>
  <c r="X88" i="17"/>
  <c r="X129" i="17"/>
  <c r="X200" i="17"/>
  <c r="X91" i="17"/>
  <c r="Z36" i="17"/>
  <c r="AA2" i="17"/>
  <c r="X80" i="17"/>
  <c r="X81" i="17"/>
  <c r="X79" i="17"/>
  <c r="X199" i="17"/>
  <c r="X94" i="17"/>
  <c r="X211" i="17"/>
  <c r="X58" i="17"/>
  <c r="X59" i="17"/>
  <c r="X90" i="17"/>
  <c r="X87" i="17"/>
  <c r="X99" i="17"/>
  <c r="V116" i="17"/>
  <c r="V115" i="17"/>
  <c r="J13" i="8"/>
  <c r="W203" i="18"/>
  <c r="W486" i="18"/>
  <c r="L510" i="18"/>
  <c r="L511" i="18"/>
  <c r="U108" i="16"/>
  <c r="M474" i="18"/>
  <c r="M226" i="18"/>
  <c r="M227" i="18"/>
  <c r="X314" i="18"/>
  <c r="X346" i="18"/>
  <c r="X364" i="18"/>
  <c r="X338" i="18"/>
  <c r="AA293" i="18"/>
  <c r="AA278" i="18"/>
  <c r="AA300" i="18"/>
  <c r="AA291" i="18"/>
  <c r="AA302" i="18"/>
  <c r="AA292" i="18"/>
  <c r="AA299" i="18"/>
  <c r="AA330" i="18"/>
  <c r="Z305" i="18"/>
  <c r="Z307" i="18"/>
  <c r="Z333" i="18"/>
  <c r="AA294" i="18"/>
  <c r="AA432" i="18"/>
  <c r="AA277" i="18"/>
  <c r="X339" i="18"/>
  <c r="Z378" i="18"/>
  <c r="Z337" i="18"/>
  <c r="Z430" i="18"/>
  <c r="Z322" i="18"/>
  <c r="Z331" i="18"/>
  <c r="Z319" i="18"/>
  <c r="Z323" i="18"/>
  <c r="Z428" i="18"/>
  <c r="Z324" i="18"/>
  <c r="Z440" i="18"/>
  <c r="Z320" i="18"/>
  <c r="Z317" i="18"/>
  <c r="Z329" i="18"/>
  <c r="Z295" i="18"/>
  <c r="Z296" i="18"/>
  <c r="Z321" i="18"/>
  <c r="Z318" i="18"/>
  <c r="Z429" i="18"/>
  <c r="Z359" i="18"/>
  <c r="Y431" i="18"/>
  <c r="Y332" i="18"/>
  <c r="Y334" i="18"/>
  <c r="Y439" i="18"/>
  <c r="Y313" i="18"/>
  <c r="Y437" i="18"/>
  <c r="K370" i="18"/>
  <c r="K371" i="18"/>
  <c r="K373" i="18"/>
  <c r="W346" i="18"/>
  <c r="W345" i="18"/>
  <c r="Z312" i="18"/>
  <c r="Z279" i="18"/>
  <c r="J380" i="18"/>
  <c r="H388" i="18"/>
  <c r="H389" i="18"/>
  <c r="I382" i="18"/>
  <c r="I383" i="18"/>
  <c r="Y416" i="18"/>
  <c r="Y417" i="18"/>
  <c r="AA409" i="18"/>
  <c r="AB247" i="18"/>
  <c r="M434" i="18"/>
  <c r="M460" i="18"/>
  <c r="M461" i="18"/>
  <c r="Z414" i="18"/>
  <c r="Z412" i="18"/>
  <c r="Z415" i="18"/>
  <c r="Z413" i="18"/>
  <c r="Z411" i="18"/>
  <c r="L365" i="18"/>
  <c r="L368" i="18"/>
  <c r="G444" i="18"/>
  <c r="Q403" i="18"/>
  <c r="Q405" i="18"/>
  <c r="Q423" i="18"/>
  <c r="Q438" i="18"/>
  <c r="N360" i="18"/>
  <c r="N361" i="18"/>
  <c r="M363" i="18"/>
  <c r="N353" i="18"/>
  <c r="N354" i="18"/>
  <c r="O349" i="18"/>
  <c r="O351" i="18"/>
  <c r="J441" i="18"/>
  <c r="H39" i="8"/>
  <c r="H46" i="8"/>
  <c r="AA2" i="16"/>
  <c r="Z36" i="16"/>
  <c r="X193" i="16"/>
  <c r="X82" i="16"/>
  <c r="J19" i="8"/>
  <c r="J26" i="8"/>
  <c r="X85" i="16"/>
  <c r="X94" i="16"/>
  <c r="W95" i="16"/>
  <c r="W97" i="16"/>
  <c r="W105" i="16"/>
  <c r="W113" i="16"/>
  <c r="W202" i="16"/>
  <c r="W194" i="16"/>
  <c r="Y57" i="16"/>
  <c r="Y195" i="16"/>
  <c r="Y62" i="16"/>
  <c r="Y93" i="16"/>
  <c r="Y54" i="16"/>
  <c r="Y65" i="16"/>
  <c r="Y41" i="16"/>
  <c r="X68" i="16"/>
  <c r="X70" i="16"/>
  <c r="X96" i="16"/>
  <c r="Y55" i="16"/>
  <c r="Y40" i="16"/>
  <c r="Y56" i="16"/>
  <c r="Y63" i="16"/>
  <c r="V108" i="16"/>
  <c r="V109" i="16"/>
  <c r="I18" i="8"/>
  <c r="I25" i="8"/>
  <c r="I14" i="8"/>
  <c r="I44" i="8"/>
  <c r="X192" i="16"/>
  <c r="X81" i="16"/>
  <c r="X122" i="16"/>
  <c r="X84" i="16"/>
  <c r="W77" i="16"/>
  <c r="W200" i="16"/>
  <c r="V105" i="16"/>
  <c r="V113" i="16"/>
  <c r="X42" i="16"/>
  <c r="X75" i="16"/>
  <c r="X76" i="16"/>
  <c r="X83" i="16"/>
  <c r="X58" i="16"/>
  <c r="X59" i="16"/>
  <c r="X87" i="16"/>
  <c r="X203" i="16"/>
  <c r="X191" i="16"/>
  <c r="X86" i="16"/>
  <c r="X80" i="16"/>
  <c r="X92" i="16"/>
  <c r="X141" i="16"/>
  <c r="X100" i="16"/>
  <c r="X102" i="16"/>
  <c r="X103" i="16"/>
  <c r="AA239" i="18"/>
  <c r="Y240" i="18"/>
  <c r="X105" i="18"/>
  <c r="X106" i="18"/>
  <c r="X103" i="1"/>
  <c r="M128" i="16"/>
  <c r="M131" i="16"/>
  <c r="M132" i="16"/>
  <c r="W187" i="17"/>
  <c r="W188" i="17"/>
  <c r="Z152" i="17"/>
  <c r="V151" i="17"/>
  <c r="V153" i="17"/>
  <c r="V112" i="17"/>
  <c r="V120" i="17"/>
  <c r="X130" i="18"/>
  <c r="X104" i="18"/>
  <c r="Y3" i="18"/>
  <c r="Y339" i="18"/>
  <c r="K128" i="15"/>
  <c r="K131" i="15"/>
  <c r="K132" i="15"/>
  <c r="K133" i="15"/>
  <c r="W103" i="15"/>
  <c r="W105" i="15"/>
  <c r="W113" i="15"/>
  <c r="L131" i="18"/>
  <c r="L134" i="18"/>
  <c r="L135" i="18"/>
  <c r="X127" i="15"/>
  <c r="X102" i="15"/>
  <c r="X101" i="15"/>
  <c r="Y3" i="15"/>
  <c r="W108" i="18"/>
  <c r="W116" i="18"/>
  <c r="X108" i="17"/>
  <c r="Y3" i="17"/>
  <c r="X134" i="17"/>
  <c r="X109" i="17"/>
  <c r="X110" i="17"/>
  <c r="X127" i="16"/>
  <c r="Y3" i="16"/>
  <c r="X101" i="16"/>
  <c r="X127" i="1"/>
  <c r="Y3" i="1"/>
  <c r="X101" i="1"/>
  <c r="W110" i="17"/>
  <c r="V112" i="18"/>
  <c r="W79" i="18"/>
  <c r="W112" i="18"/>
  <c r="Y44" i="18"/>
  <c r="Y77" i="18"/>
  <c r="Y144" i="18"/>
  <c r="Y103" i="18"/>
  <c r="W182" i="18"/>
  <c r="W183" i="18"/>
  <c r="X197" i="18"/>
  <c r="X479" i="18"/>
  <c r="X205" i="18"/>
  <c r="X488" i="18"/>
  <c r="X97" i="18"/>
  <c r="X100" i="18"/>
  <c r="H161" i="18"/>
  <c r="H208" i="18"/>
  <c r="Y195" i="18"/>
  <c r="Y477" i="18"/>
  <c r="Y125" i="18"/>
  <c r="Y83" i="18"/>
  <c r="Y86" i="18"/>
  <c r="Y175" i="18"/>
  <c r="Z12" i="18"/>
  <c r="X78" i="18"/>
  <c r="I151" i="18"/>
  <c r="H160" i="18"/>
  <c r="X180" i="18"/>
  <c r="X181" i="18"/>
  <c r="X177" i="18"/>
  <c r="X178" i="18"/>
  <c r="X179" i="18"/>
  <c r="O169" i="18"/>
  <c r="O171" i="18"/>
  <c r="Y196" i="18"/>
  <c r="Y478" i="18"/>
  <c r="Y87" i="18"/>
  <c r="Y84" i="18"/>
  <c r="Y88" i="18"/>
  <c r="Y96" i="18"/>
  <c r="AA38" i="18"/>
  <c r="AB2" i="18"/>
  <c r="AB273" i="18"/>
  <c r="J147" i="18"/>
  <c r="G208" i="18"/>
  <c r="G491" i="18"/>
  <c r="G493" i="18"/>
  <c r="Y194" i="18"/>
  <c r="Y476" i="18"/>
  <c r="Y89" i="18"/>
  <c r="Y206" i="18"/>
  <c r="Y489" i="18"/>
  <c r="Y85" i="18"/>
  <c r="Y94" i="18"/>
  <c r="Y82" i="18"/>
  <c r="Y60" i="18"/>
  <c r="Y61" i="18"/>
  <c r="Z67" i="18"/>
  <c r="Z64" i="18"/>
  <c r="Z95" i="18"/>
  <c r="Z65" i="18"/>
  <c r="Z42" i="18"/>
  <c r="Z58" i="18"/>
  <c r="Z56" i="18"/>
  <c r="Z43" i="18"/>
  <c r="Z59" i="18"/>
  <c r="Z198" i="18"/>
  <c r="Z481" i="18"/>
  <c r="Z57" i="18"/>
  <c r="Y70" i="18"/>
  <c r="Y72" i="18"/>
  <c r="Y99" i="18"/>
  <c r="J207" i="18"/>
  <c r="N192" i="18"/>
  <c r="N186" i="18"/>
  <c r="N187" i="18"/>
  <c r="N121" i="18"/>
  <c r="N153" i="18"/>
  <c r="J142" i="18"/>
  <c r="N126" i="18"/>
  <c r="N127" i="18"/>
  <c r="M129" i="18"/>
  <c r="N120" i="18"/>
  <c r="O115" i="18"/>
  <c r="O117" i="18"/>
  <c r="K136" i="18"/>
  <c r="L184" i="16"/>
  <c r="M213" i="15"/>
  <c r="H160" i="15"/>
  <c r="H158" i="15"/>
  <c r="H194" i="15"/>
  <c r="H195" i="15"/>
  <c r="O123" i="16"/>
  <c r="O124" i="16"/>
  <c r="N126" i="16"/>
  <c r="J168" i="17"/>
  <c r="J170" i="17"/>
  <c r="O186" i="15"/>
  <c r="J148" i="1"/>
  <c r="G194" i="15"/>
  <c r="N223" i="1"/>
  <c r="N197" i="1"/>
  <c r="AB10" i="16"/>
  <c r="AA172" i="16"/>
  <c r="K135" i="1"/>
  <c r="N212" i="15"/>
  <c r="N187" i="15"/>
  <c r="H207" i="16"/>
  <c r="I149" i="15"/>
  <c r="H207" i="1"/>
  <c r="M224" i="1"/>
  <c r="L127" i="1"/>
  <c r="M125" i="1"/>
  <c r="Z177" i="16"/>
  <c r="Z174" i="16"/>
  <c r="Z175" i="16"/>
  <c r="Z176" i="16"/>
  <c r="Z178" i="16"/>
  <c r="I158" i="16"/>
  <c r="I160" i="16"/>
  <c r="M123" i="15"/>
  <c r="M124" i="15"/>
  <c r="L126" i="15"/>
  <c r="K140" i="17"/>
  <c r="K141" i="17"/>
  <c r="M116" i="16"/>
  <c r="L135" i="16"/>
  <c r="I174" i="17"/>
  <c r="X185" i="17"/>
  <c r="X184" i="17"/>
  <c r="X186" i="17"/>
  <c r="J224" i="16"/>
  <c r="K224" i="16"/>
  <c r="H157" i="15"/>
  <c r="Y179" i="16"/>
  <c r="Y180" i="16"/>
  <c r="Y182" i="17"/>
  <c r="Z10" i="17"/>
  <c r="K138" i="1"/>
  <c r="K204" i="1"/>
  <c r="K232" i="17"/>
  <c r="R167" i="1"/>
  <c r="S165" i="1"/>
  <c r="L197" i="16"/>
  <c r="L223" i="16"/>
  <c r="L134" i="17"/>
  <c r="M132" i="17"/>
  <c r="P179" i="15"/>
  <c r="P118" i="15"/>
  <c r="P173" i="15"/>
  <c r="P174" i="15"/>
  <c r="Q170" i="15"/>
  <c r="Q171" i="15"/>
  <c r="Q172" i="15"/>
  <c r="P150" i="15"/>
  <c r="J146" i="15"/>
  <c r="J145" i="15"/>
  <c r="L205" i="17"/>
  <c r="L231" i="17"/>
  <c r="Q116" i="15"/>
  <c r="Q117" i="15"/>
  <c r="R112" i="15"/>
  <c r="R114" i="15"/>
  <c r="R166" i="15"/>
  <c r="R168" i="15"/>
  <c r="J151" i="16"/>
  <c r="J152" i="16"/>
  <c r="I151" i="1"/>
  <c r="I152" i="1"/>
  <c r="S166" i="16"/>
  <c r="S168" i="16"/>
  <c r="S186" i="16"/>
  <c r="S201" i="16"/>
  <c r="M197" i="17"/>
  <c r="M204" i="17"/>
  <c r="M191" i="17"/>
  <c r="M192" i="17"/>
  <c r="M125" i="17"/>
  <c r="O118" i="1"/>
  <c r="O189" i="1"/>
  <c r="O196" i="1"/>
  <c r="O183" i="1"/>
  <c r="O184" i="1"/>
  <c r="O150" i="1"/>
  <c r="K143" i="16"/>
  <c r="L138" i="16"/>
  <c r="L204" i="16"/>
  <c r="W109" i="1"/>
  <c r="N123" i="17"/>
  <c r="P180" i="15"/>
  <c r="P176" i="15"/>
  <c r="P191" i="15"/>
  <c r="K144" i="1"/>
  <c r="P116" i="1"/>
  <c r="I33" i="8"/>
  <c r="I39" i="8"/>
  <c r="K8" i="8"/>
  <c r="W109" i="15"/>
  <c r="X77" i="1"/>
  <c r="X108" i="1"/>
  <c r="X77" i="15"/>
  <c r="X108" i="15"/>
  <c r="Z85" i="15"/>
  <c r="Z183" i="15"/>
  <c r="Z86" i="15"/>
  <c r="Z82" i="15"/>
  <c r="Z94" i="15"/>
  <c r="Z92" i="15"/>
  <c r="Z58" i="15"/>
  <c r="Z59" i="15"/>
  <c r="Z83" i="15"/>
  <c r="Z181" i="15"/>
  <c r="Z80" i="15"/>
  <c r="Z87" i="15"/>
  <c r="X202" i="1"/>
  <c r="X95" i="1"/>
  <c r="X97" i="1"/>
  <c r="X194" i="1"/>
  <c r="Y76" i="15"/>
  <c r="Y190" i="15"/>
  <c r="Y75" i="1"/>
  <c r="Y76" i="1"/>
  <c r="Y200" i="1"/>
  <c r="Y42" i="1"/>
  <c r="Y141" i="1"/>
  <c r="Y100" i="1"/>
  <c r="Y102" i="1"/>
  <c r="Y103" i="1"/>
  <c r="Z42" i="15"/>
  <c r="Z75" i="15"/>
  <c r="Y95" i="15"/>
  <c r="Y97" i="15"/>
  <c r="Y184" i="15"/>
  <c r="Y192" i="15"/>
  <c r="AA63" i="15"/>
  <c r="AA55" i="15"/>
  <c r="AA56" i="15"/>
  <c r="AA40" i="15"/>
  <c r="AA62" i="15"/>
  <c r="AA93" i="15"/>
  <c r="AA41" i="15"/>
  <c r="AA54" i="15"/>
  <c r="Z68" i="15"/>
  <c r="Z70" i="15"/>
  <c r="Z96" i="15"/>
  <c r="AA65" i="15"/>
  <c r="AA57" i="15"/>
  <c r="AA185" i="15"/>
  <c r="AA36" i="1"/>
  <c r="AB2" i="1"/>
  <c r="Z182" i="15"/>
  <c r="Z81" i="15"/>
  <c r="Z84" i="15"/>
  <c r="Z122" i="15"/>
  <c r="Z100" i="15"/>
  <c r="Z141" i="15"/>
  <c r="AB36" i="15"/>
  <c r="AC2" i="15"/>
  <c r="Z57" i="1"/>
  <c r="Z195" i="1"/>
  <c r="Z54" i="1"/>
  <c r="Z62" i="1"/>
  <c r="Z93" i="1"/>
  <c r="Z65" i="1"/>
  <c r="Z63" i="1"/>
  <c r="Y68" i="1"/>
  <c r="Y70" i="1"/>
  <c r="Y96" i="1"/>
  <c r="Z56" i="1"/>
  <c r="Z41" i="1"/>
  <c r="Z55" i="1"/>
  <c r="Z40" i="1"/>
  <c r="Y177" i="1"/>
  <c r="Y174" i="1"/>
  <c r="Y176" i="1"/>
  <c r="Y175" i="1"/>
  <c r="Y178" i="1"/>
  <c r="Y92" i="1"/>
  <c r="Y87" i="1"/>
  <c r="Y203" i="1"/>
  <c r="Y58" i="1"/>
  <c r="Y59" i="1"/>
  <c r="Y191" i="1"/>
  <c r="Y83" i="1"/>
  <c r="Y80" i="1"/>
  <c r="Y81" i="1"/>
  <c r="Y122" i="1"/>
  <c r="Y84" i="1"/>
  <c r="Y192" i="1"/>
  <c r="X105" i="1"/>
  <c r="X113" i="1"/>
  <c r="Z172" i="1"/>
  <c r="AA10" i="1"/>
  <c r="Y86" i="1"/>
  <c r="Y82" i="1"/>
  <c r="Y85" i="1"/>
  <c r="Y94" i="1"/>
  <c r="Y193" i="1"/>
  <c r="W84" i="17"/>
  <c r="W83" i="17"/>
  <c r="Z55" i="17"/>
  <c r="Z40" i="17"/>
  <c r="Z63" i="17"/>
  <c r="Z65" i="17"/>
  <c r="Z107" i="17"/>
  <c r="Y68" i="17"/>
  <c r="Y70" i="17"/>
  <c r="Y103" i="17"/>
  <c r="Z41" i="17"/>
  <c r="Z57" i="17"/>
  <c r="Z203" i="17"/>
  <c r="Z62" i="17"/>
  <c r="Z100" i="17"/>
  <c r="Z150" i="17"/>
  <c r="Z56" i="17"/>
  <c r="Z54" i="17"/>
  <c r="Y75" i="17"/>
  <c r="Y42" i="17"/>
  <c r="Y80" i="17"/>
  <c r="Y79" i="17"/>
  <c r="Y81" i="17"/>
  <c r="Y201" i="17"/>
  <c r="Y101" i="17"/>
  <c r="Y93" i="17"/>
  <c r="Y89" i="17"/>
  <c r="Y92" i="17"/>
  <c r="Y91" i="17"/>
  <c r="Y88" i="17"/>
  <c r="Y200" i="17"/>
  <c r="Y129" i="17"/>
  <c r="X82" i="17"/>
  <c r="AB2" i="17"/>
  <c r="AA36" i="17"/>
  <c r="Y90" i="17"/>
  <c r="Y87" i="17"/>
  <c r="Y99" i="17"/>
  <c r="Y199" i="17"/>
  <c r="Y58" i="17"/>
  <c r="Y59" i="17"/>
  <c r="Y94" i="17"/>
  <c r="Y211" i="17"/>
  <c r="X202" i="17"/>
  <c r="X210" i="17"/>
  <c r="X102" i="17"/>
  <c r="X104" i="17"/>
  <c r="X156" i="17"/>
  <c r="X157" i="17"/>
  <c r="X158" i="17"/>
  <c r="K13" i="8"/>
  <c r="K12" i="8"/>
  <c r="X203" i="18"/>
  <c r="X486" i="18"/>
  <c r="J33" i="8"/>
  <c r="M482" i="18"/>
  <c r="M483" i="18"/>
  <c r="X345" i="18"/>
  <c r="J490" i="18"/>
  <c r="H209" i="18"/>
  <c r="N199" i="18"/>
  <c r="N226" i="18"/>
  <c r="N227" i="18"/>
  <c r="Y314" i="18"/>
  <c r="Y345" i="18"/>
  <c r="Z439" i="18"/>
  <c r="Z431" i="18"/>
  <c r="Z332" i="18"/>
  <c r="Z334" i="18"/>
  <c r="X340" i="18"/>
  <c r="X342" i="18"/>
  <c r="X350" i="18"/>
  <c r="Y340" i="18"/>
  <c r="Y342" i="18"/>
  <c r="Y350" i="18"/>
  <c r="AA312" i="18"/>
  <c r="AA279" i="18"/>
  <c r="AA430" i="18"/>
  <c r="AA331" i="18"/>
  <c r="AA322" i="18"/>
  <c r="AA319" i="18"/>
  <c r="Y338" i="18"/>
  <c r="Y364" i="18"/>
  <c r="Z313" i="18"/>
  <c r="Z437" i="18"/>
  <c r="AA318" i="18"/>
  <c r="AA429" i="18"/>
  <c r="AA321" i="18"/>
  <c r="AA359" i="18"/>
  <c r="AA378" i="18"/>
  <c r="AA337" i="18"/>
  <c r="AB300" i="18"/>
  <c r="AB277" i="18"/>
  <c r="AB294" i="18"/>
  <c r="AB302" i="18"/>
  <c r="AB278" i="18"/>
  <c r="AB291" i="18"/>
  <c r="AB299" i="18"/>
  <c r="AB292" i="18"/>
  <c r="AA305" i="18"/>
  <c r="AA307" i="18"/>
  <c r="AA333" i="18"/>
  <c r="AB293" i="18"/>
  <c r="AA329" i="18"/>
  <c r="AA324" i="18"/>
  <c r="AA440" i="18"/>
  <c r="AA320" i="18"/>
  <c r="AA323" i="18"/>
  <c r="AA317" i="18"/>
  <c r="AA295" i="18"/>
  <c r="AA296" i="18"/>
  <c r="AA428" i="18"/>
  <c r="H391" i="18"/>
  <c r="H392" i="18"/>
  <c r="K375" i="18"/>
  <c r="K441" i="18"/>
  <c r="M364" i="18"/>
  <c r="N362" i="18"/>
  <c r="AB409" i="18"/>
  <c r="AC247" i="18"/>
  <c r="AA414" i="18"/>
  <c r="AA415" i="18"/>
  <c r="AA412" i="18"/>
  <c r="AA413" i="18"/>
  <c r="AA411" i="18"/>
  <c r="N426" i="18"/>
  <c r="N433" i="18"/>
  <c r="N420" i="18"/>
  <c r="N421" i="18"/>
  <c r="N355" i="18"/>
  <c r="N387" i="18"/>
  <c r="O353" i="18"/>
  <c r="L369" i="18"/>
  <c r="Q404" i="18"/>
  <c r="R402" i="18"/>
  <c r="Z416" i="18"/>
  <c r="Z417" i="18"/>
  <c r="I385" i="18"/>
  <c r="J381" i="18"/>
  <c r="J383" i="18"/>
  <c r="K372" i="18"/>
  <c r="W109" i="16"/>
  <c r="W108" i="16"/>
  <c r="Y141" i="16"/>
  <c r="Y100" i="16"/>
  <c r="Y102" i="16"/>
  <c r="Y103" i="16"/>
  <c r="Y80" i="16"/>
  <c r="Y83" i="16"/>
  <c r="Y191" i="16"/>
  <c r="Y92" i="16"/>
  <c r="Y87" i="16"/>
  <c r="Y203" i="16"/>
  <c r="Y86" i="16"/>
  <c r="Y58" i="16"/>
  <c r="Y59" i="16"/>
  <c r="X77" i="16"/>
  <c r="X200" i="16"/>
  <c r="J18" i="8"/>
  <c r="J25" i="8"/>
  <c r="J14" i="8"/>
  <c r="J44" i="8"/>
  <c r="Y85" i="16"/>
  <c r="Y94" i="16"/>
  <c r="Y193" i="16"/>
  <c r="Y82" i="16"/>
  <c r="Z63" i="16"/>
  <c r="Z65" i="16"/>
  <c r="Z57" i="16"/>
  <c r="Z195" i="16"/>
  <c r="Z55" i="16"/>
  <c r="Z41" i="16"/>
  <c r="Y68" i="16"/>
  <c r="Y70" i="16"/>
  <c r="Y96" i="16"/>
  <c r="Z40" i="16"/>
  <c r="Z56" i="16"/>
  <c r="Z62" i="16"/>
  <c r="Z93" i="16"/>
  <c r="Z54" i="16"/>
  <c r="AB2" i="16"/>
  <c r="AA36" i="16"/>
  <c r="X95" i="16"/>
  <c r="X97" i="16"/>
  <c r="X105" i="16"/>
  <c r="X113" i="16"/>
  <c r="X194" i="16"/>
  <c r="X202" i="16"/>
  <c r="Y192" i="16"/>
  <c r="Y84" i="16"/>
  <c r="Y81" i="16"/>
  <c r="Y122" i="16"/>
  <c r="Y75" i="16"/>
  <c r="Y76" i="16"/>
  <c r="Y42" i="16"/>
  <c r="Z240" i="18"/>
  <c r="AB239" i="18"/>
  <c r="Y105" i="18"/>
  <c r="Y106" i="18"/>
  <c r="X182" i="18"/>
  <c r="X183" i="18"/>
  <c r="X108" i="18"/>
  <c r="X116" i="18"/>
  <c r="AB152" i="17"/>
  <c r="X151" i="17"/>
  <c r="X153" i="17"/>
  <c r="X112" i="17"/>
  <c r="X120" i="17"/>
  <c r="Z3" i="15"/>
  <c r="Y102" i="15"/>
  <c r="Y103" i="15"/>
  <c r="Y105" i="15"/>
  <c r="Y113" i="15"/>
  <c r="Y101" i="15"/>
  <c r="Y127" i="15"/>
  <c r="Y134" i="17"/>
  <c r="Z3" i="17"/>
  <c r="Y108" i="17"/>
  <c r="Y109" i="17"/>
  <c r="Y110" i="17"/>
  <c r="Y127" i="16"/>
  <c r="Z3" i="16"/>
  <c r="Y101" i="16"/>
  <c r="Y130" i="18"/>
  <c r="Y104" i="18"/>
  <c r="Z3" i="18"/>
  <c r="AA152" i="17"/>
  <c r="W151" i="17"/>
  <c r="W153" i="17"/>
  <c r="W112" i="17"/>
  <c r="W120" i="17"/>
  <c r="Z3" i="1"/>
  <c r="Y101" i="1"/>
  <c r="Y127" i="1"/>
  <c r="X103" i="15"/>
  <c r="X105" i="15"/>
  <c r="X113" i="15"/>
  <c r="W111" i="18"/>
  <c r="X79" i="18"/>
  <c r="X112" i="18"/>
  <c r="O170" i="18"/>
  <c r="P168" i="18"/>
  <c r="P169" i="18"/>
  <c r="P171" i="18"/>
  <c r="P189" i="18"/>
  <c r="P204" i="18"/>
  <c r="P487" i="18"/>
  <c r="O119" i="18"/>
  <c r="O120" i="18"/>
  <c r="P115" i="18"/>
  <c r="AA67" i="18"/>
  <c r="AA64" i="18"/>
  <c r="AA95" i="18"/>
  <c r="AA65" i="18"/>
  <c r="AA57" i="18"/>
  <c r="AA56" i="18"/>
  <c r="AA58" i="18"/>
  <c r="AA59" i="18"/>
  <c r="AA198" i="18"/>
  <c r="AA481" i="18"/>
  <c r="AA42" i="18"/>
  <c r="AA43" i="18"/>
  <c r="Z70" i="18"/>
  <c r="Z72" i="18"/>
  <c r="Z99" i="18"/>
  <c r="I152" i="18"/>
  <c r="M130" i="18"/>
  <c r="M131" i="18"/>
  <c r="M134" i="18"/>
  <c r="Z195" i="18"/>
  <c r="Z477" i="18"/>
  <c r="Z83" i="18"/>
  <c r="Z125" i="18"/>
  <c r="Z86" i="18"/>
  <c r="Z144" i="18"/>
  <c r="Z103" i="18"/>
  <c r="Z44" i="18"/>
  <c r="Z77" i="18"/>
  <c r="Y78" i="18"/>
  <c r="K137" i="18"/>
  <c r="K139" i="18"/>
  <c r="AB38" i="18"/>
  <c r="AC2" i="18"/>
  <c r="AC273" i="18"/>
  <c r="Z194" i="18"/>
  <c r="Z476" i="18"/>
  <c r="Z89" i="18"/>
  <c r="Z206" i="18"/>
  <c r="Z489" i="18"/>
  <c r="Z85" i="18"/>
  <c r="Z94" i="18"/>
  <c r="Z82" i="18"/>
  <c r="Z60" i="18"/>
  <c r="Z61" i="18"/>
  <c r="G209" i="18"/>
  <c r="Z196" i="18"/>
  <c r="Z478" i="18"/>
  <c r="Z87" i="18"/>
  <c r="Z84" i="18"/>
  <c r="L13" i="8"/>
  <c r="Z88" i="18"/>
  <c r="Z96" i="18"/>
  <c r="Z175" i="18"/>
  <c r="AA12" i="18"/>
  <c r="Y197" i="18"/>
  <c r="Y479" i="18"/>
  <c r="Y205" i="18"/>
  <c r="Y488" i="18"/>
  <c r="Y97" i="18"/>
  <c r="Y100" i="18"/>
  <c r="J146" i="18"/>
  <c r="O189" i="18"/>
  <c r="O204" i="18"/>
  <c r="O487" i="18"/>
  <c r="O172" i="18"/>
  <c r="Y180" i="18"/>
  <c r="Y181" i="18"/>
  <c r="Y177" i="18"/>
  <c r="Y178" i="18"/>
  <c r="Y179" i="18"/>
  <c r="L224" i="16"/>
  <c r="S167" i="16"/>
  <c r="T165" i="16"/>
  <c r="T166" i="16"/>
  <c r="T168" i="16"/>
  <c r="T186" i="16"/>
  <c r="T201" i="16"/>
  <c r="L139" i="16"/>
  <c r="L143" i="16"/>
  <c r="N213" i="15"/>
  <c r="R167" i="15"/>
  <c r="S165" i="15"/>
  <c r="S166" i="15"/>
  <c r="S168" i="15"/>
  <c r="J154" i="16"/>
  <c r="J155" i="16"/>
  <c r="J156" i="16"/>
  <c r="N197" i="17"/>
  <c r="N204" i="17"/>
  <c r="N191" i="17"/>
  <c r="N192" i="17"/>
  <c r="N125" i="17"/>
  <c r="N130" i="17"/>
  <c r="N131" i="17"/>
  <c r="M133" i="17"/>
  <c r="N124" i="17"/>
  <c r="O119" i="17"/>
  <c r="O121" i="17"/>
  <c r="L135" i="17"/>
  <c r="L139" i="17"/>
  <c r="Y185" i="17"/>
  <c r="Y186" i="17"/>
  <c r="Y184" i="17"/>
  <c r="N123" i="1"/>
  <c r="N124" i="1"/>
  <c r="M126" i="1"/>
  <c r="I151" i="15"/>
  <c r="I152" i="15"/>
  <c r="AA178" i="16"/>
  <c r="AA176" i="16"/>
  <c r="AA177" i="16"/>
  <c r="AA175" i="16"/>
  <c r="AA174" i="16"/>
  <c r="M133" i="16"/>
  <c r="J169" i="17"/>
  <c r="M231" i="17"/>
  <c r="M205" i="17"/>
  <c r="G195" i="15"/>
  <c r="J171" i="17"/>
  <c r="P118" i="1"/>
  <c r="P189" i="1"/>
  <c r="P196" i="1"/>
  <c r="P183" i="1"/>
  <c r="P184" i="1"/>
  <c r="P150" i="1"/>
  <c r="S166" i="1"/>
  <c r="S168" i="1"/>
  <c r="S186" i="1"/>
  <c r="S201" i="1"/>
  <c r="K142" i="17"/>
  <c r="K144" i="17"/>
  <c r="L128" i="1"/>
  <c r="L131" i="1"/>
  <c r="AB172" i="16"/>
  <c r="AC10" i="16"/>
  <c r="I154" i="1"/>
  <c r="I155" i="1"/>
  <c r="P117" i="1"/>
  <c r="Q112" i="1"/>
  <c r="Q114" i="1"/>
  <c r="O197" i="1"/>
  <c r="O223" i="1"/>
  <c r="X187" i="17"/>
  <c r="X188" i="17"/>
  <c r="I205" i="16"/>
  <c r="J149" i="1"/>
  <c r="L232" i="17"/>
  <c r="Q180" i="15"/>
  <c r="Q176" i="15"/>
  <c r="Q191" i="15"/>
  <c r="K134" i="15"/>
  <c r="K136" i="15"/>
  <c r="O212" i="15"/>
  <c r="O187" i="15"/>
  <c r="N127" i="16"/>
  <c r="N128" i="16"/>
  <c r="N131" i="16"/>
  <c r="K146" i="16"/>
  <c r="K145" i="16"/>
  <c r="L144" i="16"/>
  <c r="K144" i="15"/>
  <c r="I213" i="17"/>
  <c r="I175" i="17"/>
  <c r="M189" i="16"/>
  <c r="M196" i="16"/>
  <c r="M183" i="16"/>
  <c r="M184" i="16"/>
  <c r="M118" i="16"/>
  <c r="M150" i="16"/>
  <c r="L127" i="15"/>
  <c r="M125" i="15"/>
  <c r="Q179" i="15"/>
  <c r="Q118" i="15"/>
  <c r="Q173" i="15"/>
  <c r="Q174" i="15"/>
  <c r="R170" i="15"/>
  <c r="R171" i="15"/>
  <c r="R172" i="15"/>
  <c r="R180" i="15"/>
  <c r="Q150" i="15"/>
  <c r="J148" i="15"/>
  <c r="P186" i="15"/>
  <c r="K139" i="1"/>
  <c r="M117" i="16"/>
  <c r="N112" i="16"/>
  <c r="N114" i="16"/>
  <c r="Z179" i="16"/>
  <c r="Z180" i="16"/>
  <c r="R116" i="15"/>
  <c r="R117" i="15"/>
  <c r="S112" i="15"/>
  <c r="S114" i="15"/>
  <c r="Z182" i="17"/>
  <c r="AA10" i="17"/>
  <c r="N224" i="1"/>
  <c r="I46" i="8"/>
  <c r="X109" i="1"/>
  <c r="L8" i="8"/>
  <c r="X109" i="15"/>
  <c r="Y77" i="1"/>
  <c r="Y108" i="1"/>
  <c r="Y77" i="15"/>
  <c r="Y108" i="15"/>
  <c r="AA172" i="1"/>
  <c r="AB10" i="1"/>
  <c r="AA100" i="15"/>
  <c r="AA141" i="15"/>
  <c r="Z76" i="15"/>
  <c r="Z190" i="15"/>
  <c r="Z178" i="1"/>
  <c r="Z176" i="1"/>
  <c r="Z174" i="1"/>
  <c r="Z177" i="1"/>
  <c r="Z175" i="1"/>
  <c r="Y179" i="1"/>
  <c r="Y180" i="1"/>
  <c r="Z75" i="1"/>
  <c r="Z76" i="1"/>
  <c r="Z200" i="1"/>
  <c r="Z42" i="1"/>
  <c r="Z141" i="1"/>
  <c r="Z100" i="1"/>
  <c r="AC36" i="15"/>
  <c r="AD2" i="15"/>
  <c r="AB36" i="1"/>
  <c r="AC2" i="1"/>
  <c r="Z192" i="15"/>
  <c r="Z184" i="15"/>
  <c r="Z95" i="15"/>
  <c r="Z97" i="15"/>
  <c r="L12" i="8"/>
  <c r="K19" i="8"/>
  <c r="K26" i="8"/>
  <c r="Z82" i="1"/>
  <c r="Z94" i="1"/>
  <c r="Z85" i="1"/>
  <c r="Z193" i="1"/>
  <c r="Z86" i="1"/>
  <c r="AB40" i="15"/>
  <c r="AB65" i="15"/>
  <c r="AB54" i="15"/>
  <c r="AB62" i="15"/>
  <c r="AB93" i="15"/>
  <c r="AB63" i="15"/>
  <c r="AA68" i="15"/>
  <c r="AA70" i="15"/>
  <c r="AA96" i="15"/>
  <c r="AB57" i="15"/>
  <c r="AB185" i="15"/>
  <c r="AB56" i="15"/>
  <c r="AB41" i="15"/>
  <c r="AB55" i="15"/>
  <c r="AA56" i="1"/>
  <c r="AA65" i="1"/>
  <c r="AA41" i="1"/>
  <c r="AA54" i="1"/>
  <c r="AA40" i="1"/>
  <c r="AA62" i="1"/>
  <c r="AA93" i="1"/>
  <c r="Z68" i="1"/>
  <c r="Z70" i="1"/>
  <c r="Z96" i="1"/>
  <c r="AA55" i="1"/>
  <c r="AA63" i="1"/>
  <c r="AA57" i="1"/>
  <c r="AA195" i="1"/>
  <c r="AA80" i="15"/>
  <c r="AA92" i="15"/>
  <c r="AA181" i="15"/>
  <c r="AA83" i="15"/>
  <c r="AA58" i="15"/>
  <c r="AA59" i="15"/>
  <c r="AA87" i="15"/>
  <c r="AA86" i="15"/>
  <c r="AA94" i="15"/>
  <c r="AA85" i="15"/>
  <c r="AA183" i="15"/>
  <c r="AA82" i="15"/>
  <c r="Z122" i="1"/>
  <c r="Z84" i="1"/>
  <c r="Z192" i="1"/>
  <c r="Z81" i="1"/>
  <c r="Y202" i="1"/>
  <c r="Y194" i="1"/>
  <c r="Y95" i="1"/>
  <c r="Y97" i="1"/>
  <c r="Y105" i="1"/>
  <c r="Y113" i="1"/>
  <c r="Z191" i="1"/>
  <c r="Z87" i="1"/>
  <c r="Z203" i="1"/>
  <c r="Z83" i="1"/>
  <c r="Z92" i="1"/>
  <c r="Z80" i="1"/>
  <c r="Z58" i="1"/>
  <c r="Z59" i="1"/>
  <c r="AA75" i="15"/>
  <c r="AA42" i="15"/>
  <c r="AA122" i="15"/>
  <c r="AA81" i="15"/>
  <c r="AA182" i="15"/>
  <c r="AA84" i="15"/>
  <c r="W115" i="17"/>
  <c r="W116" i="17"/>
  <c r="Y156" i="17"/>
  <c r="Y157" i="17"/>
  <c r="Y158" i="17"/>
  <c r="Y102" i="17"/>
  <c r="Y104" i="17"/>
  <c r="Y210" i="17"/>
  <c r="Y202" i="17"/>
  <c r="X84" i="17"/>
  <c r="X208" i="17"/>
  <c r="X83" i="17"/>
  <c r="Y82" i="17"/>
  <c r="K33" i="8"/>
  <c r="Z199" i="17"/>
  <c r="Z58" i="17"/>
  <c r="Z59" i="17"/>
  <c r="Z90" i="17"/>
  <c r="Z87" i="17"/>
  <c r="Z99" i="17"/>
  <c r="Z94" i="17"/>
  <c r="Z211" i="17"/>
  <c r="Z75" i="17"/>
  <c r="Z42" i="17"/>
  <c r="Z81" i="17"/>
  <c r="Z79" i="17"/>
  <c r="Z80" i="17"/>
  <c r="AC2" i="17"/>
  <c r="AB36" i="17"/>
  <c r="AA41" i="17"/>
  <c r="Z68" i="17"/>
  <c r="Z70" i="17"/>
  <c r="Z103" i="17"/>
  <c r="AA65" i="17"/>
  <c r="AA107" i="17"/>
  <c r="AA57" i="17"/>
  <c r="AA203" i="17"/>
  <c r="AA62" i="17"/>
  <c r="AA100" i="17"/>
  <c r="AA150" i="17"/>
  <c r="AA54" i="17"/>
  <c r="AA55" i="17"/>
  <c r="AA63" i="17"/>
  <c r="AA40" i="17"/>
  <c r="AA56" i="17"/>
  <c r="Z201" i="17"/>
  <c r="Z93" i="17"/>
  <c r="Z92" i="17"/>
  <c r="Z101" i="17"/>
  <c r="Z89" i="17"/>
  <c r="Z200" i="17"/>
  <c r="Z88" i="17"/>
  <c r="Z91" i="17"/>
  <c r="Z129" i="17"/>
  <c r="Y203" i="18"/>
  <c r="Y486" i="18"/>
  <c r="M510" i="18"/>
  <c r="M511" i="18"/>
  <c r="Y346" i="18"/>
  <c r="N474" i="18"/>
  <c r="N200" i="18"/>
  <c r="G494" i="18"/>
  <c r="J382" i="18"/>
  <c r="K381" i="18"/>
  <c r="Z105" i="18"/>
  <c r="Z106" i="18"/>
  <c r="Z314" i="18"/>
  <c r="Z346" i="18"/>
  <c r="AB432" i="18"/>
  <c r="AB430" i="18"/>
  <c r="AB322" i="18"/>
  <c r="AB331" i="18"/>
  <c r="AB319" i="18"/>
  <c r="Z364" i="18"/>
  <c r="Z338" i="18"/>
  <c r="AB429" i="18"/>
  <c r="AB359" i="18"/>
  <c r="AB321" i="18"/>
  <c r="AB318" i="18"/>
  <c r="AB330" i="18"/>
  <c r="AA313" i="18"/>
  <c r="AA437" i="18"/>
  <c r="AA431" i="18"/>
  <c r="AA439" i="18"/>
  <c r="AA332" i="18"/>
  <c r="AA334" i="18"/>
  <c r="AB329" i="18"/>
  <c r="AB317" i="18"/>
  <c r="AB295" i="18"/>
  <c r="AB428" i="18"/>
  <c r="AB323" i="18"/>
  <c r="AB324" i="18"/>
  <c r="AB320" i="18"/>
  <c r="Z339" i="18"/>
  <c r="M365" i="18"/>
  <c r="M368" i="18"/>
  <c r="M369" i="18"/>
  <c r="AB312" i="18"/>
  <c r="AB279" i="18"/>
  <c r="AC302" i="18"/>
  <c r="AB305" i="18"/>
  <c r="AB307" i="18"/>
  <c r="AC277" i="18"/>
  <c r="AC299" i="18"/>
  <c r="AC330" i="18"/>
  <c r="AC292" i="18"/>
  <c r="AC294" i="18"/>
  <c r="AC432" i="18"/>
  <c r="AC293" i="18"/>
  <c r="AC300" i="18"/>
  <c r="AC291" i="18"/>
  <c r="AC278" i="18"/>
  <c r="AA416" i="18"/>
  <c r="AA417" i="18"/>
  <c r="K376" i="18"/>
  <c r="K380" i="18"/>
  <c r="AB378" i="18"/>
  <c r="AB337" i="18"/>
  <c r="J385" i="18"/>
  <c r="AB415" i="18"/>
  <c r="AB411" i="18"/>
  <c r="AB413" i="18"/>
  <c r="AB414" i="18"/>
  <c r="AB412" i="18"/>
  <c r="I386" i="18"/>
  <c r="O426" i="18"/>
  <c r="O433" i="18"/>
  <c r="O420" i="18"/>
  <c r="O421" i="18"/>
  <c r="O355" i="18"/>
  <c r="O387" i="18"/>
  <c r="R403" i="18"/>
  <c r="R405" i="18"/>
  <c r="R423" i="18"/>
  <c r="R438" i="18"/>
  <c r="O354" i="18"/>
  <c r="P349" i="18"/>
  <c r="P351" i="18"/>
  <c r="N460" i="18"/>
  <c r="N461" i="18"/>
  <c r="N434" i="18"/>
  <c r="L370" i="18"/>
  <c r="H393" i="18"/>
  <c r="AC409" i="18"/>
  <c r="AD247" i="18"/>
  <c r="O360" i="18"/>
  <c r="O361" i="18"/>
  <c r="N363" i="18"/>
  <c r="AB36" i="16"/>
  <c r="AC2" i="16"/>
  <c r="K14" i="8"/>
  <c r="K44" i="8"/>
  <c r="K18" i="8"/>
  <c r="K25" i="8"/>
  <c r="Z87" i="16"/>
  <c r="Z203" i="16"/>
  <c r="Z83" i="16"/>
  <c r="Z92" i="16"/>
  <c r="Z58" i="16"/>
  <c r="Z59" i="16"/>
  <c r="Z80" i="16"/>
  <c r="Z191" i="16"/>
  <c r="Z86" i="16"/>
  <c r="Z141" i="16"/>
  <c r="Z100" i="16"/>
  <c r="Z102" i="16"/>
  <c r="J46" i="8"/>
  <c r="J39" i="8"/>
  <c r="Z82" i="16"/>
  <c r="L19" i="8"/>
  <c r="L26" i="8"/>
  <c r="Z85" i="16"/>
  <c r="Z94" i="16"/>
  <c r="Z193" i="16"/>
  <c r="X108" i="16"/>
  <c r="X109" i="16"/>
  <c r="Y77" i="16"/>
  <c r="Y200" i="16"/>
  <c r="Y202" i="16"/>
  <c r="Y95" i="16"/>
  <c r="Y97" i="16"/>
  <c r="Y105" i="16"/>
  <c r="Y113" i="16"/>
  <c r="Y194" i="16"/>
  <c r="Z75" i="16"/>
  <c r="Z42" i="16"/>
  <c r="AA41" i="16"/>
  <c r="Z68" i="16"/>
  <c r="Z70" i="16"/>
  <c r="Z96" i="16"/>
  <c r="AA56" i="16"/>
  <c r="AA54" i="16"/>
  <c r="AA65" i="16"/>
  <c r="AA57" i="16"/>
  <c r="AA195" i="16"/>
  <c r="AA55" i="16"/>
  <c r="AA62" i="16"/>
  <c r="AA93" i="16"/>
  <c r="AA63" i="16"/>
  <c r="AA40" i="16"/>
  <c r="Z81" i="16"/>
  <c r="Z192" i="16"/>
  <c r="Z84" i="16"/>
  <c r="Z122" i="16"/>
  <c r="P117" i="18"/>
  <c r="P119" i="18"/>
  <c r="AC239" i="18"/>
  <c r="AA240" i="18"/>
  <c r="Y108" i="18"/>
  <c r="Y116" i="18"/>
  <c r="Y187" i="17"/>
  <c r="Y188" i="17"/>
  <c r="X111" i="18"/>
  <c r="Z134" i="17"/>
  <c r="Z108" i="17"/>
  <c r="AA3" i="17"/>
  <c r="Z109" i="17"/>
  <c r="Z110" i="17"/>
  <c r="AC152" i="17"/>
  <c r="Y151" i="17"/>
  <c r="Y153" i="17"/>
  <c r="Z101" i="16"/>
  <c r="Z127" i="16"/>
  <c r="AA3" i="16"/>
  <c r="Y182" i="18"/>
  <c r="Y183" i="18"/>
  <c r="N128" i="18"/>
  <c r="N129" i="18"/>
  <c r="Z127" i="1"/>
  <c r="Z101" i="1"/>
  <c r="AA3" i="1"/>
  <c r="Z102" i="1"/>
  <c r="Z103" i="1"/>
  <c r="Y112" i="17"/>
  <c r="Y120" i="17"/>
  <c r="AA3" i="18"/>
  <c r="Z130" i="18"/>
  <c r="Z104" i="18"/>
  <c r="Z127" i="15"/>
  <c r="AA3" i="15"/>
  <c r="Z102" i="15"/>
  <c r="Z101" i="15"/>
  <c r="O213" i="15"/>
  <c r="Y79" i="18"/>
  <c r="Y112" i="18"/>
  <c r="K138" i="18"/>
  <c r="L136" i="18"/>
  <c r="I154" i="18"/>
  <c r="I155" i="18"/>
  <c r="K141" i="18"/>
  <c r="K207" i="18"/>
  <c r="K490" i="18"/>
  <c r="Z78" i="18"/>
  <c r="AA195" i="18"/>
  <c r="AA477" i="18"/>
  <c r="AA125" i="18"/>
  <c r="AA83" i="18"/>
  <c r="AA86" i="18"/>
  <c r="J149" i="18"/>
  <c r="J148" i="18"/>
  <c r="AA175" i="18"/>
  <c r="AB12" i="18"/>
  <c r="AA144" i="18"/>
  <c r="AA103" i="18"/>
  <c r="Z181" i="18"/>
  <c r="Z177" i="18"/>
  <c r="Z178" i="18"/>
  <c r="Z179" i="18"/>
  <c r="Z180" i="18"/>
  <c r="O186" i="18"/>
  <c r="O187" i="18"/>
  <c r="O192" i="18"/>
  <c r="O121" i="18"/>
  <c r="O153" i="18"/>
  <c r="G210" i="18"/>
  <c r="H210" i="18"/>
  <c r="AA44" i="18"/>
  <c r="AA77" i="18"/>
  <c r="P170" i="18"/>
  <c r="Q168" i="18"/>
  <c r="Z197" i="18"/>
  <c r="Z479" i="18"/>
  <c r="Z205" i="18"/>
  <c r="Z488" i="18"/>
  <c r="Z97" i="18"/>
  <c r="Z100" i="18"/>
  <c r="AC38" i="18"/>
  <c r="AD2" i="18"/>
  <c r="AD273" i="18"/>
  <c r="AA196" i="18"/>
  <c r="AA478" i="18"/>
  <c r="AA87" i="18"/>
  <c r="AA84" i="18"/>
  <c r="AA88" i="18"/>
  <c r="AA96" i="18"/>
  <c r="AB67" i="18"/>
  <c r="AB64" i="18"/>
  <c r="AB95" i="18"/>
  <c r="AB65" i="18"/>
  <c r="AB56" i="18"/>
  <c r="AB42" i="18"/>
  <c r="AB58" i="18"/>
  <c r="AB59" i="18"/>
  <c r="AB198" i="18"/>
  <c r="AB57" i="18"/>
  <c r="AB43" i="18"/>
  <c r="AA70" i="18"/>
  <c r="AA72" i="18"/>
  <c r="AA99" i="18"/>
  <c r="M135" i="18"/>
  <c r="AA194" i="18"/>
  <c r="AA476" i="18"/>
  <c r="AA89" i="18"/>
  <c r="AA206" i="18"/>
  <c r="AA489" i="18"/>
  <c r="AA85" i="18"/>
  <c r="AA82" i="18"/>
  <c r="AA60" i="18"/>
  <c r="AA61" i="18"/>
  <c r="AA94" i="18"/>
  <c r="S167" i="1"/>
  <c r="T165" i="1"/>
  <c r="T166" i="1"/>
  <c r="T168" i="1"/>
  <c r="T186" i="1"/>
  <c r="T201" i="1"/>
  <c r="Q186" i="15"/>
  <c r="Q212" i="15"/>
  <c r="K135" i="15"/>
  <c r="Y109" i="1"/>
  <c r="N136" i="16"/>
  <c r="N132" i="16"/>
  <c r="N134" i="16"/>
  <c r="J158" i="16"/>
  <c r="J160" i="16"/>
  <c r="R176" i="15"/>
  <c r="R191" i="15"/>
  <c r="Q116" i="1"/>
  <c r="Q117" i="1"/>
  <c r="R112" i="1"/>
  <c r="R114" i="1"/>
  <c r="P223" i="1"/>
  <c r="P197" i="1"/>
  <c r="M127" i="1"/>
  <c r="N125" i="1"/>
  <c r="N123" i="15"/>
  <c r="N124" i="15"/>
  <c r="M126" i="15"/>
  <c r="J151" i="1"/>
  <c r="J152" i="1"/>
  <c r="M232" i="17"/>
  <c r="N205" i="17"/>
  <c r="N231" i="17"/>
  <c r="J157" i="16"/>
  <c r="Z185" i="17"/>
  <c r="Z184" i="17"/>
  <c r="Z186" i="17"/>
  <c r="R179" i="15"/>
  <c r="R186" i="15"/>
  <c r="R173" i="15"/>
  <c r="R174" i="15"/>
  <c r="S170" i="15"/>
  <c r="S171" i="15"/>
  <c r="S172" i="15"/>
  <c r="S180" i="15"/>
  <c r="R118" i="15"/>
  <c r="R150" i="15"/>
  <c r="N116" i="16"/>
  <c r="N117" i="16"/>
  <c r="O112" i="16"/>
  <c r="O114" i="16"/>
  <c r="L128" i="15"/>
  <c r="L131" i="15"/>
  <c r="M223" i="16"/>
  <c r="M224" i="16"/>
  <c r="M197" i="16"/>
  <c r="O224" i="1"/>
  <c r="I156" i="1"/>
  <c r="I157" i="1"/>
  <c r="T167" i="16"/>
  <c r="U165" i="16"/>
  <c r="K143" i="17"/>
  <c r="AB10" i="17"/>
  <c r="AA182" i="17"/>
  <c r="S116" i="15"/>
  <c r="S117" i="15"/>
  <c r="T112" i="15"/>
  <c r="T114" i="15"/>
  <c r="K138" i="15"/>
  <c r="K193" i="15"/>
  <c r="J174" i="17"/>
  <c r="AA179" i="16"/>
  <c r="AA180" i="16"/>
  <c r="M134" i="17"/>
  <c r="N132" i="17"/>
  <c r="K143" i="1"/>
  <c r="K148" i="16"/>
  <c r="S167" i="15"/>
  <c r="T165" i="15"/>
  <c r="L145" i="16"/>
  <c r="M144" i="16"/>
  <c r="L146" i="16"/>
  <c r="L148" i="16"/>
  <c r="O123" i="17"/>
  <c r="O124" i="17"/>
  <c r="P119" i="17"/>
  <c r="P121" i="17"/>
  <c r="P187" i="15"/>
  <c r="P212" i="15"/>
  <c r="I214" i="17"/>
  <c r="AC172" i="16"/>
  <c r="AD10" i="16"/>
  <c r="L132" i="1"/>
  <c r="L133" i="1"/>
  <c r="L134" i="1"/>
  <c r="L136" i="1"/>
  <c r="G196" i="15"/>
  <c r="H196" i="15"/>
  <c r="J149" i="15"/>
  <c r="AB175" i="16"/>
  <c r="AB178" i="16"/>
  <c r="AB177" i="16"/>
  <c r="AB174" i="16"/>
  <c r="AB176" i="16"/>
  <c r="K146" i="17"/>
  <c r="K212" i="17"/>
  <c r="O125" i="16"/>
  <c r="I206" i="16"/>
  <c r="M134" i="16"/>
  <c r="M136" i="16"/>
  <c r="I154" i="15"/>
  <c r="I155" i="15"/>
  <c r="I156" i="15"/>
  <c r="I158" i="15"/>
  <c r="L140" i="17"/>
  <c r="M8" i="8"/>
  <c r="Y109" i="15"/>
  <c r="Z77" i="15"/>
  <c r="Z109" i="15"/>
  <c r="Z77" i="1"/>
  <c r="Z108" i="1"/>
  <c r="AD36" i="15"/>
  <c r="AE2" i="15"/>
  <c r="Z194" i="1"/>
  <c r="Z95" i="1"/>
  <c r="Z97" i="1"/>
  <c r="Z202" i="1"/>
  <c r="AA192" i="15"/>
  <c r="AA184" i="15"/>
  <c r="AA95" i="15"/>
  <c r="AA97" i="15"/>
  <c r="AB181" i="15"/>
  <c r="AB92" i="15"/>
  <c r="AB83" i="15"/>
  <c r="AB87" i="15"/>
  <c r="AB58" i="15"/>
  <c r="AB59" i="15"/>
  <c r="AB80" i="15"/>
  <c r="AC41" i="15"/>
  <c r="AC40" i="15"/>
  <c r="AC57" i="15"/>
  <c r="AC185" i="15"/>
  <c r="AC62" i="15"/>
  <c r="AC93" i="15"/>
  <c r="AB68" i="15"/>
  <c r="AB70" i="15"/>
  <c r="AB96" i="15"/>
  <c r="AC65" i="15"/>
  <c r="AC56" i="15"/>
  <c r="AC54" i="15"/>
  <c r="AC63" i="15"/>
  <c r="AC55" i="15"/>
  <c r="Z179" i="1"/>
  <c r="Z180" i="1"/>
  <c r="AA141" i="1"/>
  <c r="AA100" i="1"/>
  <c r="AB85" i="15"/>
  <c r="AB183" i="15"/>
  <c r="AB94" i="15"/>
  <c r="AB82" i="15"/>
  <c r="AB86" i="15"/>
  <c r="AA85" i="1"/>
  <c r="AA82" i="1"/>
  <c r="AA94" i="1"/>
  <c r="AA193" i="1"/>
  <c r="AA86" i="1"/>
  <c r="AA102" i="1"/>
  <c r="AA81" i="1"/>
  <c r="AA122" i="1"/>
  <c r="AA192" i="1"/>
  <c r="AA84" i="1"/>
  <c r="AA191" i="1"/>
  <c r="AA83" i="1"/>
  <c r="AA87" i="1"/>
  <c r="AA203" i="1"/>
  <c r="AA80" i="1"/>
  <c r="AA58" i="1"/>
  <c r="AA59" i="1"/>
  <c r="AA92" i="1"/>
  <c r="AB81" i="15"/>
  <c r="AB84" i="15"/>
  <c r="AB182" i="15"/>
  <c r="AB122" i="15"/>
  <c r="AB100" i="15"/>
  <c r="AB141" i="15"/>
  <c r="AC36" i="1"/>
  <c r="AD2" i="1"/>
  <c r="AC10" i="1"/>
  <c r="AB172" i="1"/>
  <c r="Z105" i="1"/>
  <c r="Z113" i="1"/>
  <c r="AA76" i="15"/>
  <c r="AA190" i="15"/>
  <c r="AA75" i="1"/>
  <c r="AA76" i="1"/>
  <c r="AA200" i="1"/>
  <c r="AA42" i="1"/>
  <c r="AB42" i="15"/>
  <c r="AB75" i="15"/>
  <c r="AB55" i="1"/>
  <c r="AB56" i="1"/>
  <c r="AB57" i="1"/>
  <c r="AB195" i="1"/>
  <c r="AB63" i="1"/>
  <c r="AB40" i="1"/>
  <c r="AB41" i="1"/>
  <c r="AB65" i="1"/>
  <c r="AB54" i="1"/>
  <c r="AB62" i="1"/>
  <c r="AB93" i="1"/>
  <c r="AA68" i="1"/>
  <c r="AA70" i="1"/>
  <c r="AA96" i="1"/>
  <c r="AA176" i="1"/>
  <c r="AA174" i="1"/>
  <c r="AA175" i="1"/>
  <c r="AA178" i="1"/>
  <c r="AA177" i="1"/>
  <c r="Z156" i="17"/>
  <c r="Z157" i="17"/>
  <c r="Z158" i="17"/>
  <c r="Z210" i="17"/>
  <c r="Z102" i="17"/>
  <c r="Z104" i="17"/>
  <c r="Z112" i="17"/>
  <c r="Z120" i="17"/>
  <c r="Z202" i="17"/>
  <c r="AA93" i="17"/>
  <c r="AA92" i="17"/>
  <c r="AA201" i="17"/>
  <c r="AA101" i="17"/>
  <c r="AA89" i="17"/>
  <c r="AA90" i="17"/>
  <c r="AA87" i="17"/>
  <c r="AA58" i="17"/>
  <c r="AA59" i="17"/>
  <c r="AA199" i="17"/>
  <c r="AA99" i="17"/>
  <c r="AA94" i="17"/>
  <c r="AA211" i="17"/>
  <c r="AA79" i="17"/>
  <c r="AA80" i="17"/>
  <c r="AA81" i="17"/>
  <c r="AA42" i="17"/>
  <c r="AA75" i="17"/>
  <c r="Z82" i="17"/>
  <c r="L33" i="8"/>
  <c r="AB62" i="17"/>
  <c r="AB100" i="17"/>
  <c r="AB150" i="17"/>
  <c r="AB56" i="17"/>
  <c r="AB63" i="17"/>
  <c r="AB40" i="17"/>
  <c r="AB54" i="17"/>
  <c r="AB57" i="17"/>
  <c r="AB203" i="17"/>
  <c r="AB55" i="17"/>
  <c r="AA68" i="17"/>
  <c r="AA70" i="17"/>
  <c r="AA103" i="17"/>
  <c r="AB65" i="17"/>
  <c r="AB107" i="17"/>
  <c r="AB41" i="17"/>
  <c r="AA200" i="17"/>
  <c r="AA91" i="17"/>
  <c r="AA88" i="17"/>
  <c r="AA129" i="17"/>
  <c r="AD2" i="17"/>
  <c r="AC36" i="17"/>
  <c r="Y84" i="17"/>
  <c r="Y208" i="17"/>
  <c r="Y83" i="17"/>
  <c r="X115" i="17"/>
  <c r="X116" i="17"/>
  <c r="M12" i="8"/>
  <c r="M13" i="8"/>
  <c r="Z203" i="18"/>
  <c r="Z486" i="18"/>
  <c r="N482" i="18"/>
  <c r="N510" i="18"/>
  <c r="N511" i="18"/>
  <c r="Z345" i="18"/>
  <c r="AB481" i="18"/>
  <c r="AA103" i="1"/>
  <c r="O199" i="18"/>
  <c r="O200" i="18"/>
  <c r="O474" i="18"/>
  <c r="AC430" i="18"/>
  <c r="AC319" i="18"/>
  <c r="AC322" i="18"/>
  <c r="AC331" i="18"/>
  <c r="AB313" i="18"/>
  <c r="AB314" i="18"/>
  <c r="AB296" i="18"/>
  <c r="AC429" i="18"/>
  <c r="AC359" i="18"/>
  <c r="AC318" i="18"/>
  <c r="AC321" i="18"/>
  <c r="AD294" i="18"/>
  <c r="AD432" i="18"/>
  <c r="AD293" i="18"/>
  <c r="AD292" i="18"/>
  <c r="AD277" i="18"/>
  <c r="AD302" i="18"/>
  <c r="AD291" i="18"/>
  <c r="AD299" i="18"/>
  <c r="AD278" i="18"/>
  <c r="AD300" i="18"/>
  <c r="AC305" i="18"/>
  <c r="AC307" i="18"/>
  <c r="AC333" i="18"/>
  <c r="Z340" i="18"/>
  <c r="Z342" i="18"/>
  <c r="Z350" i="18"/>
  <c r="AA364" i="18"/>
  <c r="AA338" i="18"/>
  <c r="AC312" i="18"/>
  <c r="AC279" i="18"/>
  <c r="AB333" i="18"/>
  <c r="AC317" i="18"/>
  <c r="AC428" i="18"/>
  <c r="AC295" i="18"/>
  <c r="AC324" i="18"/>
  <c r="AC440" i="18"/>
  <c r="AC320" i="18"/>
  <c r="AC329" i="18"/>
  <c r="AC323" i="18"/>
  <c r="AC378" i="18"/>
  <c r="AC337" i="18"/>
  <c r="AB440" i="18"/>
  <c r="AB431" i="18"/>
  <c r="AB439" i="18"/>
  <c r="AB332" i="18"/>
  <c r="AA314" i="18"/>
  <c r="AA339" i="18"/>
  <c r="AA340" i="18"/>
  <c r="AA342" i="18"/>
  <c r="AA350" i="18"/>
  <c r="P353" i="18"/>
  <c r="I388" i="18"/>
  <c r="I389" i="18"/>
  <c r="AD409" i="18"/>
  <c r="AE247" i="18"/>
  <c r="R404" i="18"/>
  <c r="S402" i="18"/>
  <c r="AC415" i="18"/>
  <c r="AC411" i="18"/>
  <c r="AC414" i="18"/>
  <c r="AC413" i="18"/>
  <c r="AC412" i="18"/>
  <c r="K383" i="18"/>
  <c r="K385" i="18"/>
  <c r="K382" i="18"/>
  <c r="L371" i="18"/>
  <c r="L373" i="18"/>
  <c r="AB416" i="18"/>
  <c r="AB417" i="18"/>
  <c r="H397" i="18"/>
  <c r="H395" i="18"/>
  <c r="H394" i="18"/>
  <c r="N364" i="18"/>
  <c r="O362" i="18"/>
  <c r="O460" i="18"/>
  <c r="O461" i="18"/>
  <c r="O434" i="18"/>
  <c r="AA42" i="16"/>
  <c r="AA75" i="16"/>
  <c r="AA76" i="16"/>
  <c r="K39" i="8"/>
  <c r="K46" i="8"/>
  <c r="AA122" i="16"/>
  <c r="AA84" i="16"/>
  <c r="AA81" i="16"/>
  <c r="AA192" i="16"/>
  <c r="Z76" i="16"/>
  <c r="Z77" i="16"/>
  <c r="AA100" i="16"/>
  <c r="AA102" i="16"/>
  <c r="AA141" i="16"/>
  <c r="AA83" i="16"/>
  <c r="AA86" i="16"/>
  <c r="AA80" i="16"/>
  <c r="AA58" i="16"/>
  <c r="AA59" i="16"/>
  <c r="AA92" i="16"/>
  <c r="AA87" i="16"/>
  <c r="AA203" i="16"/>
  <c r="AA191" i="16"/>
  <c r="Z194" i="16"/>
  <c r="Z95" i="16"/>
  <c r="Z97" i="16"/>
  <c r="Z202" i="16"/>
  <c r="L14" i="8"/>
  <c r="L44" i="8"/>
  <c r="L18" i="8"/>
  <c r="L25" i="8"/>
  <c r="AA82" i="16"/>
  <c r="M19" i="8"/>
  <c r="M26" i="8"/>
  <c r="AA94" i="16"/>
  <c r="AA193" i="16"/>
  <c r="AA85" i="16"/>
  <c r="AC36" i="16"/>
  <c r="AD2" i="16"/>
  <c r="Y109" i="16"/>
  <c r="Y108" i="16"/>
  <c r="AB55" i="16"/>
  <c r="AB54" i="16"/>
  <c r="AB56" i="16"/>
  <c r="AA68" i="16"/>
  <c r="AA70" i="16"/>
  <c r="AA96" i="16"/>
  <c r="AB62" i="16"/>
  <c r="AB93" i="16"/>
  <c r="AB41" i="16"/>
  <c r="AB40" i="16"/>
  <c r="AB63" i="16"/>
  <c r="AB57" i="16"/>
  <c r="AB195" i="16"/>
  <c r="AB65" i="16"/>
  <c r="O126" i="18"/>
  <c r="O127" i="18"/>
  <c r="AB240" i="18"/>
  <c r="AD239" i="18"/>
  <c r="AA105" i="18"/>
  <c r="AA106" i="18"/>
  <c r="M135" i="17"/>
  <c r="M139" i="17"/>
  <c r="M140" i="17"/>
  <c r="Z108" i="18"/>
  <c r="Z116" i="18"/>
  <c r="Z103" i="15"/>
  <c r="Z105" i="15"/>
  <c r="Z113" i="15"/>
  <c r="AA101" i="15"/>
  <c r="AA102" i="15"/>
  <c r="AA103" i="15"/>
  <c r="AA105" i="15"/>
  <c r="AA113" i="15"/>
  <c r="AB3" i="15"/>
  <c r="AA127" i="15"/>
  <c r="AA101" i="16"/>
  <c r="AB3" i="16"/>
  <c r="AA127" i="16"/>
  <c r="Z103" i="16"/>
  <c r="AD152" i="17"/>
  <c r="Z151" i="17"/>
  <c r="Z153" i="17"/>
  <c r="AB3" i="1"/>
  <c r="AA101" i="1"/>
  <c r="AA127" i="1"/>
  <c r="AB3" i="17"/>
  <c r="AA108" i="17"/>
  <c r="AA134" i="17"/>
  <c r="AA109" i="17"/>
  <c r="AA110" i="17"/>
  <c r="Z187" i="17"/>
  <c r="Z188" i="17"/>
  <c r="AA104" i="18"/>
  <c r="AB3" i="18"/>
  <c r="AB339" i="18"/>
  <c r="AA130" i="18"/>
  <c r="P213" i="15"/>
  <c r="Q213" i="15"/>
  <c r="Y111" i="18"/>
  <c r="I157" i="18"/>
  <c r="I158" i="18"/>
  <c r="AA197" i="18"/>
  <c r="AA479" i="18"/>
  <c r="AA205" i="18"/>
  <c r="AA488" i="18"/>
  <c r="AA97" i="18"/>
  <c r="AA100" i="18"/>
  <c r="P186" i="18"/>
  <c r="P187" i="18"/>
  <c r="P192" i="18"/>
  <c r="P121" i="18"/>
  <c r="P153" i="18"/>
  <c r="Z79" i="18"/>
  <c r="N130" i="18"/>
  <c r="AB44" i="18"/>
  <c r="AB77" i="18"/>
  <c r="AB144" i="18"/>
  <c r="AB103" i="18"/>
  <c r="P120" i="18"/>
  <c r="Q115" i="18"/>
  <c r="K147" i="18"/>
  <c r="AA78" i="18"/>
  <c r="K142" i="18"/>
  <c r="AB195" i="18"/>
  <c r="AB477" i="18"/>
  <c r="AB83" i="18"/>
  <c r="AB125" i="18"/>
  <c r="AB86" i="18"/>
  <c r="AB196" i="18"/>
  <c r="AB478" i="18"/>
  <c r="AB87" i="18"/>
  <c r="AB96" i="18"/>
  <c r="AB88" i="18"/>
  <c r="AB84" i="18"/>
  <c r="Z182" i="18"/>
  <c r="Z183" i="18"/>
  <c r="AB175" i="18"/>
  <c r="AC12" i="18"/>
  <c r="L137" i="18"/>
  <c r="L139" i="18"/>
  <c r="J151" i="18"/>
  <c r="AE2" i="18"/>
  <c r="AE273" i="18"/>
  <c r="AD38" i="18"/>
  <c r="AA181" i="18"/>
  <c r="AA177" i="18"/>
  <c r="AA178" i="18"/>
  <c r="AA179" i="18"/>
  <c r="AA180" i="18"/>
  <c r="Q169" i="18"/>
  <c r="Q171" i="18"/>
  <c r="Q189" i="18"/>
  <c r="Q204" i="18"/>
  <c r="Q487" i="18"/>
  <c r="AB194" i="18"/>
  <c r="AB476" i="18"/>
  <c r="AB89" i="18"/>
  <c r="AB206" i="18"/>
  <c r="AB85" i="18"/>
  <c r="AB94" i="18"/>
  <c r="AB82" i="18"/>
  <c r="AB60" i="18"/>
  <c r="AB61" i="18"/>
  <c r="AC65" i="18"/>
  <c r="AC67" i="18"/>
  <c r="AC64" i="18"/>
  <c r="AC95" i="18"/>
  <c r="AC57" i="18"/>
  <c r="AC59" i="18"/>
  <c r="AC198" i="18"/>
  <c r="AC481" i="18"/>
  <c r="AC56" i="18"/>
  <c r="AC58" i="18"/>
  <c r="AC42" i="18"/>
  <c r="AC43" i="18"/>
  <c r="AB70" i="18"/>
  <c r="AB72" i="18"/>
  <c r="AB99" i="18"/>
  <c r="L141" i="17"/>
  <c r="L142" i="17"/>
  <c r="L144" i="17"/>
  <c r="Q187" i="15"/>
  <c r="R187" i="15"/>
  <c r="N232" i="17"/>
  <c r="K147" i="17"/>
  <c r="S176" i="15"/>
  <c r="S191" i="15"/>
  <c r="L138" i="1"/>
  <c r="L204" i="1"/>
  <c r="J154" i="1"/>
  <c r="J155" i="1"/>
  <c r="I194" i="15"/>
  <c r="T116" i="15"/>
  <c r="T117" i="15"/>
  <c r="U112" i="15"/>
  <c r="U114" i="15"/>
  <c r="M128" i="1"/>
  <c r="M131" i="1"/>
  <c r="I160" i="15"/>
  <c r="P123" i="16"/>
  <c r="P124" i="16"/>
  <c r="O126" i="16"/>
  <c r="AE10" i="16"/>
  <c r="AD172" i="16"/>
  <c r="K146" i="1"/>
  <c r="K148" i="1"/>
  <c r="K149" i="1"/>
  <c r="K145" i="1"/>
  <c r="L144" i="1"/>
  <c r="AA185" i="17"/>
  <c r="AA184" i="17"/>
  <c r="AA186" i="17"/>
  <c r="O123" i="1"/>
  <c r="O124" i="1"/>
  <c r="N126" i="1"/>
  <c r="N138" i="16"/>
  <c r="N204" i="16"/>
  <c r="I157" i="15"/>
  <c r="AC175" i="16"/>
  <c r="AC174" i="16"/>
  <c r="AC177" i="16"/>
  <c r="AC178" i="16"/>
  <c r="AC176" i="16"/>
  <c r="O125" i="17"/>
  <c r="O191" i="17"/>
  <c r="O192" i="17"/>
  <c r="O197" i="17"/>
  <c r="O204" i="17"/>
  <c r="O130" i="17"/>
  <c r="O131" i="17"/>
  <c r="N133" i="17"/>
  <c r="K139" i="15"/>
  <c r="AC10" i="17"/>
  <c r="AB182" i="17"/>
  <c r="M127" i="15"/>
  <c r="N125" i="15"/>
  <c r="M138" i="16"/>
  <c r="M204" i="16"/>
  <c r="I207" i="16"/>
  <c r="AB179" i="16"/>
  <c r="AB180" i="16"/>
  <c r="J151" i="15"/>
  <c r="J152" i="15"/>
  <c r="P123" i="17"/>
  <c r="J175" i="17"/>
  <c r="J213" i="17"/>
  <c r="L132" i="15"/>
  <c r="L133" i="15"/>
  <c r="L134" i="15"/>
  <c r="L136" i="15"/>
  <c r="J205" i="16"/>
  <c r="T166" i="15"/>
  <c r="T168" i="15"/>
  <c r="U166" i="16"/>
  <c r="U168" i="16"/>
  <c r="U186" i="16"/>
  <c r="U201" i="16"/>
  <c r="O116" i="16"/>
  <c r="O117" i="16"/>
  <c r="P112" i="16"/>
  <c r="P114" i="16"/>
  <c r="M135" i="16"/>
  <c r="N133" i="16"/>
  <c r="N135" i="16"/>
  <c r="T167" i="1"/>
  <c r="U165" i="1"/>
  <c r="N189" i="16"/>
  <c r="N196" i="16"/>
  <c r="N118" i="16"/>
  <c r="N150" i="16"/>
  <c r="N183" i="16"/>
  <c r="N184" i="16"/>
  <c r="R212" i="15"/>
  <c r="L135" i="1"/>
  <c r="I215" i="17"/>
  <c r="P224" i="1"/>
  <c r="Q189" i="1"/>
  <c r="Q196" i="1"/>
  <c r="Q118" i="1"/>
  <c r="Q183" i="1"/>
  <c r="Q184" i="1"/>
  <c r="Q150" i="1"/>
  <c r="K165" i="17"/>
  <c r="K149" i="16"/>
  <c r="S118" i="15"/>
  <c r="S179" i="15"/>
  <c r="S186" i="15"/>
  <c r="S173" i="15"/>
  <c r="S174" i="15"/>
  <c r="T170" i="15"/>
  <c r="T171" i="15"/>
  <c r="S150" i="15"/>
  <c r="I158" i="1"/>
  <c r="I160" i="1"/>
  <c r="R116" i="1"/>
  <c r="N8" i="8"/>
  <c r="Z108" i="15"/>
  <c r="Z109" i="1"/>
  <c r="AA77" i="1"/>
  <c r="AA109" i="1"/>
  <c r="AB81" i="1"/>
  <c r="AB192" i="1"/>
  <c r="AB84" i="1"/>
  <c r="AB122" i="1"/>
  <c r="AB174" i="1"/>
  <c r="AB175" i="1"/>
  <c r="AB178" i="1"/>
  <c r="AB177" i="1"/>
  <c r="AB176" i="1"/>
  <c r="AD36" i="1"/>
  <c r="AE2" i="1"/>
  <c r="AB95" i="15"/>
  <c r="AB97" i="15"/>
  <c r="AB184" i="15"/>
  <c r="AB192" i="15"/>
  <c r="AC182" i="15"/>
  <c r="AC84" i="15"/>
  <c r="AC122" i="15"/>
  <c r="AC81" i="15"/>
  <c r="AC100" i="15"/>
  <c r="AC141" i="15"/>
  <c r="AB102" i="1"/>
  <c r="AB103" i="1"/>
  <c r="AA179" i="1"/>
  <c r="AA180" i="1"/>
  <c r="AB87" i="1"/>
  <c r="AB203" i="1"/>
  <c r="AB58" i="1"/>
  <c r="AB59" i="1"/>
  <c r="AB191" i="1"/>
  <c r="AB80" i="1"/>
  <c r="AB83" i="1"/>
  <c r="AB92" i="1"/>
  <c r="AB76" i="15"/>
  <c r="AB190" i="15"/>
  <c r="AA77" i="15"/>
  <c r="AC172" i="1"/>
  <c r="AD10" i="1"/>
  <c r="AC55" i="1"/>
  <c r="AC57" i="1"/>
  <c r="AC195" i="1"/>
  <c r="AC41" i="1"/>
  <c r="AC65" i="1"/>
  <c r="AC56" i="1"/>
  <c r="AC63" i="1"/>
  <c r="AC62" i="1"/>
  <c r="AC93" i="1"/>
  <c r="AC54" i="1"/>
  <c r="AB68" i="1"/>
  <c r="AB70" i="1"/>
  <c r="AB96" i="1"/>
  <c r="AC40" i="1"/>
  <c r="AC75" i="15"/>
  <c r="AC42" i="15"/>
  <c r="AB100" i="1"/>
  <c r="AB141" i="1"/>
  <c r="AC80" i="15"/>
  <c r="AC181" i="15"/>
  <c r="AC87" i="15"/>
  <c r="AC83" i="15"/>
  <c r="AC58" i="15"/>
  <c r="AC59" i="15"/>
  <c r="AC92" i="15"/>
  <c r="AF2" i="15"/>
  <c r="AE36" i="15"/>
  <c r="AB42" i="1"/>
  <c r="AB75" i="1"/>
  <c r="AB76" i="1"/>
  <c r="AB200" i="1"/>
  <c r="AB82" i="1"/>
  <c r="AB193" i="1"/>
  <c r="AB85" i="1"/>
  <c r="AB94" i="1"/>
  <c r="AB86" i="1"/>
  <c r="AA194" i="1"/>
  <c r="AA95" i="1"/>
  <c r="AA97" i="1"/>
  <c r="AA105" i="1"/>
  <c r="AA113" i="1"/>
  <c r="AA202" i="1"/>
  <c r="AC86" i="15"/>
  <c r="AC82" i="15"/>
  <c r="AC85" i="15"/>
  <c r="AC183" i="15"/>
  <c r="AC94" i="15"/>
  <c r="AD55" i="15"/>
  <c r="AD56" i="15"/>
  <c r="AD57" i="15"/>
  <c r="AD185" i="15"/>
  <c r="AD62" i="15"/>
  <c r="AD93" i="15"/>
  <c r="AD65" i="15"/>
  <c r="AD40" i="15"/>
  <c r="AD63" i="15"/>
  <c r="AD41" i="15"/>
  <c r="AC68" i="15"/>
  <c r="AC70" i="15"/>
  <c r="AC96" i="15"/>
  <c r="AD54" i="15"/>
  <c r="AE2" i="17"/>
  <c r="AD36" i="17"/>
  <c r="AB79" i="17"/>
  <c r="AB80" i="17"/>
  <c r="AB81" i="17"/>
  <c r="AA102" i="17"/>
  <c r="AA104" i="17"/>
  <c r="AA202" i="17"/>
  <c r="AA210" i="17"/>
  <c r="AB91" i="17"/>
  <c r="AB129" i="17"/>
  <c r="AB88" i="17"/>
  <c r="AB200" i="17"/>
  <c r="AA156" i="17"/>
  <c r="AA157" i="17"/>
  <c r="AA158" i="17"/>
  <c r="Y115" i="17"/>
  <c r="Y116" i="17"/>
  <c r="AB42" i="17"/>
  <c r="AB75" i="17"/>
  <c r="AB92" i="17"/>
  <c r="AB93" i="17"/>
  <c r="AB201" i="17"/>
  <c r="AB89" i="17"/>
  <c r="AB101" i="17"/>
  <c r="Z84" i="17"/>
  <c r="Z83" i="17"/>
  <c r="Z208" i="17"/>
  <c r="AC40" i="17"/>
  <c r="AC55" i="17"/>
  <c r="AC57" i="17"/>
  <c r="AC203" i="17"/>
  <c r="AB68" i="17"/>
  <c r="AB70" i="17"/>
  <c r="AB103" i="17"/>
  <c r="AC65" i="17"/>
  <c r="AC107" i="17"/>
  <c r="AC54" i="17"/>
  <c r="AC63" i="17"/>
  <c r="AC56" i="17"/>
  <c r="AC41" i="17"/>
  <c r="AC62" i="17"/>
  <c r="AC100" i="17"/>
  <c r="AC150" i="17"/>
  <c r="AB199" i="17"/>
  <c r="AB94" i="17"/>
  <c r="AB211" i="17"/>
  <c r="AB87" i="17"/>
  <c r="AB58" i="17"/>
  <c r="AB59" i="17"/>
  <c r="AB90" i="17"/>
  <c r="AB99" i="17"/>
  <c r="AA82" i="17"/>
  <c r="N12" i="8"/>
  <c r="N13" i="8"/>
  <c r="AA203" i="18"/>
  <c r="AA486" i="18"/>
  <c r="M33" i="8"/>
  <c r="N483" i="18"/>
  <c r="O482" i="18"/>
  <c r="AB340" i="18"/>
  <c r="AB489" i="18"/>
  <c r="O226" i="18"/>
  <c r="O227" i="18"/>
  <c r="P199" i="18"/>
  <c r="P200" i="18"/>
  <c r="AB334" i="18"/>
  <c r="AC296" i="18"/>
  <c r="AB364" i="18"/>
  <c r="AB338" i="18"/>
  <c r="J386" i="18"/>
  <c r="J388" i="18"/>
  <c r="K386" i="18"/>
  <c r="AC431" i="18"/>
  <c r="AC439" i="18"/>
  <c r="AC332" i="18"/>
  <c r="AC334" i="18"/>
  <c r="AD330" i="18"/>
  <c r="AD295" i="18"/>
  <c r="AD296" i="18"/>
  <c r="AD323" i="18"/>
  <c r="AD428" i="18"/>
  <c r="AD329" i="18"/>
  <c r="AD324" i="18"/>
  <c r="AD320" i="18"/>
  <c r="AD317" i="18"/>
  <c r="AD305" i="18"/>
  <c r="AD307" i="18"/>
  <c r="AD333" i="18"/>
  <c r="AE302" i="18"/>
  <c r="AE293" i="18"/>
  <c r="AE277" i="18"/>
  <c r="AE291" i="18"/>
  <c r="AE294" i="18"/>
  <c r="AE300" i="18"/>
  <c r="AE292" i="18"/>
  <c r="AE299" i="18"/>
  <c r="AE330" i="18"/>
  <c r="AE278" i="18"/>
  <c r="O128" i="18"/>
  <c r="O129" i="18"/>
  <c r="AC313" i="18"/>
  <c r="AC437" i="18"/>
  <c r="AD337" i="18"/>
  <c r="AD378" i="18"/>
  <c r="AD359" i="18"/>
  <c r="AD321" i="18"/>
  <c r="AD318" i="18"/>
  <c r="AD429" i="18"/>
  <c r="AB346" i="18"/>
  <c r="AB345" i="18"/>
  <c r="AD430" i="18"/>
  <c r="AD331" i="18"/>
  <c r="AD322" i="18"/>
  <c r="AD319" i="18"/>
  <c r="AA345" i="18"/>
  <c r="AA346" i="18"/>
  <c r="AD312" i="18"/>
  <c r="AD279" i="18"/>
  <c r="AB437" i="18"/>
  <c r="I391" i="18"/>
  <c r="I392" i="18"/>
  <c r="I393" i="18"/>
  <c r="H442" i="18"/>
  <c r="H491" i="18"/>
  <c r="H493" i="18"/>
  <c r="L381" i="18"/>
  <c r="AC416" i="18"/>
  <c r="AC417" i="18"/>
  <c r="L375" i="18"/>
  <c r="L441" i="18"/>
  <c r="P426" i="18"/>
  <c r="P433" i="18"/>
  <c r="P420" i="18"/>
  <c r="P421" i="18"/>
  <c r="P355" i="18"/>
  <c r="P387" i="18"/>
  <c r="N365" i="18"/>
  <c r="N368" i="18"/>
  <c r="L372" i="18"/>
  <c r="M370" i="18"/>
  <c r="S403" i="18"/>
  <c r="S405" i="18"/>
  <c r="S423" i="18"/>
  <c r="S438" i="18"/>
  <c r="P354" i="18"/>
  <c r="Q349" i="18"/>
  <c r="Q351" i="18"/>
  <c r="P360" i="18"/>
  <c r="P361" i="18"/>
  <c r="O363" i="18"/>
  <c r="AE409" i="18"/>
  <c r="AF247" i="18"/>
  <c r="AD412" i="18"/>
  <c r="AD414" i="18"/>
  <c r="AD413" i="18"/>
  <c r="AD411" i="18"/>
  <c r="AD415" i="18"/>
  <c r="Z109" i="16"/>
  <c r="Z108" i="16"/>
  <c r="M18" i="8"/>
  <c r="M25" i="8"/>
  <c r="M14" i="8"/>
  <c r="M44" i="8"/>
  <c r="AB42" i="16"/>
  <c r="AB75" i="16"/>
  <c r="AB76" i="16"/>
  <c r="AE2" i="16"/>
  <c r="AD36" i="16"/>
  <c r="AC57" i="16"/>
  <c r="AC195" i="16"/>
  <c r="AC65" i="16"/>
  <c r="AC41" i="16"/>
  <c r="O8" i="8"/>
  <c r="AC56" i="16"/>
  <c r="AC40" i="16"/>
  <c r="AC62" i="16"/>
  <c r="AC93" i="16"/>
  <c r="AB68" i="16"/>
  <c r="AB70" i="16"/>
  <c r="AB96" i="16"/>
  <c r="AC63" i="16"/>
  <c r="AC54" i="16"/>
  <c r="AC55" i="16"/>
  <c r="AA194" i="16"/>
  <c r="AA202" i="16"/>
  <c r="AA95" i="16"/>
  <c r="AA97" i="16"/>
  <c r="AB82" i="16"/>
  <c r="AB193" i="16"/>
  <c r="AB85" i="16"/>
  <c r="AB94" i="16"/>
  <c r="AB141" i="16"/>
  <c r="AB100" i="16"/>
  <c r="AB102" i="16"/>
  <c r="AB80" i="16"/>
  <c r="AB58" i="16"/>
  <c r="AB59" i="16"/>
  <c r="AB83" i="16"/>
  <c r="AB191" i="16"/>
  <c r="AB87" i="16"/>
  <c r="AB203" i="16"/>
  <c r="AB92" i="16"/>
  <c r="AB86" i="16"/>
  <c r="AA77" i="16"/>
  <c r="AA200" i="16"/>
  <c r="AB84" i="16"/>
  <c r="AB192" i="16"/>
  <c r="AB81" i="16"/>
  <c r="AB122" i="16"/>
  <c r="Z200" i="16"/>
  <c r="Z105" i="16"/>
  <c r="Z113" i="16"/>
  <c r="Q117" i="18"/>
  <c r="Q119" i="18"/>
  <c r="AC240" i="18"/>
  <c r="AE239" i="18"/>
  <c r="AB105" i="18"/>
  <c r="AB106" i="18"/>
  <c r="M128" i="15"/>
  <c r="M131" i="15"/>
  <c r="M132" i="15"/>
  <c r="AB134" i="17"/>
  <c r="AC3" i="17"/>
  <c r="AB108" i="17"/>
  <c r="AB109" i="17"/>
  <c r="AB110" i="17"/>
  <c r="AE152" i="17"/>
  <c r="AA151" i="17"/>
  <c r="AA153" i="17"/>
  <c r="AB101" i="16"/>
  <c r="AB127" i="16"/>
  <c r="AC3" i="16"/>
  <c r="AB130" i="18"/>
  <c r="AB104" i="18"/>
  <c r="AC3" i="18"/>
  <c r="AC339" i="18"/>
  <c r="AA112" i="17"/>
  <c r="AA120" i="17"/>
  <c r="AA103" i="16"/>
  <c r="AC3" i="1"/>
  <c r="AB127" i="1"/>
  <c r="AB101" i="1"/>
  <c r="AC179" i="16"/>
  <c r="AC180" i="16"/>
  <c r="AB127" i="15"/>
  <c r="AB101" i="15"/>
  <c r="AC3" i="15"/>
  <c r="AB102" i="15"/>
  <c r="AB103" i="15"/>
  <c r="AB105" i="15"/>
  <c r="AB113" i="15"/>
  <c r="T172" i="15"/>
  <c r="T180" i="15"/>
  <c r="AC196" i="18"/>
  <c r="AC478" i="18"/>
  <c r="AC96" i="18"/>
  <c r="AC88" i="18"/>
  <c r="AC84" i="18"/>
  <c r="AC87" i="18"/>
  <c r="Q170" i="18"/>
  <c r="R168" i="18"/>
  <c r="AD65" i="18"/>
  <c r="AD64" i="18"/>
  <c r="AD95" i="18"/>
  <c r="AD67" i="18"/>
  <c r="AD58" i="18"/>
  <c r="AD42" i="18"/>
  <c r="AD57" i="18"/>
  <c r="AD56" i="18"/>
  <c r="AD43" i="18"/>
  <c r="AD59" i="18"/>
  <c r="AD198" i="18"/>
  <c r="AD481" i="18"/>
  <c r="AC70" i="18"/>
  <c r="AC72" i="18"/>
  <c r="AC99" i="18"/>
  <c r="L141" i="18"/>
  <c r="L207" i="18"/>
  <c r="K146" i="18"/>
  <c r="N131" i="18"/>
  <c r="N134" i="18"/>
  <c r="AC194" i="18"/>
  <c r="AC476" i="18"/>
  <c r="AC94" i="18"/>
  <c r="AC85" i="18"/>
  <c r="AC89" i="18"/>
  <c r="AC206" i="18"/>
  <c r="AC489" i="18"/>
  <c r="AC82" i="18"/>
  <c r="AC60" i="18"/>
  <c r="AC61" i="18"/>
  <c r="AE38" i="18"/>
  <c r="AF2" i="18"/>
  <c r="AF273" i="18"/>
  <c r="L138" i="18"/>
  <c r="M136" i="18"/>
  <c r="Z111" i="18"/>
  <c r="Z112" i="18"/>
  <c r="AC195" i="18"/>
  <c r="AC477" i="18"/>
  <c r="AC125" i="18"/>
  <c r="AC86" i="18"/>
  <c r="AC83" i="18"/>
  <c r="AC175" i="18"/>
  <c r="AD12" i="18"/>
  <c r="AA79" i="18"/>
  <c r="J152" i="18"/>
  <c r="AA182" i="18"/>
  <c r="AA183" i="18"/>
  <c r="AB178" i="18"/>
  <c r="AB179" i="18"/>
  <c r="AB180" i="18"/>
  <c r="AB177" i="18"/>
  <c r="AB181" i="18"/>
  <c r="AC144" i="18"/>
  <c r="AC103" i="18"/>
  <c r="AA108" i="18"/>
  <c r="AA116" i="18"/>
  <c r="AB78" i="18"/>
  <c r="AB197" i="18"/>
  <c r="AB479" i="18"/>
  <c r="AB205" i="18"/>
  <c r="AB488" i="18"/>
  <c r="AB97" i="18"/>
  <c r="AB100" i="18"/>
  <c r="AC77" i="18"/>
  <c r="AC44" i="18"/>
  <c r="I159" i="18"/>
  <c r="M139" i="16"/>
  <c r="M143" i="16"/>
  <c r="N139" i="16"/>
  <c r="N143" i="16"/>
  <c r="T167" i="15"/>
  <c r="U165" i="15"/>
  <c r="U166" i="15"/>
  <c r="U168" i="15"/>
  <c r="O123" i="15"/>
  <c r="O124" i="15"/>
  <c r="N126" i="15"/>
  <c r="L138" i="15"/>
  <c r="L193" i="15"/>
  <c r="J154" i="15"/>
  <c r="J155" i="15"/>
  <c r="J156" i="15"/>
  <c r="AD10" i="17"/>
  <c r="AC182" i="17"/>
  <c r="Q197" i="1"/>
  <c r="Q223" i="1"/>
  <c r="Q224" i="1"/>
  <c r="J206" i="16"/>
  <c r="P125" i="17"/>
  <c r="P197" i="17"/>
  <c r="P204" i="17"/>
  <c r="P191" i="17"/>
  <c r="P192" i="17"/>
  <c r="K143" i="15"/>
  <c r="N127" i="1"/>
  <c r="N128" i="1"/>
  <c r="N131" i="1"/>
  <c r="J156" i="1"/>
  <c r="J157" i="1"/>
  <c r="I205" i="1"/>
  <c r="M132" i="1"/>
  <c r="M133" i="1"/>
  <c r="P124" i="17"/>
  <c r="Q119" i="17"/>
  <c r="Q121" i="17"/>
  <c r="N134" i="17"/>
  <c r="O132" i="17"/>
  <c r="O127" i="16"/>
  <c r="P125" i="16"/>
  <c r="K166" i="17"/>
  <c r="K167" i="17"/>
  <c r="K168" i="17"/>
  <c r="K170" i="17"/>
  <c r="K171" i="17"/>
  <c r="K174" i="17"/>
  <c r="E60" i="8"/>
  <c r="S212" i="15"/>
  <c r="S187" i="15"/>
  <c r="O118" i="16"/>
  <c r="O189" i="16"/>
  <c r="O196" i="16"/>
  <c r="O183" i="16"/>
  <c r="O184" i="16"/>
  <c r="O150" i="16"/>
  <c r="I195" i="15"/>
  <c r="L139" i="1"/>
  <c r="N223" i="16"/>
  <c r="N224" i="16"/>
  <c r="N197" i="16"/>
  <c r="P116" i="16"/>
  <c r="P117" i="16"/>
  <c r="Q112" i="16"/>
  <c r="Q114" i="16"/>
  <c r="J214" i="17"/>
  <c r="AA187" i="17"/>
  <c r="AA188" i="17"/>
  <c r="AD176" i="16"/>
  <c r="AD175" i="16"/>
  <c r="AD174" i="16"/>
  <c r="AD177" i="16"/>
  <c r="AD178" i="16"/>
  <c r="T179" i="15"/>
  <c r="T118" i="15"/>
  <c r="T150" i="15"/>
  <c r="R189" i="1"/>
  <c r="R196" i="1"/>
  <c r="R118" i="1"/>
  <c r="R183" i="1"/>
  <c r="R184" i="1"/>
  <c r="R150" i="1"/>
  <c r="L135" i="15"/>
  <c r="O231" i="17"/>
  <c r="O232" i="17"/>
  <c r="O205" i="17"/>
  <c r="AF10" i="16"/>
  <c r="AE172" i="16"/>
  <c r="U116" i="15"/>
  <c r="K151" i="1"/>
  <c r="K152" i="1"/>
  <c r="AA108" i="1"/>
  <c r="R117" i="1"/>
  <c r="S112" i="1"/>
  <c r="S114" i="1"/>
  <c r="K151" i="16"/>
  <c r="L149" i="16"/>
  <c r="L146" i="17"/>
  <c r="L212" i="17"/>
  <c r="R213" i="15"/>
  <c r="U166" i="1"/>
  <c r="U168" i="1"/>
  <c r="U186" i="1"/>
  <c r="U201" i="1"/>
  <c r="U167" i="16"/>
  <c r="L143" i="17"/>
  <c r="M141" i="17"/>
  <c r="AB185" i="17"/>
  <c r="AB184" i="17"/>
  <c r="AB186" i="17"/>
  <c r="AB77" i="1"/>
  <c r="AB109" i="1"/>
  <c r="AD141" i="15"/>
  <c r="AD100" i="15"/>
  <c r="AD84" i="15"/>
  <c r="AD81" i="15"/>
  <c r="AD122" i="15"/>
  <c r="AD182" i="15"/>
  <c r="AC76" i="15"/>
  <c r="AC190" i="15"/>
  <c r="AC75" i="1"/>
  <c r="AC76" i="1"/>
  <c r="AC200" i="1"/>
  <c r="AC42" i="1"/>
  <c r="AC175" i="1"/>
  <c r="AC174" i="1"/>
  <c r="AC179" i="1"/>
  <c r="AC180" i="1"/>
  <c r="AC177" i="1"/>
  <c r="AC178" i="1"/>
  <c r="AC176" i="1"/>
  <c r="AD75" i="15"/>
  <c r="AD42" i="15"/>
  <c r="AC95" i="15"/>
  <c r="AC97" i="15"/>
  <c r="AC192" i="15"/>
  <c r="AC184" i="15"/>
  <c r="AB194" i="1"/>
  <c r="AB202" i="1"/>
  <c r="AB95" i="1"/>
  <c r="AB97" i="1"/>
  <c r="AB105" i="1"/>
  <c r="AB113" i="1"/>
  <c r="AE41" i="15"/>
  <c r="AE63" i="15"/>
  <c r="AE56" i="15"/>
  <c r="AE57" i="15"/>
  <c r="AE185" i="15"/>
  <c r="AE65" i="15"/>
  <c r="AE55" i="15"/>
  <c r="AE54" i="15"/>
  <c r="AD68" i="15"/>
  <c r="AD70" i="15"/>
  <c r="AD96" i="15"/>
  <c r="AE62" i="15"/>
  <c r="AE93" i="15"/>
  <c r="AE40" i="15"/>
  <c r="AA109" i="15"/>
  <c r="AA108" i="15"/>
  <c r="AE36" i="1"/>
  <c r="AF2" i="1"/>
  <c r="AG2" i="15"/>
  <c r="AF36" i="15"/>
  <c r="AC82" i="1"/>
  <c r="AC86" i="1"/>
  <c r="AC193" i="1"/>
  <c r="AC94" i="1"/>
  <c r="AC85" i="1"/>
  <c r="AC84" i="1"/>
  <c r="AC192" i="1"/>
  <c r="AC122" i="1"/>
  <c r="AC81" i="1"/>
  <c r="AB77" i="15"/>
  <c r="AD54" i="1"/>
  <c r="AD65" i="1"/>
  <c r="AD55" i="1"/>
  <c r="AD57" i="1"/>
  <c r="AD195" i="1"/>
  <c r="AD41" i="1"/>
  <c r="AC68" i="1"/>
  <c r="AC70" i="1"/>
  <c r="AC96" i="1"/>
  <c r="AD62" i="1"/>
  <c r="AD93" i="1"/>
  <c r="AD63" i="1"/>
  <c r="AD56" i="1"/>
  <c r="AD40" i="1"/>
  <c r="AD92" i="15"/>
  <c r="AD80" i="15"/>
  <c r="AD181" i="15"/>
  <c r="AD83" i="15"/>
  <c r="AD87" i="15"/>
  <c r="AD58" i="15"/>
  <c r="AD59" i="15"/>
  <c r="AD94" i="15"/>
  <c r="AD82" i="15"/>
  <c r="AD183" i="15"/>
  <c r="AD85" i="15"/>
  <c r="AD86" i="15"/>
  <c r="AC58" i="1"/>
  <c r="AC59" i="1"/>
  <c r="AC80" i="1"/>
  <c r="AC83" i="1"/>
  <c r="AC92" i="1"/>
  <c r="AC87" i="1"/>
  <c r="AC203" i="1"/>
  <c r="AC191" i="1"/>
  <c r="AC141" i="1"/>
  <c r="AC100" i="1"/>
  <c r="AC102" i="1"/>
  <c r="AC103" i="1"/>
  <c r="AD172" i="1"/>
  <c r="AE10" i="1"/>
  <c r="AB179" i="1"/>
  <c r="AB180" i="1"/>
  <c r="AB156" i="17"/>
  <c r="AB157" i="17"/>
  <c r="AB158" i="17"/>
  <c r="AC90" i="17"/>
  <c r="AC99" i="17"/>
  <c r="AC199" i="17"/>
  <c r="AC94" i="17"/>
  <c r="AC211" i="17"/>
  <c r="AC58" i="17"/>
  <c r="AC59" i="17"/>
  <c r="AC87" i="17"/>
  <c r="AC88" i="17"/>
  <c r="AC91" i="17"/>
  <c r="AC200" i="17"/>
  <c r="AC129" i="17"/>
  <c r="Z115" i="17"/>
  <c r="Z116" i="17"/>
  <c r="AB202" i="17"/>
  <c r="AB102" i="17"/>
  <c r="AB104" i="17"/>
  <c r="AB210" i="17"/>
  <c r="AB82" i="17"/>
  <c r="N33" i="8"/>
  <c r="AA208" i="17"/>
  <c r="AA84" i="17"/>
  <c r="AA83" i="17"/>
  <c r="AC75" i="17"/>
  <c r="AC42" i="17"/>
  <c r="AC79" i="17"/>
  <c r="AC80" i="17"/>
  <c r="AC81" i="17"/>
  <c r="AD63" i="17"/>
  <c r="AD54" i="17"/>
  <c r="AD40" i="17"/>
  <c r="AC68" i="17"/>
  <c r="AC70" i="17"/>
  <c r="AC103" i="17"/>
  <c r="AD57" i="17"/>
  <c r="AD203" i="17"/>
  <c r="AD55" i="17"/>
  <c r="AD56" i="17"/>
  <c r="AD65" i="17"/>
  <c r="AD107" i="17"/>
  <c r="AD62" i="17"/>
  <c r="AD100" i="17"/>
  <c r="AD150" i="17"/>
  <c r="AD41" i="17"/>
  <c r="AB112" i="17"/>
  <c r="AB120" i="17"/>
  <c r="N19" i="8"/>
  <c r="N26" i="8"/>
  <c r="AC89" i="17"/>
  <c r="AC93" i="17"/>
  <c r="AC201" i="17"/>
  <c r="AC92" i="17"/>
  <c r="AC101" i="17"/>
  <c r="AE36" i="17"/>
  <c r="AF2" i="17"/>
  <c r="O13" i="8"/>
  <c r="O12" i="8"/>
  <c r="AB203" i="18"/>
  <c r="AB486" i="18"/>
  <c r="O483" i="18"/>
  <c r="O510" i="18"/>
  <c r="O511" i="18"/>
  <c r="H494" i="18"/>
  <c r="AB342" i="18"/>
  <c r="AB350" i="18"/>
  <c r="L490" i="18"/>
  <c r="P126" i="18"/>
  <c r="P127" i="18"/>
  <c r="P226" i="18"/>
  <c r="P227" i="18"/>
  <c r="P474" i="18"/>
  <c r="AA105" i="16"/>
  <c r="AA113" i="16"/>
  <c r="I395" i="18"/>
  <c r="I442" i="18"/>
  <c r="I443" i="18"/>
  <c r="I397" i="18"/>
  <c r="AC340" i="18"/>
  <c r="AF302" i="18"/>
  <c r="AF292" i="18"/>
  <c r="AF277" i="18"/>
  <c r="AE305" i="18"/>
  <c r="AE307" i="18"/>
  <c r="AE333" i="18"/>
  <c r="AF299" i="18"/>
  <c r="AF330" i="18"/>
  <c r="AF278" i="18"/>
  <c r="AF294" i="18"/>
  <c r="AF432" i="18"/>
  <c r="AF291" i="18"/>
  <c r="AF300" i="18"/>
  <c r="AF293" i="18"/>
  <c r="AC364" i="18"/>
  <c r="AC338" i="18"/>
  <c r="AE430" i="18"/>
  <c r="AE322" i="18"/>
  <c r="AE331" i="18"/>
  <c r="AE319" i="18"/>
  <c r="AE312" i="18"/>
  <c r="AE279" i="18"/>
  <c r="AE378" i="18"/>
  <c r="AE337" i="18"/>
  <c r="AD439" i="18"/>
  <c r="AD431" i="18"/>
  <c r="AD332" i="18"/>
  <c r="AD334" i="18"/>
  <c r="J389" i="18"/>
  <c r="J391" i="18"/>
  <c r="AE318" i="18"/>
  <c r="AE429" i="18"/>
  <c r="AE321" i="18"/>
  <c r="AE359" i="18"/>
  <c r="S404" i="18"/>
  <c r="T402" i="18"/>
  <c r="T403" i="18"/>
  <c r="T405" i="18"/>
  <c r="T423" i="18"/>
  <c r="T438" i="18"/>
  <c r="AD313" i="18"/>
  <c r="AD314" i="18"/>
  <c r="AE432" i="18"/>
  <c r="L376" i="18"/>
  <c r="L380" i="18"/>
  <c r="AC314" i="18"/>
  <c r="AE324" i="18"/>
  <c r="AE440" i="18"/>
  <c r="AE320" i="18"/>
  <c r="AE329" i="18"/>
  <c r="AE317" i="18"/>
  <c r="AE295" i="18"/>
  <c r="AE323" i="18"/>
  <c r="AE428" i="18"/>
  <c r="AD440" i="18"/>
  <c r="N373" i="18"/>
  <c r="N369" i="18"/>
  <c r="N371" i="18"/>
  <c r="H443" i="18"/>
  <c r="AF409" i="18"/>
  <c r="AG247" i="18"/>
  <c r="Q353" i="18"/>
  <c r="Q354" i="18"/>
  <c r="R349" i="18"/>
  <c r="R351" i="18"/>
  <c r="AE412" i="18"/>
  <c r="AE411" i="18"/>
  <c r="AE414" i="18"/>
  <c r="AE413" i="18"/>
  <c r="AE415" i="18"/>
  <c r="AD416" i="18"/>
  <c r="AD417" i="18"/>
  <c r="P460" i="18"/>
  <c r="P461" i="18"/>
  <c r="P434" i="18"/>
  <c r="I394" i="18"/>
  <c r="K388" i="18"/>
  <c r="K389" i="18"/>
  <c r="O364" i="18"/>
  <c r="P362" i="18"/>
  <c r="M371" i="18"/>
  <c r="M373" i="18"/>
  <c r="M39" i="8"/>
  <c r="M46" i="8"/>
  <c r="AB77" i="16"/>
  <c r="AB200" i="16"/>
  <c r="AC82" i="16"/>
  <c r="O19" i="8"/>
  <c r="O26" i="8"/>
  <c r="AC85" i="16"/>
  <c r="AC193" i="16"/>
  <c r="AC94" i="16"/>
  <c r="AF2" i="16"/>
  <c r="AE36" i="16"/>
  <c r="AA109" i="16"/>
  <c r="AA108" i="16"/>
  <c r="AC75" i="16"/>
  <c r="AC76" i="16"/>
  <c r="AC42" i="16"/>
  <c r="L46" i="8"/>
  <c r="L39" i="8"/>
  <c r="AB95" i="16"/>
  <c r="AB97" i="16"/>
  <c r="AB202" i="16"/>
  <c r="AB194" i="16"/>
  <c r="AC81" i="16"/>
  <c r="AC84" i="16"/>
  <c r="AC122" i="16"/>
  <c r="AC192" i="16"/>
  <c r="AC141" i="16"/>
  <c r="AC100" i="16"/>
  <c r="AC102" i="16"/>
  <c r="AC58" i="16"/>
  <c r="AC59" i="16"/>
  <c r="AC191" i="16"/>
  <c r="AC92" i="16"/>
  <c r="AC80" i="16"/>
  <c r="AC86" i="16"/>
  <c r="AC83" i="16"/>
  <c r="AC87" i="16"/>
  <c r="AC203" i="16"/>
  <c r="N14" i="8"/>
  <c r="N44" i="8"/>
  <c r="N18" i="8"/>
  <c r="N25" i="8"/>
  <c r="AD57" i="16"/>
  <c r="AC68" i="16"/>
  <c r="AC70" i="16"/>
  <c r="AC96" i="16"/>
  <c r="AD40" i="16"/>
  <c r="AD55" i="16"/>
  <c r="AD62" i="16"/>
  <c r="AD63" i="16"/>
  <c r="AD56" i="16"/>
  <c r="AD41" i="16"/>
  <c r="AD65" i="16"/>
  <c r="AD54" i="16"/>
  <c r="AF239" i="18"/>
  <c r="AD240" i="18"/>
  <c r="AB108" i="18"/>
  <c r="AB116" i="18"/>
  <c r="AC105" i="18"/>
  <c r="AC106" i="18"/>
  <c r="N135" i="17"/>
  <c r="N139" i="17"/>
  <c r="N140" i="17"/>
  <c r="AD3" i="18"/>
  <c r="AD339" i="18"/>
  <c r="AC130" i="18"/>
  <c r="AC104" i="18"/>
  <c r="AB151" i="17"/>
  <c r="AB153" i="17"/>
  <c r="AF152" i="17"/>
  <c r="AB187" i="17"/>
  <c r="AB188" i="17"/>
  <c r="AB182" i="18"/>
  <c r="AB183" i="18"/>
  <c r="O125" i="1"/>
  <c r="O126" i="1"/>
  <c r="AC127" i="1"/>
  <c r="AC101" i="1"/>
  <c r="AD3" i="1"/>
  <c r="AB103" i="16"/>
  <c r="AC127" i="15"/>
  <c r="AC102" i="15"/>
  <c r="AD3" i="15"/>
  <c r="AC101" i="15"/>
  <c r="AD3" i="16"/>
  <c r="AC127" i="16"/>
  <c r="AC101" i="16"/>
  <c r="AC134" i="17"/>
  <c r="AD3" i="17"/>
  <c r="AC108" i="17"/>
  <c r="AC109" i="17"/>
  <c r="AC110" i="17"/>
  <c r="L142" i="18"/>
  <c r="L146" i="18"/>
  <c r="T176" i="15"/>
  <c r="T191" i="15"/>
  <c r="T186" i="15"/>
  <c r="T187" i="15"/>
  <c r="T173" i="15"/>
  <c r="T174" i="15"/>
  <c r="U170" i="15"/>
  <c r="U171" i="15"/>
  <c r="U172" i="15"/>
  <c r="U180" i="15"/>
  <c r="AD195" i="18"/>
  <c r="AD477" i="18"/>
  <c r="AD125" i="18"/>
  <c r="AD86" i="18"/>
  <c r="AD83" i="18"/>
  <c r="AA111" i="18"/>
  <c r="AA112" i="18"/>
  <c r="K149" i="18"/>
  <c r="K151" i="18"/>
  <c r="K148" i="18"/>
  <c r="L147" i="18"/>
  <c r="AC205" i="18"/>
  <c r="AC488" i="18"/>
  <c r="AC197" i="18"/>
  <c r="AC479" i="18"/>
  <c r="AC97" i="18"/>
  <c r="AC100" i="18"/>
  <c r="Q186" i="18"/>
  <c r="Q187" i="18"/>
  <c r="Q192" i="18"/>
  <c r="Q121" i="18"/>
  <c r="Q153" i="18"/>
  <c r="AD175" i="18"/>
  <c r="AE12" i="18"/>
  <c r="AD196" i="18"/>
  <c r="AD478" i="18"/>
  <c r="AD96" i="18"/>
  <c r="AD88" i="18"/>
  <c r="AD84" i="18"/>
  <c r="AD87" i="18"/>
  <c r="Q120" i="18"/>
  <c r="R115" i="18"/>
  <c r="AC178" i="18"/>
  <c r="AC179" i="18"/>
  <c r="AC180" i="18"/>
  <c r="AC177" i="18"/>
  <c r="AC181" i="18"/>
  <c r="AD144" i="18"/>
  <c r="AD103" i="18"/>
  <c r="I161" i="18"/>
  <c r="I163" i="18"/>
  <c r="I160" i="18"/>
  <c r="O130" i="18"/>
  <c r="AB79" i="18"/>
  <c r="J154" i="18"/>
  <c r="J155" i="18"/>
  <c r="M137" i="18"/>
  <c r="M139" i="18"/>
  <c r="AC78" i="18"/>
  <c r="AF38" i="18"/>
  <c r="AG2" i="18"/>
  <c r="AG273" i="18"/>
  <c r="AD44" i="18"/>
  <c r="AD77" i="18"/>
  <c r="R169" i="18"/>
  <c r="R171" i="18"/>
  <c r="R189" i="18"/>
  <c r="R204" i="18"/>
  <c r="R487" i="18"/>
  <c r="AE65" i="18"/>
  <c r="AE64" i="18"/>
  <c r="AE95" i="18"/>
  <c r="AE67" i="18"/>
  <c r="AE42" i="18"/>
  <c r="AE57" i="18"/>
  <c r="AE58" i="18"/>
  <c r="AE59" i="18"/>
  <c r="AE198" i="18"/>
  <c r="AE56" i="18"/>
  <c r="AE43" i="18"/>
  <c r="AD70" i="18"/>
  <c r="AD72" i="18"/>
  <c r="AD99" i="18"/>
  <c r="N139" i="18"/>
  <c r="N135" i="18"/>
  <c r="N137" i="18"/>
  <c r="AD194" i="18"/>
  <c r="AD476" i="18"/>
  <c r="AD94" i="18"/>
  <c r="AD85" i="18"/>
  <c r="AD89" i="18"/>
  <c r="AD206" i="18"/>
  <c r="AD82" i="18"/>
  <c r="AD60" i="18"/>
  <c r="AD61" i="18"/>
  <c r="S213" i="15"/>
  <c r="S214" i="15"/>
  <c r="U167" i="15"/>
  <c r="K175" i="17"/>
  <c r="K213" i="17"/>
  <c r="K214" i="17"/>
  <c r="N136" i="1"/>
  <c r="N134" i="1"/>
  <c r="N132" i="1"/>
  <c r="J160" i="15"/>
  <c r="J158" i="15"/>
  <c r="K154" i="1"/>
  <c r="K155" i="1"/>
  <c r="K156" i="1"/>
  <c r="K158" i="1"/>
  <c r="K205" i="1"/>
  <c r="K206" i="1"/>
  <c r="M142" i="17"/>
  <c r="M144" i="17"/>
  <c r="Q116" i="16"/>
  <c r="U118" i="15"/>
  <c r="U179" i="15"/>
  <c r="U150" i="15"/>
  <c r="O223" i="16"/>
  <c r="O224" i="16"/>
  <c r="O197" i="16"/>
  <c r="Q123" i="16"/>
  <c r="Q124" i="16"/>
  <c r="P126" i="16"/>
  <c r="Q123" i="17"/>
  <c r="I206" i="1"/>
  <c r="J207" i="16"/>
  <c r="P118" i="16"/>
  <c r="P189" i="16"/>
  <c r="P196" i="16"/>
  <c r="P183" i="16"/>
  <c r="P184" i="16"/>
  <c r="P150" i="16"/>
  <c r="I196" i="15"/>
  <c r="U167" i="1"/>
  <c r="L151" i="16"/>
  <c r="L152" i="16"/>
  <c r="U117" i="15"/>
  <c r="V112" i="15"/>
  <c r="V114" i="15"/>
  <c r="O128" i="16"/>
  <c r="O131" i="16"/>
  <c r="M134" i="1"/>
  <c r="M136" i="1"/>
  <c r="J158" i="1"/>
  <c r="J160" i="1"/>
  <c r="J157" i="15"/>
  <c r="L139" i="15"/>
  <c r="L165" i="17"/>
  <c r="K152" i="16"/>
  <c r="M133" i="15"/>
  <c r="AD179" i="16"/>
  <c r="AD180" i="16"/>
  <c r="K145" i="15"/>
  <c r="L144" i="15"/>
  <c r="K146" i="15"/>
  <c r="K148" i="15"/>
  <c r="K149" i="15"/>
  <c r="K169" i="17"/>
  <c r="M146" i="16"/>
  <c r="M148" i="16"/>
  <c r="M145" i="16"/>
  <c r="N144" i="16"/>
  <c r="N146" i="16"/>
  <c r="N148" i="16"/>
  <c r="L147" i="17"/>
  <c r="S116" i="1"/>
  <c r="AF172" i="16"/>
  <c r="AG10" i="16"/>
  <c r="AC184" i="17"/>
  <c r="AC185" i="17"/>
  <c r="AC186" i="17"/>
  <c r="N127" i="15"/>
  <c r="O125" i="15"/>
  <c r="L143" i="1"/>
  <c r="P231" i="17"/>
  <c r="P232" i="17"/>
  <c r="P205" i="17"/>
  <c r="AE10" i="17"/>
  <c r="AD182" i="17"/>
  <c r="R223" i="1"/>
  <c r="R224" i="1"/>
  <c r="R197" i="1"/>
  <c r="J215" i="17"/>
  <c r="P130" i="17"/>
  <c r="P131" i="17"/>
  <c r="O133" i="17"/>
  <c r="AE175" i="16"/>
  <c r="AE178" i="16"/>
  <c r="AE174" i="16"/>
  <c r="AE176" i="16"/>
  <c r="AE177" i="16"/>
  <c r="P8" i="8"/>
  <c r="AC77" i="1"/>
  <c r="AC109" i="1"/>
  <c r="AB108" i="1"/>
  <c r="AC77" i="15"/>
  <c r="AC109" i="15"/>
  <c r="AD100" i="1"/>
  <c r="AD141" i="1"/>
  <c r="AE141" i="15"/>
  <c r="AE100" i="15"/>
  <c r="AE42" i="15"/>
  <c r="AE75" i="15"/>
  <c r="AD76" i="15"/>
  <c r="AD190" i="15"/>
  <c r="AD95" i="15"/>
  <c r="AD97" i="15"/>
  <c r="AD184" i="15"/>
  <c r="AD192" i="15"/>
  <c r="AD82" i="1"/>
  <c r="AD86" i="1"/>
  <c r="AD85" i="1"/>
  <c r="AD94" i="1"/>
  <c r="AD193" i="1"/>
  <c r="AD42" i="1"/>
  <c r="AD75" i="1"/>
  <c r="AD76" i="1"/>
  <c r="AD200" i="1"/>
  <c r="AD80" i="1"/>
  <c r="AD191" i="1"/>
  <c r="AD92" i="1"/>
  <c r="AD83" i="1"/>
  <c r="AD87" i="1"/>
  <c r="AD203" i="1"/>
  <c r="AD58" i="1"/>
  <c r="AD59" i="1"/>
  <c r="AG36" i="15"/>
  <c r="AH2" i="15"/>
  <c r="AD178" i="1"/>
  <c r="AD174" i="1"/>
  <c r="AD176" i="1"/>
  <c r="AD177" i="1"/>
  <c r="AD175" i="1"/>
  <c r="AF62" i="15"/>
  <c r="AF93" i="15"/>
  <c r="AF57" i="15"/>
  <c r="AF185" i="15"/>
  <c r="AF65" i="15"/>
  <c r="AF63" i="15"/>
  <c r="AF54" i="15"/>
  <c r="AF41" i="15"/>
  <c r="AE68" i="15"/>
  <c r="AE70" i="15"/>
  <c r="AE96" i="15"/>
  <c r="AF55" i="15"/>
  <c r="AF40" i="15"/>
  <c r="AF56" i="15"/>
  <c r="AD102" i="1"/>
  <c r="AD103" i="1"/>
  <c r="AB109" i="15"/>
  <c r="AB108" i="15"/>
  <c r="AC95" i="1"/>
  <c r="AC97" i="1"/>
  <c r="AC105" i="1"/>
  <c r="AC113" i="1"/>
  <c r="AC194" i="1"/>
  <c r="AC202" i="1"/>
  <c r="AE181" i="15"/>
  <c r="AE83" i="15"/>
  <c r="AE87" i="15"/>
  <c r="AE92" i="15"/>
  <c r="AE80" i="15"/>
  <c r="AE58" i="15"/>
  <c r="AE59" i="15"/>
  <c r="AE86" i="15"/>
  <c r="AE85" i="15"/>
  <c r="AE183" i="15"/>
  <c r="AE82" i="15"/>
  <c r="AE94" i="15"/>
  <c r="AE40" i="1"/>
  <c r="AE57" i="1"/>
  <c r="AE195" i="1"/>
  <c r="AE56" i="1"/>
  <c r="AE63" i="1"/>
  <c r="AE55" i="1"/>
  <c r="AE62" i="1"/>
  <c r="AE93" i="1"/>
  <c r="AE41" i="1"/>
  <c r="AE65" i="1"/>
  <c r="AE54" i="1"/>
  <c r="AD68" i="1"/>
  <c r="AD70" i="1"/>
  <c r="AD96" i="1"/>
  <c r="AE172" i="1"/>
  <c r="AF10" i="1"/>
  <c r="AD81" i="1"/>
  <c r="AD84" i="1"/>
  <c r="AD122" i="1"/>
  <c r="AD192" i="1"/>
  <c r="AG2" i="1"/>
  <c r="AF36" i="1"/>
  <c r="AE81" i="15"/>
  <c r="AE122" i="15"/>
  <c r="AE84" i="15"/>
  <c r="AE182" i="15"/>
  <c r="AC156" i="17"/>
  <c r="AC157" i="17"/>
  <c r="AC158" i="17"/>
  <c r="AC82" i="17"/>
  <c r="AC83" i="17"/>
  <c r="AF36" i="17"/>
  <c r="AG2" i="17"/>
  <c r="AD201" i="17"/>
  <c r="AD89" i="17"/>
  <c r="AD101" i="17"/>
  <c r="AD93" i="17"/>
  <c r="AD92" i="17"/>
  <c r="AD81" i="17"/>
  <c r="AD79" i="17"/>
  <c r="AD80" i="17"/>
  <c r="AB84" i="17"/>
  <c r="AB208" i="17"/>
  <c r="AB83" i="17"/>
  <c r="AA116" i="17"/>
  <c r="AA115" i="17"/>
  <c r="AE56" i="17"/>
  <c r="AE65" i="17"/>
  <c r="AE107" i="17"/>
  <c r="AD68" i="17"/>
  <c r="AD70" i="17"/>
  <c r="AD103" i="17"/>
  <c r="AE63" i="17"/>
  <c r="AE41" i="17"/>
  <c r="AE55" i="17"/>
  <c r="AE54" i="17"/>
  <c r="AE57" i="17"/>
  <c r="AE203" i="17"/>
  <c r="AE62" i="17"/>
  <c r="AE100" i="17"/>
  <c r="AE150" i="17"/>
  <c r="AE40" i="17"/>
  <c r="AC202" i="17"/>
  <c r="AC102" i="17"/>
  <c r="AC104" i="17"/>
  <c r="AC112" i="17"/>
  <c r="AC120" i="17"/>
  <c r="AC210" i="17"/>
  <c r="AD42" i="17"/>
  <c r="AD75" i="17"/>
  <c r="AD129" i="17"/>
  <c r="AD88" i="17"/>
  <c r="AD200" i="17"/>
  <c r="AD91" i="17"/>
  <c r="AD58" i="17"/>
  <c r="AD59" i="17"/>
  <c r="AD94" i="17"/>
  <c r="AD211" i="17"/>
  <c r="AD99" i="17"/>
  <c r="AD87" i="17"/>
  <c r="AD199" i="17"/>
  <c r="AD90" i="17"/>
  <c r="P13" i="8"/>
  <c r="P12" i="8"/>
  <c r="AC203" i="18"/>
  <c r="AC486" i="18"/>
  <c r="O33" i="8"/>
  <c r="P482" i="18"/>
  <c r="P510" i="18"/>
  <c r="P511" i="18"/>
  <c r="P128" i="18"/>
  <c r="AD489" i="18"/>
  <c r="AE481" i="18"/>
  <c r="Q199" i="18"/>
  <c r="Q226" i="18"/>
  <c r="Q227" i="18"/>
  <c r="AF279" i="18"/>
  <c r="AF312" i="18"/>
  <c r="AC345" i="18"/>
  <c r="AC346" i="18"/>
  <c r="AD346" i="18"/>
  <c r="AD345" i="18"/>
  <c r="AD340" i="18"/>
  <c r="AD342" i="18"/>
  <c r="AD350" i="18"/>
  <c r="AE431" i="18"/>
  <c r="AE439" i="18"/>
  <c r="AE332" i="18"/>
  <c r="AE334" i="18"/>
  <c r="AD437" i="18"/>
  <c r="AG299" i="18"/>
  <c r="AG330" i="18"/>
  <c r="AG278" i="18"/>
  <c r="AF305" i="18"/>
  <c r="AF307" i="18"/>
  <c r="AG300" i="18"/>
  <c r="AG291" i="18"/>
  <c r="AG293" i="18"/>
  <c r="AG292" i="18"/>
  <c r="AG277" i="18"/>
  <c r="AG302" i="18"/>
  <c r="AG294" i="18"/>
  <c r="AG432" i="18"/>
  <c r="AD364" i="18"/>
  <c r="AD338" i="18"/>
  <c r="AE296" i="18"/>
  <c r="AC342" i="18"/>
  <c r="AE313" i="18"/>
  <c r="AE437" i="18"/>
  <c r="AF319" i="18"/>
  <c r="AF322" i="18"/>
  <c r="AF430" i="18"/>
  <c r="AF331" i="18"/>
  <c r="AF359" i="18"/>
  <c r="AF321" i="18"/>
  <c r="AF318" i="18"/>
  <c r="AF429" i="18"/>
  <c r="AF378" i="18"/>
  <c r="AF337" i="18"/>
  <c r="AF323" i="18"/>
  <c r="AF428" i="18"/>
  <c r="AF329" i="18"/>
  <c r="AF324" i="18"/>
  <c r="AF320" i="18"/>
  <c r="AF317" i="18"/>
  <c r="AF295" i="18"/>
  <c r="R353" i="18"/>
  <c r="H444" i="18"/>
  <c r="I444" i="18"/>
  <c r="AG409" i="18"/>
  <c r="AH247" i="18"/>
  <c r="M375" i="18"/>
  <c r="M441" i="18"/>
  <c r="AF413" i="18"/>
  <c r="AF415" i="18"/>
  <c r="AF411" i="18"/>
  <c r="AF412" i="18"/>
  <c r="AF414" i="18"/>
  <c r="Q426" i="18"/>
  <c r="Q433" i="18"/>
  <c r="Q420" i="18"/>
  <c r="Q421" i="18"/>
  <c r="Q355" i="18"/>
  <c r="Q387" i="18"/>
  <c r="M372" i="18"/>
  <c r="N370" i="18"/>
  <c r="N372" i="18"/>
  <c r="AE416" i="18"/>
  <c r="AE417" i="18"/>
  <c r="K391" i="18"/>
  <c r="O365" i="18"/>
  <c r="O368" i="18"/>
  <c r="T404" i="18"/>
  <c r="U402" i="18"/>
  <c r="N375" i="18"/>
  <c r="N441" i="18"/>
  <c r="Q360" i="18"/>
  <c r="Q361" i="18"/>
  <c r="P363" i="18"/>
  <c r="L383" i="18"/>
  <c r="L385" i="18"/>
  <c r="L386" i="18"/>
  <c r="L382" i="18"/>
  <c r="M381" i="18"/>
  <c r="J392" i="18"/>
  <c r="AD192" i="16"/>
  <c r="AD84" i="16"/>
  <c r="AD81" i="16"/>
  <c r="AD122" i="16"/>
  <c r="AC95" i="16"/>
  <c r="AC97" i="16"/>
  <c r="AC202" i="16"/>
  <c r="AC194" i="16"/>
  <c r="AD80" i="16"/>
  <c r="AD191" i="16"/>
  <c r="AD58" i="16"/>
  <c r="AD92" i="16"/>
  <c r="AD83" i="16"/>
  <c r="AD86" i="16"/>
  <c r="AD87" i="16"/>
  <c r="O14" i="8"/>
  <c r="O44" i="8"/>
  <c r="O18" i="8"/>
  <c r="O25" i="8"/>
  <c r="AC77" i="16"/>
  <c r="AC200" i="16"/>
  <c r="AD141" i="16"/>
  <c r="AD100" i="16"/>
  <c r="AD102" i="16"/>
  <c r="AD195" i="16"/>
  <c r="N46" i="8"/>
  <c r="N39" i="8"/>
  <c r="AD42" i="16"/>
  <c r="AD75" i="16"/>
  <c r="AD193" i="16"/>
  <c r="AD85" i="16"/>
  <c r="AD94" i="16"/>
  <c r="AD82" i="16"/>
  <c r="P19" i="8"/>
  <c r="P26" i="8"/>
  <c r="AE65" i="16"/>
  <c r="AE55" i="16"/>
  <c r="AE57" i="16"/>
  <c r="AE195" i="16"/>
  <c r="AE41" i="16"/>
  <c r="AE56" i="16"/>
  <c r="AE62" i="16"/>
  <c r="AE93" i="16"/>
  <c r="AD68" i="16"/>
  <c r="AD70" i="16"/>
  <c r="AE63" i="16"/>
  <c r="AE40" i="16"/>
  <c r="AE54" i="16"/>
  <c r="AB109" i="16"/>
  <c r="AB108" i="16"/>
  <c r="AG2" i="16"/>
  <c r="AF36" i="16"/>
  <c r="AB105" i="16"/>
  <c r="AB113" i="16"/>
  <c r="AD93" i="16"/>
  <c r="R117" i="18"/>
  <c r="R119" i="18"/>
  <c r="AG239" i="18"/>
  <c r="AE240" i="18"/>
  <c r="N144" i="17"/>
  <c r="N146" i="17"/>
  <c r="N212" i="17"/>
  <c r="N142" i="17"/>
  <c r="P123" i="1"/>
  <c r="P124" i="1"/>
  <c r="AD105" i="18"/>
  <c r="AD106" i="18"/>
  <c r="N128" i="15"/>
  <c r="N131" i="15"/>
  <c r="N132" i="15"/>
  <c r="AE179" i="16"/>
  <c r="AE180" i="16"/>
  <c r="AD101" i="15"/>
  <c r="AD127" i="15"/>
  <c r="AE3" i="15"/>
  <c r="AD102" i="15"/>
  <c r="AD108" i="17"/>
  <c r="AD134" i="17"/>
  <c r="AE3" i="17"/>
  <c r="AD109" i="17"/>
  <c r="AD110" i="17"/>
  <c r="O131" i="18"/>
  <c r="O134" i="18"/>
  <c r="O135" i="18"/>
  <c r="AC151" i="17"/>
  <c r="AC153" i="17"/>
  <c r="AG152" i="17"/>
  <c r="AC103" i="16"/>
  <c r="AD101" i="1"/>
  <c r="AE3" i="1"/>
  <c r="AD127" i="1"/>
  <c r="AD130" i="18"/>
  <c r="AD104" i="18"/>
  <c r="AE3" i="18"/>
  <c r="AE3" i="16"/>
  <c r="AD127" i="16"/>
  <c r="AD101" i="16"/>
  <c r="AC103" i="15"/>
  <c r="AC105" i="15"/>
  <c r="AC113" i="15"/>
  <c r="R170" i="18"/>
  <c r="S168" i="18"/>
  <c r="S169" i="18"/>
  <c r="S171" i="18"/>
  <c r="S189" i="18"/>
  <c r="S204" i="18"/>
  <c r="S487" i="18"/>
  <c r="T212" i="15"/>
  <c r="T213" i="15"/>
  <c r="T214" i="15"/>
  <c r="F60" i="8"/>
  <c r="J157" i="18"/>
  <c r="J158" i="18"/>
  <c r="Q126" i="18"/>
  <c r="Q127" i="18"/>
  <c r="P129" i="18"/>
  <c r="M141" i="18"/>
  <c r="M207" i="18"/>
  <c r="AF65" i="18"/>
  <c r="AF67" i="18"/>
  <c r="AF64" i="18"/>
  <c r="AF95" i="18"/>
  <c r="AF42" i="18"/>
  <c r="AF56" i="18"/>
  <c r="AF58" i="18"/>
  <c r="AF57" i="18"/>
  <c r="AF59" i="18"/>
  <c r="AF198" i="18"/>
  <c r="AF481" i="18"/>
  <c r="AF43" i="18"/>
  <c r="AE70" i="18"/>
  <c r="AE72" i="18"/>
  <c r="AE99" i="18"/>
  <c r="M138" i="18"/>
  <c r="N136" i="18"/>
  <c r="N138" i="18"/>
  <c r="AB111" i="18"/>
  <c r="AB112" i="18"/>
  <c r="AE175" i="18"/>
  <c r="AF12" i="18"/>
  <c r="AE144" i="18"/>
  <c r="AE103" i="18"/>
  <c r="AE77" i="18"/>
  <c r="AE44" i="18"/>
  <c r="AD179" i="18"/>
  <c r="AD180" i="18"/>
  <c r="AD178" i="18"/>
  <c r="AD181" i="18"/>
  <c r="AD177" i="18"/>
  <c r="AE194" i="18"/>
  <c r="AE476" i="18"/>
  <c r="AE94" i="18"/>
  <c r="AE85" i="18"/>
  <c r="AE89" i="18"/>
  <c r="AE206" i="18"/>
  <c r="AE489" i="18"/>
  <c r="AE82" i="18"/>
  <c r="AE60" i="18"/>
  <c r="AE61" i="18"/>
  <c r="AD197" i="18"/>
  <c r="AD479" i="18"/>
  <c r="AD205" i="18"/>
  <c r="AD488" i="18"/>
  <c r="AD97" i="18"/>
  <c r="AD100" i="18"/>
  <c r="K152" i="18"/>
  <c r="AG38" i="18"/>
  <c r="AH2" i="18"/>
  <c r="AH273" i="18"/>
  <c r="AC79" i="18"/>
  <c r="AC182" i="18"/>
  <c r="AC183" i="18"/>
  <c r="AE196" i="18"/>
  <c r="AE478" i="18"/>
  <c r="AE96" i="18"/>
  <c r="AE88" i="18"/>
  <c r="AE84" i="18"/>
  <c r="Q13" i="8"/>
  <c r="AE87" i="18"/>
  <c r="AE195" i="18"/>
  <c r="AE477" i="18"/>
  <c r="AE125" i="18"/>
  <c r="AE86" i="18"/>
  <c r="AE83" i="18"/>
  <c r="AD78" i="18"/>
  <c r="N141" i="18"/>
  <c r="N207" i="18"/>
  <c r="AC108" i="18"/>
  <c r="AC116" i="18"/>
  <c r="I208" i="18"/>
  <c r="I491" i="18"/>
  <c r="I493" i="18"/>
  <c r="L149" i="18"/>
  <c r="L151" i="18"/>
  <c r="L148" i="18"/>
  <c r="M147" i="18"/>
  <c r="M149" i="16"/>
  <c r="M151" i="16"/>
  <c r="N149" i="16"/>
  <c r="U176" i="15"/>
  <c r="U191" i="15"/>
  <c r="U173" i="15"/>
  <c r="U174" i="15"/>
  <c r="V170" i="15"/>
  <c r="V171" i="15"/>
  <c r="U186" i="15"/>
  <c r="U187" i="15"/>
  <c r="M135" i="1"/>
  <c r="N133" i="1"/>
  <c r="N135" i="1"/>
  <c r="P123" i="15"/>
  <c r="P124" i="15"/>
  <c r="O126" i="15"/>
  <c r="O127" i="1"/>
  <c r="O128" i="1"/>
  <c r="O131" i="1"/>
  <c r="O134" i="17"/>
  <c r="P132" i="17"/>
  <c r="AH10" i="16"/>
  <c r="AG172" i="16"/>
  <c r="M134" i="15"/>
  <c r="M136" i="15"/>
  <c r="N145" i="16"/>
  <c r="O144" i="16"/>
  <c r="L154" i="16"/>
  <c r="I207" i="1"/>
  <c r="M146" i="17"/>
  <c r="M212" i="17"/>
  <c r="AF175" i="16"/>
  <c r="AF178" i="16"/>
  <c r="AF174" i="16"/>
  <c r="AF176" i="16"/>
  <c r="AF177" i="16"/>
  <c r="O132" i="16"/>
  <c r="O133" i="16"/>
  <c r="O134" i="16"/>
  <c r="O136" i="16"/>
  <c r="Q125" i="17"/>
  <c r="Q191" i="17"/>
  <c r="Q192" i="17"/>
  <c r="Q197" i="17"/>
  <c r="Q204" i="17"/>
  <c r="M143" i="17"/>
  <c r="N141" i="17"/>
  <c r="S183" i="1"/>
  <c r="S184" i="1"/>
  <c r="S118" i="1"/>
  <c r="S189" i="1"/>
  <c r="S196" i="1"/>
  <c r="S150" i="1"/>
  <c r="Q124" i="17"/>
  <c r="R119" i="17"/>
  <c r="R121" i="17"/>
  <c r="K160" i="1"/>
  <c r="S117" i="1"/>
  <c r="T112" i="1"/>
  <c r="T114" i="1"/>
  <c r="P223" i="16"/>
  <c r="P224" i="16"/>
  <c r="P197" i="16"/>
  <c r="P127" i="16"/>
  <c r="Q125" i="16"/>
  <c r="K157" i="1"/>
  <c r="AC187" i="17"/>
  <c r="AC188" i="17"/>
  <c r="L143" i="15"/>
  <c r="J205" i="1"/>
  <c r="N138" i="1"/>
  <c r="N204" i="1"/>
  <c r="AD186" i="17"/>
  <c r="AD184" i="17"/>
  <c r="AD185" i="17"/>
  <c r="K151" i="15"/>
  <c r="K152" i="15"/>
  <c r="K154" i="16"/>
  <c r="K155" i="16"/>
  <c r="K156" i="16"/>
  <c r="K160" i="16"/>
  <c r="M138" i="1"/>
  <c r="M204" i="1"/>
  <c r="Q189" i="16"/>
  <c r="Q196" i="16"/>
  <c r="Q183" i="16"/>
  <c r="Q184" i="16"/>
  <c r="Q118" i="16"/>
  <c r="Q150" i="16"/>
  <c r="J194" i="15"/>
  <c r="K215" i="17"/>
  <c r="AE182" i="17"/>
  <c r="AF10" i="17"/>
  <c r="L146" i="1"/>
  <c r="L148" i="1"/>
  <c r="L149" i="1"/>
  <c r="L145" i="1"/>
  <c r="M144" i="1"/>
  <c r="L166" i="17"/>
  <c r="L167" i="17"/>
  <c r="V116" i="15"/>
  <c r="V117" i="15"/>
  <c r="W112" i="15"/>
  <c r="W114" i="15"/>
  <c r="Q117" i="16"/>
  <c r="R112" i="16"/>
  <c r="R114" i="16"/>
  <c r="AC108" i="1"/>
  <c r="Q8" i="8"/>
  <c r="AC108" i="15"/>
  <c r="AD77" i="15"/>
  <c r="AD109" i="15"/>
  <c r="AD77" i="1"/>
  <c r="AD109" i="1"/>
  <c r="AF172" i="1"/>
  <c r="AG10" i="1"/>
  <c r="AE100" i="1"/>
  <c r="AE141" i="1"/>
  <c r="AE192" i="15"/>
  <c r="AE184" i="15"/>
  <c r="AE95" i="15"/>
  <c r="AE97" i="15"/>
  <c r="AI2" i="15"/>
  <c r="AH36" i="15"/>
  <c r="AE177" i="1"/>
  <c r="AE174" i="1"/>
  <c r="AE176" i="1"/>
  <c r="AE178" i="1"/>
  <c r="AE175" i="1"/>
  <c r="AE42" i="1"/>
  <c r="AE75" i="1"/>
  <c r="AE76" i="1"/>
  <c r="AE200" i="1"/>
  <c r="AE193" i="1"/>
  <c r="AE82" i="1"/>
  <c r="AE86" i="1"/>
  <c r="AE94" i="1"/>
  <c r="AE85" i="1"/>
  <c r="AF86" i="15"/>
  <c r="AF94" i="15"/>
  <c r="AF82" i="15"/>
  <c r="AF183" i="15"/>
  <c r="AF85" i="15"/>
  <c r="AF42" i="15"/>
  <c r="AF75" i="15"/>
  <c r="AG57" i="15"/>
  <c r="AG185" i="15"/>
  <c r="AG55" i="15"/>
  <c r="AF68" i="15"/>
  <c r="AF70" i="15"/>
  <c r="AF96" i="15"/>
  <c r="AG56" i="15"/>
  <c r="AG62" i="15"/>
  <c r="AG93" i="15"/>
  <c r="AG65" i="15"/>
  <c r="AG54" i="15"/>
  <c r="AG63" i="15"/>
  <c r="AG41" i="15"/>
  <c r="AG40" i="15"/>
  <c r="AD194" i="1"/>
  <c r="AD95" i="1"/>
  <c r="AD97" i="1"/>
  <c r="AD105" i="1"/>
  <c r="AD113" i="1"/>
  <c r="AD202" i="1"/>
  <c r="AF55" i="1"/>
  <c r="AF41" i="1"/>
  <c r="AF56" i="1"/>
  <c r="AF63" i="1"/>
  <c r="AF65" i="1"/>
  <c r="AF62" i="1"/>
  <c r="AF93" i="1"/>
  <c r="AF40" i="1"/>
  <c r="AF57" i="1"/>
  <c r="AF195" i="1"/>
  <c r="AE68" i="1"/>
  <c r="AE70" i="1"/>
  <c r="AE96" i="1"/>
  <c r="AF54" i="1"/>
  <c r="AF92" i="15"/>
  <c r="AF87" i="15"/>
  <c r="AF181" i="15"/>
  <c r="AF58" i="15"/>
  <c r="AF59" i="15"/>
  <c r="AF80" i="15"/>
  <c r="AF83" i="15"/>
  <c r="AD179" i="1"/>
  <c r="AD180" i="1"/>
  <c r="AE76" i="15"/>
  <c r="AE190" i="15"/>
  <c r="AF100" i="15"/>
  <c r="AF141" i="15"/>
  <c r="AH2" i="1"/>
  <c r="AG36" i="1"/>
  <c r="AE92" i="1"/>
  <c r="AE83" i="1"/>
  <c r="AE58" i="1"/>
  <c r="AE59" i="1"/>
  <c r="AE191" i="1"/>
  <c r="AE80" i="1"/>
  <c r="AE87" i="1"/>
  <c r="AE203" i="1"/>
  <c r="AE122" i="1"/>
  <c r="AE84" i="1"/>
  <c r="AE81" i="1"/>
  <c r="AE192" i="1"/>
  <c r="AF122" i="15"/>
  <c r="AF182" i="15"/>
  <c r="AF84" i="15"/>
  <c r="AF81" i="15"/>
  <c r="AD156" i="17"/>
  <c r="AD157" i="17"/>
  <c r="AD158" i="17"/>
  <c r="AC84" i="17"/>
  <c r="AC208" i="17"/>
  <c r="AE75" i="17"/>
  <c r="AE42" i="17"/>
  <c r="AE201" i="17"/>
  <c r="AE89" i="17"/>
  <c r="AE101" i="17"/>
  <c r="AE93" i="17"/>
  <c r="AE92" i="17"/>
  <c r="AD82" i="17"/>
  <c r="P33" i="8"/>
  <c r="AF62" i="17"/>
  <c r="AF100" i="17"/>
  <c r="AF150" i="17"/>
  <c r="AF56" i="17"/>
  <c r="AF57" i="17"/>
  <c r="AF203" i="17"/>
  <c r="AE68" i="17"/>
  <c r="AE70" i="17"/>
  <c r="AE103" i="17"/>
  <c r="AF65" i="17"/>
  <c r="AF107" i="17"/>
  <c r="AF40" i="17"/>
  <c r="AF55" i="17"/>
  <c r="AF54" i="17"/>
  <c r="AF41" i="17"/>
  <c r="AF63" i="17"/>
  <c r="AE99" i="17"/>
  <c r="AE199" i="17"/>
  <c r="AE94" i="17"/>
  <c r="AE211" i="17"/>
  <c r="AE90" i="17"/>
  <c r="AE58" i="17"/>
  <c r="AE59" i="17"/>
  <c r="AE87" i="17"/>
  <c r="AB116" i="17"/>
  <c r="AB115" i="17"/>
  <c r="AE80" i="17"/>
  <c r="AE79" i="17"/>
  <c r="AE81" i="17"/>
  <c r="E81" i="17"/>
  <c r="AE91" i="17"/>
  <c r="AE129" i="17"/>
  <c r="AE88" i="17"/>
  <c r="AE200" i="17"/>
  <c r="AD102" i="17"/>
  <c r="AD104" i="17"/>
  <c r="AD112" i="17"/>
  <c r="AD120" i="17"/>
  <c r="AD202" i="17"/>
  <c r="AD210" i="17"/>
  <c r="AH2" i="17"/>
  <c r="AG36" i="17"/>
  <c r="Q12" i="8"/>
  <c r="AD203" i="18"/>
  <c r="AD486" i="18"/>
  <c r="P483" i="18"/>
  <c r="Q200" i="18"/>
  <c r="AC105" i="16"/>
  <c r="AC113" i="16"/>
  <c r="M490" i="18"/>
  <c r="N490" i="18"/>
  <c r="Q474" i="18"/>
  <c r="AF296" i="18"/>
  <c r="AE314" i="18"/>
  <c r="AE346" i="18"/>
  <c r="AF333" i="18"/>
  <c r="AF439" i="18"/>
  <c r="AF431" i="18"/>
  <c r="AF332" i="18"/>
  <c r="AG312" i="18"/>
  <c r="AG279" i="18"/>
  <c r="AG378" i="18"/>
  <c r="AG337" i="18"/>
  <c r="AF313" i="18"/>
  <c r="AF437" i="18"/>
  <c r="AH292" i="18"/>
  <c r="AH291" i="18"/>
  <c r="AH300" i="18"/>
  <c r="AH294" i="18"/>
  <c r="AH302" i="18"/>
  <c r="AH278" i="18"/>
  <c r="AH299" i="18"/>
  <c r="AG305" i="18"/>
  <c r="AG307" i="18"/>
  <c r="AG333" i="18"/>
  <c r="AH293" i="18"/>
  <c r="AH277" i="18"/>
  <c r="AE364" i="18"/>
  <c r="AE338" i="18"/>
  <c r="AC350" i="18"/>
  <c r="AG359" i="18"/>
  <c r="AG321" i="18"/>
  <c r="AG318" i="18"/>
  <c r="AG429" i="18"/>
  <c r="AE339" i="18"/>
  <c r="AG319" i="18"/>
  <c r="AG322" i="18"/>
  <c r="AG430" i="18"/>
  <c r="AG331" i="18"/>
  <c r="AF440" i="18"/>
  <c r="AG295" i="18"/>
  <c r="AG329" i="18"/>
  <c r="AG324" i="18"/>
  <c r="AG440" i="18"/>
  <c r="AG317" i="18"/>
  <c r="AG320" i="18"/>
  <c r="AG323" i="18"/>
  <c r="AG428" i="18"/>
  <c r="Q460" i="18"/>
  <c r="Q461" i="18"/>
  <c r="Q434" i="18"/>
  <c r="AH409" i="18"/>
  <c r="AI247" i="18"/>
  <c r="N376" i="18"/>
  <c r="AG413" i="18"/>
  <c r="AG415" i="18"/>
  <c r="AG414" i="18"/>
  <c r="AG411" i="18"/>
  <c r="AG412" i="18"/>
  <c r="J393" i="18"/>
  <c r="U403" i="18"/>
  <c r="U405" i="18"/>
  <c r="U423" i="18"/>
  <c r="U438" i="18"/>
  <c r="AF416" i="18"/>
  <c r="AF417" i="18"/>
  <c r="L388" i="18"/>
  <c r="L389" i="18"/>
  <c r="O369" i="18"/>
  <c r="O370" i="18"/>
  <c r="O371" i="18"/>
  <c r="O373" i="18"/>
  <c r="P364" i="18"/>
  <c r="Q362" i="18"/>
  <c r="R426" i="18"/>
  <c r="R433" i="18"/>
  <c r="R420" i="18"/>
  <c r="R421" i="18"/>
  <c r="R355" i="18"/>
  <c r="R387" i="18"/>
  <c r="M376" i="18"/>
  <c r="R354" i="18"/>
  <c r="S349" i="18"/>
  <c r="S351" i="18"/>
  <c r="AE84" i="16"/>
  <c r="AE192" i="16"/>
  <c r="AE81" i="16"/>
  <c r="AE122" i="16"/>
  <c r="AD76" i="16"/>
  <c r="AD203" i="16"/>
  <c r="AE100" i="16"/>
  <c r="AE102" i="16"/>
  <c r="AE141" i="16"/>
  <c r="AD202" i="16"/>
  <c r="AD95" i="16"/>
  <c r="AD194" i="16"/>
  <c r="AE86" i="16"/>
  <c r="AE80" i="16"/>
  <c r="AE87" i="16"/>
  <c r="AE203" i="16"/>
  <c r="AE83" i="16"/>
  <c r="AE92" i="16"/>
  <c r="AE191" i="16"/>
  <c r="AE58" i="16"/>
  <c r="O39" i="8"/>
  <c r="O46" i="8"/>
  <c r="AD96" i="16"/>
  <c r="AF65" i="16"/>
  <c r="AF40" i="16"/>
  <c r="AF41" i="16"/>
  <c r="AE68" i="16"/>
  <c r="AE70" i="16"/>
  <c r="AE96" i="16"/>
  <c r="AF62" i="16"/>
  <c r="AF55" i="16"/>
  <c r="AF63" i="16"/>
  <c r="AF56" i="16"/>
  <c r="AF57" i="16"/>
  <c r="AF54" i="16"/>
  <c r="AC109" i="16"/>
  <c r="AC108" i="16"/>
  <c r="AD59" i="16"/>
  <c r="P14" i="8"/>
  <c r="P44" i="8"/>
  <c r="P18" i="8"/>
  <c r="P25" i="8"/>
  <c r="AG36" i="16"/>
  <c r="AH2" i="16"/>
  <c r="AE193" i="16"/>
  <c r="AE85" i="16"/>
  <c r="AE82" i="16"/>
  <c r="AE94" i="16"/>
  <c r="AE75" i="16"/>
  <c r="AE76" i="16"/>
  <c r="AE42" i="16"/>
  <c r="AH239" i="18"/>
  <c r="AF240" i="18"/>
  <c r="N143" i="17"/>
  <c r="N136" i="15"/>
  <c r="N138" i="15"/>
  <c r="N193" i="15"/>
  <c r="AE105" i="18"/>
  <c r="AE106" i="18"/>
  <c r="P125" i="1"/>
  <c r="Q123" i="1"/>
  <c r="Q124" i="1"/>
  <c r="N134" i="15"/>
  <c r="AD108" i="18"/>
  <c r="AD116" i="18"/>
  <c r="AE101" i="16"/>
  <c r="AF3" i="16"/>
  <c r="AE127" i="16"/>
  <c r="AF3" i="1"/>
  <c r="AE127" i="1"/>
  <c r="AE101" i="1"/>
  <c r="P128" i="16"/>
  <c r="P131" i="16"/>
  <c r="P132" i="16"/>
  <c r="AF179" i="16"/>
  <c r="AF180" i="16"/>
  <c r="AD103" i="16"/>
  <c r="AD103" i="15"/>
  <c r="AD105" i="15"/>
  <c r="AD113" i="15"/>
  <c r="AE127" i="15"/>
  <c r="AE101" i="15"/>
  <c r="AF3" i="15"/>
  <c r="AE102" i="15"/>
  <c r="AE103" i="15"/>
  <c r="AE105" i="15"/>
  <c r="AE113" i="15"/>
  <c r="AE130" i="18"/>
  <c r="AE104" i="18"/>
  <c r="AF3" i="18"/>
  <c r="AF339" i="18"/>
  <c r="AF3" i="17"/>
  <c r="AE108" i="17"/>
  <c r="AE134" i="17"/>
  <c r="AE109" i="17"/>
  <c r="O135" i="17"/>
  <c r="O139" i="17"/>
  <c r="O140" i="17"/>
  <c r="AE102" i="1"/>
  <c r="AE103" i="1"/>
  <c r="AD182" i="18"/>
  <c r="AD183" i="18"/>
  <c r="AD151" i="17"/>
  <c r="AD153" i="17"/>
  <c r="AH152" i="17"/>
  <c r="AD79" i="18"/>
  <c r="AD111" i="18"/>
  <c r="M142" i="18"/>
  <c r="M146" i="18"/>
  <c r="O136" i="18"/>
  <c r="O137" i="18"/>
  <c r="O139" i="18"/>
  <c r="O141" i="18"/>
  <c r="O207" i="18"/>
  <c r="I209" i="18"/>
  <c r="R186" i="18"/>
  <c r="R187" i="18"/>
  <c r="R192" i="18"/>
  <c r="R121" i="18"/>
  <c r="R153" i="18"/>
  <c r="AF144" i="18"/>
  <c r="AF103" i="18"/>
  <c r="R120" i="18"/>
  <c r="S115" i="18"/>
  <c r="AF175" i="18"/>
  <c r="AG12" i="18"/>
  <c r="AF77" i="18"/>
  <c r="AF44" i="18"/>
  <c r="S170" i="18"/>
  <c r="T168" i="18"/>
  <c r="AH38" i="18"/>
  <c r="AI2" i="18"/>
  <c r="AI273" i="18"/>
  <c r="AE179" i="18"/>
  <c r="AE180" i="18"/>
  <c r="AE181" i="18"/>
  <c r="AE177" i="18"/>
  <c r="AE178" i="18"/>
  <c r="AE78" i="18"/>
  <c r="AG67" i="18"/>
  <c r="AG64" i="18"/>
  <c r="AG95" i="18"/>
  <c r="AG65" i="18"/>
  <c r="AG56" i="18"/>
  <c r="AG59" i="18"/>
  <c r="AG198" i="18"/>
  <c r="AG481" i="18"/>
  <c r="AG58" i="18"/>
  <c r="AG42" i="18"/>
  <c r="AG57" i="18"/>
  <c r="AG43" i="18"/>
  <c r="AF70" i="18"/>
  <c r="AF72" i="18"/>
  <c r="AF99" i="18"/>
  <c r="AF195" i="18"/>
  <c r="AF477" i="18"/>
  <c r="AF125" i="18"/>
  <c r="AF86" i="18"/>
  <c r="AF83" i="18"/>
  <c r="J159" i="18"/>
  <c r="J160" i="18"/>
  <c r="N142" i="18"/>
  <c r="AC111" i="18"/>
  <c r="AC112" i="18"/>
  <c r="K154" i="18"/>
  <c r="K155" i="18"/>
  <c r="AF196" i="18"/>
  <c r="AF478" i="18"/>
  <c r="AF96" i="18"/>
  <c r="AF88" i="18"/>
  <c r="AF84" i="18"/>
  <c r="AF87" i="18"/>
  <c r="P130" i="18"/>
  <c r="Q128" i="18"/>
  <c r="AE197" i="18"/>
  <c r="AE479" i="18"/>
  <c r="AE205" i="18"/>
  <c r="AE488" i="18"/>
  <c r="AE97" i="18"/>
  <c r="AE100" i="18"/>
  <c r="AF194" i="18"/>
  <c r="AF476" i="18"/>
  <c r="AF94" i="18"/>
  <c r="AF82" i="18"/>
  <c r="AF89" i="18"/>
  <c r="AF206" i="18"/>
  <c r="AF85" i="18"/>
  <c r="AF60" i="18"/>
  <c r="AF61" i="18"/>
  <c r="N147" i="17"/>
  <c r="M152" i="16"/>
  <c r="M154" i="16"/>
  <c r="U212" i="15"/>
  <c r="U213" i="15"/>
  <c r="U214" i="15"/>
  <c r="G60" i="8"/>
  <c r="N139" i="1"/>
  <c r="N143" i="1"/>
  <c r="Q130" i="17"/>
  <c r="Q131" i="17"/>
  <c r="P133" i="17"/>
  <c r="N151" i="16"/>
  <c r="N152" i="16"/>
  <c r="R123" i="16"/>
  <c r="R124" i="16"/>
  <c r="Q126" i="16"/>
  <c r="O138" i="16"/>
  <c r="O204" i="16"/>
  <c r="T116" i="1"/>
  <c r="T117" i="1"/>
  <c r="U112" i="1"/>
  <c r="U114" i="1"/>
  <c r="K158" i="16"/>
  <c r="K205" i="16"/>
  <c r="K206" i="16"/>
  <c r="K207" i="16"/>
  <c r="AE184" i="17"/>
  <c r="AE185" i="17"/>
  <c r="AE186" i="17"/>
  <c r="K154" i="15"/>
  <c r="K155" i="15"/>
  <c r="K156" i="15"/>
  <c r="K158" i="15"/>
  <c r="S197" i="1"/>
  <c r="S223" i="1"/>
  <c r="S224" i="1"/>
  <c r="S225" i="1"/>
  <c r="E59" i="8"/>
  <c r="Q205" i="17"/>
  <c r="Q231" i="17"/>
  <c r="Q232" i="17"/>
  <c r="L151" i="1"/>
  <c r="L152" i="1"/>
  <c r="J206" i="1"/>
  <c r="Q197" i="16"/>
  <c r="Q223" i="16"/>
  <c r="Q224" i="16"/>
  <c r="M138" i="15"/>
  <c r="M193" i="15"/>
  <c r="AG175" i="16"/>
  <c r="AG176" i="16"/>
  <c r="AG177" i="16"/>
  <c r="AG174" i="16"/>
  <c r="AG178" i="16"/>
  <c r="O132" i="1"/>
  <c r="O133" i="1"/>
  <c r="O134" i="1"/>
  <c r="O136" i="1"/>
  <c r="R123" i="17"/>
  <c r="R124" i="17"/>
  <c r="S119" i="17"/>
  <c r="S121" i="17"/>
  <c r="V118" i="15"/>
  <c r="V179" i="15"/>
  <c r="V150" i="15"/>
  <c r="N165" i="17"/>
  <c r="M135" i="15"/>
  <c r="N133" i="15"/>
  <c r="AH172" i="16"/>
  <c r="AI10" i="16"/>
  <c r="J195" i="15"/>
  <c r="R116" i="16"/>
  <c r="W116" i="15"/>
  <c r="M139" i="1"/>
  <c r="O127" i="15"/>
  <c r="P125" i="15"/>
  <c r="K157" i="16"/>
  <c r="L155" i="16"/>
  <c r="AD187" i="17"/>
  <c r="AD188" i="17"/>
  <c r="L146" i="15"/>
  <c r="L148" i="15"/>
  <c r="L149" i="15"/>
  <c r="L145" i="15"/>
  <c r="M144" i="15"/>
  <c r="M147" i="17"/>
  <c r="L168" i="17"/>
  <c r="L170" i="17"/>
  <c r="L171" i="17"/>
  <c r="L174" i="17"/>
  <c r="AG10" i="17"/>
  <c r="AF182" i="17"/>
  <c r="O135" i="16"/>
  <c r="M165" i="17"/>
  <c r="R8" i="8"/>
  <c r="D20" i="8"/>
  <c r="AE77" i="1"/>
  <c r="AE109" i="1"/>
  <c r="AD108" i="1"/>
  <c r="AD108" i="15"/>
  <c r="AE77" i="15"/>
  <c r="AE108" i="15"/>
  <c r="AF141" i="1"/>
  <c r="AF100" i="1"/>
  <c r="AF84" i="1"/>
  <c r="AF81" i="1"/>
  <c r="AF192" i="1"/>
  <c r="AF122" i="1"/>
  <c r="AG100" i="15"/>
  <c r="AG141" i="15"/>
  <c r="AG182" i="15"/>
  <c r="AG81" i="15"/>
  <c r="AG122" i="15"/>
  <c r="AG84" i="15"/>
  <c r="AF192" i="15"/>
  <c r="AF184" i="15"/>
  <c r="AF95" i="15"/>
  <c r="AF97" i="15"/>
  <c r="AJ2" i="15"/>
  <c r="AI36" i="15"/>
  <c r="AG42" i="15"/>
  <c r="AG75" i="15"/>
  <c r="AG62" i="1"/>
  <c r="AG93" i="1"/>
  <c r="AG55" i="1"/>
  <c r="AF68" i="1"/>
  <c r="AF70" i="1"/>
  <c r="AF96" i="1"/>
  <c r="AG40" i="1"/>
  <c r="AG54" i="1"/>
  <c r="AG56" i="1"/>
  <c r="AG63" i="1"/>
  <c r="AG41" i="1"/>
  <c r="AG57" i="1"/>
  <c r="AG195" i="1"/>
  <c r="AG65" i="1"/>
  <c r="AF193" i="1"/>
  <c r="AF85" i="1"/>
  <c r="AF82" i="1"/>
  <c r="AF86" i="1"/>
  <c r="AF94" i="1"/>
  <c r="AG82" i="15"/>
  <c r="AG85" i="15"/>
  <c r="AG86" i="15"/>
  <c r="AG94" i="15"/>
  <c r="AG183" i="15"/>
  <c r="AF76" i="15"/>
  <c r="AF190" i="15"/>
  <c r="AH10" i="1"/>
  <c r="AG172" i="1"/>
  <c r="AH36" i="1"/>
  <c r="AI2" i="1"/>
  <c r="AF191" i="1"/>
  <c r="AF58" i="1"/>
  <c r="AF59" i="1"/>
  <c r="AF80" i="1"/>
  <c r="AF83" i="1"/>
  <c r="AF92" i="1"/>
  <c r="AF87" i="1"/>
  <c r="AF203" i="1"/>
  <c r="AF75" i="1"/>
  <c r="AF76" i="1"/>
  <c r="AF200" i="1"/>
  <c r="AF42" i="1"/>
  <c r="AG181" i="15"/>
  <c r="AG80" i="15"/>
  <c r="AG92" i="15"/>
  <c r="AG58" i="15"/>
  <c r="AG59" i="15"/>
  <c r="AG87" i="15"/>
  <c r="AG83" i="15"/>
  <c r="AE95" i="1"/>
  <c r="AE97" i="1"/>
  <c r="AE105" i="1"/>
  <c r="AE113" i="1"/>
  <c r="AE202" i="1"/>
  <c r="AE194" i="1"/>
  <c r="AE179" i="1"/>
  <c r="AE180" i="1"/>
  <c r="AH54" i="15"/>
  <c r="AH63" i="15"/>
  <c r="AH65" i="15"/>
  <c r="AH55" i="15"/>
  <c r="AH62" i="15"/>
  <c r="AH93" i="15"/>
  <c r="AH56" i="15"/>
  <c r="AG68" i="15"/>
  <c r="AG70" i="15"/>
  <c r="AG96" i="15"/>
  <c r="AH40" i="15"/>
  <c r="AH41" i="15"/>
  <c r="AH57" i="15"/>
  <c r="AH185" i="15"/>
  <c r="AF174" i="1"/>
  <c r="AF178" i="1"/>
  <c r="AF175" i="1"/>
  <c r="AF177" i="1"/>
  <c r="AF176" i="1"/>
  <c r="AE156" i="17"/>
  <c r="AE157" i="17"/>
  <c r="AE158" i="17"/>
  <c r="AC116" i="17"/>
  <c r="AC115" i="17"/>
  <c r="R13" i="8"/>
  <c r="AE82" i="17"/>
  <c r="Q33" i="8"/>
  <c r="AF58" i="17"/>
  <c r="AF59" i="17"/>
  <c r="AF94" i="17"/>
  <c r="AF211" i="17"/>
  <c r="AF87" i="17"/>
  <c r="AF99" i="17"/>
  <c r="AF90" i="17"/>
  <c r="AF199" i="17"/>
  <c r="AD84" i="17"/>
  <c r="AD208" i="17"/>
  <c r="AD83" i="17"/>
  <c r="R12" i="8"/>
  <c r="AF200" i="17"/>
  <c r="AF91" i="17"/>
  <c r="AF88" i="17"/>
  <c r="AF129" i="17"/>
  <c r="AG57" i="17"/>
  <c r="AG203" i="17"/>
  <c r="AG63" i="17"/>
  <c r="AG55" i="17"/>
  <c r="AG56" i="17"/>
  <c r="AG54" i="17"/>
  <c r="AG62" i="17"/>
  <c r="AG100" i="17"/>
  <c r="AG150" i="17"/>
  <c r="AG40" i="17"/>
  <c r="AG41" i="17"/>
  <c r="AF68" i="17"/>
  <c r="AF70" i="17"/>
  <c r="AF103" i="17"/>
  <c r="AG65" i="17"/>
  <c r="AG107" i="17"/>
  <c r="AF80" i="17"/>
  <c r="AF79" i="17"/>
  <c r="AF101" i="17"/>
  <c r="AF89" i="17"/>
  <c r="AF92" i="17"/>
  <c r="AF201" i="17"/>
  <c r="AF93" i="17"/>
  <c r="AE202" i="17"/>
  <c r="AE102" i="17"/>
  <c r="AE104" i="17"/>
  <c r="AE210" i="17"/>
  <c r="AH36" i="17"/>
  <c r="AI2" i="17"/>
  <c r="AF42" i="17"/>
  <c r="AF75" i="17"/>
  <c r="AE203" i="18"/>
  <c r="AE486" i="18"/>
  <c r="Q482" i="18"/>
  <c r="Q510" i="18"/>
  <c r="Q511" i="18"/>
  <c r="AG296" i="18"/>
  <c r="AF489" i="18"/>
  <c r="I494" i="18"/>
  <c r="R199" i="18"/>
  <c r="R200" i="18"/>
  <c r="R474" i="18"/>
  <c r="R482" i="18"/>
  <c r="AF334" i="18"/>
  <c r="AE345" i="18"/>
  <c r="AG439" i="18"/>
  <c r="AG431" i="18"/>
  <c r="AG332" i="18"/>
  <c r="AG334" i="18"/>
  <c r="AH324" i="18"/>
  <c r="AH440" i="18"/>
  <c r="AH320" i="18"/>
  <c r="AH329" i="18"/>
  <c r="AH317" i="18"/>
  <c r="AH295" i="18"/>
  <c r="AH323" i="18"/>
  <c r="AH428" i="18"/>
  <c r="U404" i="18"/>
  <c r="AH430" i="18"/>
  <c r="AH322" i="18"/>
  <c r="AH331" i="18"/>
  <c r="AH319" i="18"/>
  <c r="AH429" i="18"/>
  <c r="AH359" i="18"/>
  <c r="AH321" i="18"/>
  <c r="AH318" i="18"/>
  <c r="AI293" i="18"/>
  <c r="AI291" i="18"/>
  <c r="AI278" i="18"/>
  <c r="AI299" i="18"/>
  <c r="AI330" i="18"/>
  <c r="AI277" i="18"/>
  <c r="AI302" i="18"/>
  <c r="AI292" i="18"/>
  <c r="AI294" i="18"/>
  <c r="AH305" i="18"/>
  <c r="AH307" i="18"/>
  <c r="AH333" i="18"/>
  <c r="AI300" i="18"/>
  <c r="P365" i="18"/>
  <c r="P368" i="18"/>
  <c r="P369" i="18"/>
  <c r="AH330" i="18"/>
  <c r="AH279" i="18"/>
  <c r="AH312" i="18"/>
  <c r="AF314" i="18"/>
  <c r="AH378" i="18"/>
  <c r="AH337" i="18"/>
  <c r="AF364" i="18"/>
  <c r="AF338" i="18"/>
  <c r="AE340" i="18"/>
  <c r="AF340" i="18"/>
  <c r="AH432" i="18"/>
  <c r="AG313" i="18"/>
  <c r="AG314" i="18"/>
  <c r="L391" i="18"/>
  <c r="R360" i="18"/>
  <c r="R361" i="18"/>
  <c r="Q363" i="18"/>
  <c r="O375" i="18"/>
  <c r="O441" i="18"/>
  <c r="O490" i="18"/>
  <c r="M380" i="18"/>
  <c r="N380" i="18"/>
  <c r="O372" i="18"/>
  <c r="J395" i="18"/>
  <c r="J397" i="18"/>
  <c r="AI409" i="18"/>
  <c r="AJ247" i="18"/>
  <c r="J394" i="18"/>
  <c r="K392" i="18"/>
  <c r="AH414" i="18"/>
  <c r="AH412" i="18"/>
  <c r="AH413" i="18"/>
  <c r="AH411" i="18"/>
  <c r="AH415" i="18"/>
  <c r="R460" i="18"/>
  <c r="R461" i="18"/>
  <c r="R434" i="18"/>
  <c r="AG416" i="18"/>
  <c r="AG417" i="18"/>
  <c r="S353" i="18"/>
  <c r="AE77" i="16"/>
  <c r="AE200" i="16"/>
  <c r="AF84" i="16"/>
  <c r="AF192" i="16"/>
  <c r="AF81" i="16"/>
  <c r="AF122" i="16"/>
  <c r="Q14" i="8"/>
  <c r="Q18" i="8"/>
  <c r="Q25" i="8"/>
  <c r="AF93" i="16"/>
  <c r="AF85" i="16"/>
  <c r="AF82" i="16"/>
  <c r="R19" i="8"/>
  <c r="R26" i="8"/>
  <c r="AF193" i="16"/>
  <c r="AF94" i="16"/>
  <c r="Q19" i="8"/>
  <c r="AE194" i="16"/>
  <c r="AE95" i="16"/>
  <c r="AE97" i="16"/>
  <c r="AE202" i="16"/>
  <c r="AF75" i="16"/>
  <c r="AF76" i="16"/>
  <c r="AF42" i="16"/>
  <c r="AD200" i="16"/>
  <c r="AH36" i="16"/>
  <c r="AI2" i="16"/>
  <c r="AF83" i="16"/>
  <c r="AF191" i="16"/>
  <c r="AF92" i="16"/>
  <c r="AF58" i="16"/>
  <c r="AF86" i="16"/>
  <c r="AF87" i="16"/>
  <c r="AF203" i="16"/>
  <c r="AF80" i="16"/>
  <c r="AE59" i="16"/>
  <c r="AG55" i="16"/>
  <c r="AG56" i="16"/>
  <c r="AG65" i="16"/>
  <c r="AG62" i="16"/>
  <c r="AG93" i="16"/>
  <c r="AG57" i="16"/>
  <c r="AG195" i="16"/>
  <c r="AG54" i="16"/>
  <c r="AF68" i="16"/>
  <c r="AF70" i="16"/>
  <c r="AG41" i="16"/>
  <c r="AG40" i="16"/>
  <c r="AG63" i="16"/>
  <c r="AF195" i="16"/>
  <c r="AF100" i="16"/>
  <c r="AF102" i="16"/>
  <c r="AF141" i="16"/>
  <c r="AD97" i="16"/>
  <c r="AD105" i="16"/>
  <c r="AD113" i="16"/>
  <c r="AD77" i="16"/>
  <c r="S117" i="18"/>
  <c r="S119" i="18"/>
  <c r="O141" i="17"/>
  <c r="O142" i="17"/>
  <c r="O144" i="17"/>
  <c r="O146" i="17"/>
  <c r="O212" i="17"/>
  <c r="AG240" i="18"/>
  <c r="AI239" i="18"/>
  <c r="N135" i="15"/>
  <c r="P126" i="1"/>
  <c r="P127" i="1"/>
  <c r="Q125" i="1"/>
  <c r="AE108" i="18"/>
  <c r="AE116" i="18"/>
  <c r="AF105" i="18"/>
  <c r="AF106" i="18"/>
  <c r="AE110" i="17"/>
  <c r="AF101" i="1"/>
  <c r="AG3" i="1"/>
  <c r="AF127" i="1"/>
  <c r="AF127" i="15"/>
  <c r="AG3" i="15"/>
  <c r="AF102" i="15"/>
  <c r="AF101" i="15"/>
  <c r="AF134" i="17"/>
  <c r="AF108" i="17"/>
  <c r="AG3" i="17"/>
  <c r="AF109" i="17"/>
  <c r="AF110" i="17"/>
  <c r="AF127" i="16"/>
  <c r="AG3" i="16"/>
  <c r="AF101" i="16"/>
  <c r="AF102" i="1"/>
  <c r="AF103" i="1"/>
  <c r="AE103" i="16"/>
  <c r="AF130" i="18"/>
  <c r="AF104" i="18"/>
  <c r="AG3" i="18"/>
  <c r="AG339" i="18"/>
  <c r="AD112" i="18"/>
  <c r="O138" i="18"/>
  <c r="AE79" i="18"/>
  <c r="AE112" i="18"/>
  <c r="O142" i="18"/>
  <c r="O146" i="18"/>
  <c r="K157" i="18"/>
  <c r="K158" i="18"/>
  <c r="K159" i="18"/>
  <c r="R126" i="18"/>
  <c r="R127" i="18"/>
  <c r="Q129" i="18"/>
  <c r="AG196" i="18"/>
  <c r="AG478" i="18"/>
  <c r="AG87" i="18"/>
  <c r="AG88" i="18"/>
  <c r="AG96" i="18"/>
  <c r="AG84" i="18"/>
  <c r="S13" i="8"/>
  <c r="I210" i="18"/>
  <c r="AG194" i="18"/>
  <c r="AG476" i="18"/>
  <c r="AG89" i="18"/>
  <c r="AG206" i="18"/>
  <c r="AG489" i="18"/>
  <c r="AG85" i="18"/>
  <c r="AG82" i="18"/>
  <c r="AG60" i="18"/>
  <c r="AG61" i="18"/>
  <c r="AG94" i="18"/>
  <c r="AI38" i="18"/>
  <c r="AJ2" i="18"/>
  <c r="AJ273" i="18"/>
  <c r="L152" i="18"/>
  <c r="M149" i="18"/>
  <c r="M151" i="18"/>
  <c r="M148" i="18"/>
  <c r="N147" i="18"/>
  <c r="AH67" i="18"/>
  <c r="AH64" i="18"/>
  <c r="AH95" i="18"/>
  <c r="AH59" i="18"/>
  <c r="AH198" i="18"/>
  <c r="AH65" i="18"/>
  <c r="AH42" i="18"/>
  <c r="AH57" i="18"/>
  <c r="AH58" i="18"/>
  <c r="AH56" i="18"/>
  <c r="AH43" i="18"/>
  <c r="AG70" i="18"/>
  <c r="AG72" i="18"/>
  <c r="AG99" i="18"/>
  <c r="P131" i="18"/>
  <c r="P134" i="18"/>
  <c r="AF78" i="18"/>
  <c r="N146" i="18"/>
  <c r="AG77" i="18"/>
  <c r="AG44" i="18"/>
  <c r="AG144" i="18"/>
  <c r="AG103" i="18"/>
  <c r="T169" i="18"/>
  <c r="T171" i="18"/>
  <c r="T189" i="18"/>
  <c r="T204" i="18"/>
  <c r="T487" i="18"/>
  <c r="AG175" i="18"/>
  <c r="AH12" i="18"/>
  <c r="AF197" i="18"/>
  <c r="AF479" i="18"/>
  <c r="AF205" i="18"/>
  <c r="AF488" i="18"/>
  <c r="AF97" i="18"/>
  <c r="AF100" i="18"/>
  <c r="J163" i="18"/>
  <c r="J161" i="18"/>
  <c r="AG195" i="18"/>
  <c r="AG477" i="18"/>
  <c r="AG125" i="18"/>
  <c r="AG83" i="18"/>
  <c r="S12" i="8"/>
  <c r="AG86" i="18"/>
  <c r="AE182" i="18"/>
  <c r="AE183" i="18"/>
  <c r="AF180" i="18"/>
  <c r="AF181" i="18"/>
  <c r="AF177" i="18"/>
  <c r="AF178" i="18"/>
  <c r="AF179" i="18"/>
  <c r="P133" i="16"/>
  <c r="P134" i="16"/>
  <c r="P136" i="16"/>
  <c r="M139" i="15"/>
  <c r="M143" i="15"/>
  <c r="K160" i="15"/>
  <c r="O138" i="1"/>
  <c r="O204" i="1"/>
  <c r="L156" i="16"/>
  <c r="L154" i="1"/>
  <c r="L155" i="1"/>
  <c r="L156" i="1"/>
  <c r="N154" i="16"/>
  <c r="AI172" i="16"/>
  <c r="AJ10" i="16"/>
  <c r="AH175" i="16"/>
  <c r="AH176" i="16"/>
  <c r="AH177" i="16"/>
  <c r="AH178" i="16"/>
  <c r="AH174" i="16"/>
  <c r="L151" i="15"/>
  <c r="L152" i="15"/>
  <c r="Q123" i="15"/>
  <c r="Q124" i="15"/>
  <c r="P126" i="15"/>
  <c r="W118" i="15"/>
  <c r="W179" i="15"/>
  <c r="W150" i="15"/>
  <c r="S123" i="17"/>
  <c r="U116" i="1"/>
  <c r="M166" i="17"/>
  <c r="O128" i="15"/>
  <c r="O131" i="15"/>
  <c r="W117" i="15"/>
  <c r="X112" i="15"/>
  <c r="X114" i="15"/>
  <c r="K194" i="15"/>
  <c r="M143" i="1"/>
  <c r="R189" i="16"/>
  <c r="R196" i="16"/>
  <c r="R183" i="16"/>
  <c r="R184" i="16"/>
  <c r="R118" i="16"/>
  <c r="R150" i="16"/>
  <c r="O135" i="1"/>
  <c r="L213" i="17"/>
  <c r="L214" i="17"/>
  <c r="L215" i="17"/>
  <c r="L175" i="17"/>
  <c r="L169" i="17"/>
  <c r="AF184" i="17"/>
  <c r="AF185" i="17"/>
  <c r="AF186" i="17"/>
  <c r="R117" i="16"/>
  <c r="S112" i="16"/>
  <c r="S114" i="16"/>
  <c r="K157" i="15"/>
  <c r="O139" i="16"/>
  <c r="P134" i="17"/>
  <c r="Q132" i="17"/>
  <c r="AH10" i="17"/>
  <c r="AG182" i="17"/>
  <c r="AG179" i="16"/>
  <c r="AG180" i="16"/>
  <c r="AE187" i="17"/>
  <c r="AE188" i="17"/>
  <c r="Q127" i="16"/>
  <c r="N139" i="15"/>
  <c r="J196" i="15"/>
  <c r="N166" i="17"/>
  <c r="R197" i="17"/>
  <c r="R204" i="17"/>
  <c r="R191" i="17"/>
  <c r="R192" i="17"/>
  <c r="R125" i="17"/>
  <c r="J207" i="1"/>
  <c r="K207" i="1"/>
  <c r="T118" i="1"/>
  <c r="T189" i="1"/>
  <c r="T196" i="1"/>
  <c r="T183" i="1"/>
  <c r="T184" i="1"/>
  <c r="T150" i="1"/>
  <c r="S8" i="8"/>
  <c r="AE108" i="1"/>
  <c r="AF77" i="1"/>
  <c r="AF77" i="15"/>
  <c r="AF108" i="15"/>
  <c r="AE109" i="15"/>
  <c r="AH183" i="15"/>
  <c r="AH85" i="15"/>
  <c r="AH86" i="15"/>
  <c r="AH82" i="15"/>
  <c r="AH94" i="15"/>
  <c r="AI36" i="1"/>
  <c r="AJ2" i="1"/>
  <c r="AG95" i="15"/>
  <c r="AG97" i="15"/>
  <c r="AG192" i="15"/>
  <c r="AG184" i="15"/>
  <c r="AF202" i="1"/>
  <c r="AF194" i="1"/>
  <c r="AF95" i="1"/>
  <c r="AF97" i="1"/>
  <c r="AG42" i="1"/>
  <c r="AG75" i="1"/>
  <c r="AG76" i="1"/>
  <c r="AG200" i="1"/>
  <c r="AG76" i="15"/>
  <c r="AG190" i="15"/>
  <c r="AF105" i="1"/>
  <c r="AF113" i="1"/>
  <c r="AH75" i="15"/>
  <c r="AH42" i="15"/>
  <c r="AH92" i="15"/>
  <c r="AH181" i="15"/>
  <c r="AH58" i="15"/>
  <c r="AH59" i="15"/>
  <c r="AH87" i="15"/>
  <c r="AH80" i="15"/>
  <c r="AH83" i="15"/>
  <c r="AH57" i="1"/>
  <c r="AH195" i="1"/>
  <c r="AH62" i="1"/>
  <c r="AH93" i="1"/>
  <c r="AH40" i="1"/>
  <c r="AH41" i="1"/>
  <c r="AH56" i="1"/>
  <c r="AH55" i="1"/>
  <c r="AH54" i="1"/>
  <c r="AH65" i="1"/>
  <c r="AH63" i="1"/>
  <c r="AG68" i="1"/>
  <c r="AG70" i="1"/>
  <c r="AG96" i="1"/>
  <c r="AG102" i="1"/>
  <c r="AH81" i="15"/>
  <c r="AH84" i="15"/>
  <c r="AH122" i="15"/>
  <c r="AH182" i="15"/>
  <c r="AG175" i="1"/>
  <c r="AG174" i="1"/>
  <c r="AG177" i="1"/>
  <c r="AG176" i="1"/>
  <c r="AG178" i="1"/>
  <c r="AG100" i="1"/>
  <c r="AG141" i="1"/>
  <c r="AG94" i="1"/>
  <c r="AG193" i="1"/>
  <c r="AG85" i="1"/>
  <c r="AG86" i="1"/>
  <c r="AG82" i="1"/>
  <c r="AG192" i="1"/>
  <c r="AG122" i="1"/>
  <c r="AG84" i="1"/>
  <c r="AG81" i="1"/>
  <c r="AI54" i="15"/>
  <c r="AI63" i="15"/>
  <c r="AI40" i="15"/>
  <c r="AI62" i="15"/>
  <c r="AI93" i="15"/>
  <c r="AH68" i="15"/>
  <c r="AH70" i="15"/>
  <c r="AH96" i="15"/>
  <c r="AI55" i="15"/>
  <c r="AI57" i="15"/>
  <c r="AI65" i="15"/>
  <c r="AI41" i="15"/>
  <c r="AI56" i="15"/>
  <c r="AF179" i="1"/>
  <c r="AF180" i="1"/>
  <c r="AH100" i="15"/>
  <c r="AH141" i="15"/>
  <c r="AH172" i="1"/>
  <c r="AI10" i="1"/>
  <c r="AG92" i="1"/>
  <c r="AG87" i="1"/>
  <c r="AG203" i="1"/>
  <c r="AG191" i="1"/>
  <c r="AG83" i="1"/>
  <c r="AG58" i="1"/>
  <c r="AG59" i="1"/>
  <c r="AG80" i="1"/>
  <c r="AK2" i="15"/>
  <c r="AJ36" i="15"/>
  <c r="AF82" i="17"/>
  <c r="R33" i="8"/>
  <c r="AH54" i="17"/>
  <c r="AH55" i="17"/>
  <c r="AH40" i="17"/>
  <c r="AH62" i="17"/>
  <c r="AH100" i="17"/>
  <c r="AH150" i="17"/>
  <c r="AH65" i="17"/>
  <c r="AH107" i="17"/>
  <c r="AH57" i="17"/>
  <c r="AH203" i="17"/>
  <c r="AH41" i="17"/>
  <c r="AH56" i="17"/>
  <c r="AG68" i="17"/>
  <c r="AG70" i="17"/>
  <c r="AG103" i="17"/>
  <c r="AH63" i="17"/>
  <c r="AF210" i="17"/>
  <c r="AF102" i="17"/>
  <c r="AF104" i="17"/>
  <c r="AF112" i="17"/>
  <c r="AF120" i="17"/>
  <c r="AF202" i="17"/>
  <c r="AF156" i="17"/>
  <c r="AF157" i="17"/>
  <c r="AF158" i="17"/>
  <c r="AG80" i="17"/>
  <c r="AG79" i="17"/>
  <c r="AG129" i="17"/>
  <c r="AG200" i="17"/>
  <c r="AG91" i="17"/>
  <c r="AG88" i="17"/>
  <c r="AG99" i="17"/>
  <c r="AG87" i="17"/>
  <c r="AG199" i="17"/>
  <c r="AG94" i="17"/>
  <c r="AG211" i="17"/>
  <c r="AG58" i="17"/>
  <c r="AG59" i="17"/>
  <c r="AG90" i="17"/>
  <c r="AD116" i="17"/>
  <c r="AD115" i="17"/>
  <c r="AE208" i="17"/>
  <c r="AE83" i="17"/>
  <c r="AE84" i="17"/>
  <c r="AI36" i="17"/>
  <c r="AJ2" i="17"/>
  <c r="AG75" i="17"/>
  <c r="AG42" i="17"/>
  <c r="AG89" i="17"/>
  <c r="AG101" i="17"/>
  <c r="AG92" i="17"/>
  <c r="AG93" i="17"/>
  <c r="AG201" i="17"/>
  <c r="AH296" i="18"/>
  <c r="AF203" i="18"/>
  <c r="AF486" i="18"/>
  <c r="S120" i="18"/>
  <c r="T115" i="18"/>
  <c r="T117" i="18"/>
  <c r="T119" i="18"/>
  <c r="Q483" i="18"/>
  <c r="R483" i="18"/>
  <c r="AG103" i="1"/>
  <c r="R226" i="18"/>
  <c r="R227" i="18"/>
  <c r="AH481" i="18"/>
  <c r="AF342" i="18"/>
  <c r="AF350" i="18"/>
  <c r="R510" i="18"/>
  <c r="R511" i="18"/>
  <c r="P370" i="18"/>
  <c r="P371" i="18"/>
  <c r="P373" i="18"/>
  <c r="P375" i="18"/>
  <c r="P441" i="18"/>
  <c r="AG340" i="18"/>
  <c r="AG342" i="18"/>
  <c r="AG350" i="18"/>
  <c r="AG345" i="18"/>
  <c r="AG346" i="18"/>
  <c r="AI378" i="18"/>
  <c r="AI337" i="18"/>
  <c r="AJ302" i="18"/>
  <c r="AJ278" i="18"/>
  <c r="AJ299" i="18"/>
  <c r="AJ330" i="18"/>
  <c r="AJ292" i="18"/>
  <c r="AJ300" i="18"/>
  <c r="AJ291" i="18"/>
  <c r="AJ277" i="18"/>
  <c r="AJ293" i="18"/>
  <c r="AJ294" i="18"/>
  <c r="AG437" i="18"/>
  <c r="AE342" i="18"/>
  <c r="AI312" i="18"/>
  <c r="AI279" i="18"/>
  <c r="AH431" i="18"/>
  <c r="AH439" i="18"/>
  <c r="AH332" i="18"/>
  <c r="AH334" i="18"/>
  <c r="AF346" i="18"/>
  <c r="AF345" i="18"/>
  <c r="AI428" i="18"/>
  <c r="AI329" i="18"/>
  <c r="AI324" i="18"/>
  <c r="AI320" i="18"/>
  <c r="AI323" i="18"/>
  <c r="AI295" i="18"/>
  <c r="AI296" i="18"/>
  <c r="AI317" i="18"/>
  <c r="AH313" i="18"/>
  <c r="AH437" i="18"/>
  <c r="AI430" i="18"/>
  <c r="AI331" i="18"/>
  <c r="AI319" i="18"/>
  <c r="AI322" i="18"/>
  <c r="AG338" i="18"/>
  <c r="AG364" i="18"/>
  <c r="AI432" i="18"/>
  <c r="AI307" i="18"/>
  <c r="AI333" i="18"/>
  <c r="AI429" i="18"/>
  <c r="AI359" i="18"/>
  <c r="AI321" i="18"/>
  <c r="AI318" i="18"/>
  <c r="K393" i="18"/>
  <c r="Q364" i="18"/>
  <c r="R362" i="18"/>
  <c r="AI414" i="18"/>
  <c r="AI415" i="18"/>
  <c r="AI413" i="18"/>
  <c r="AI411" i="18"/>
  <c r="AI412" i="18"/>
  <c r="AH416" i="18"/>
  <c r="AH417" i="18"/>
  <c r="J442" i="18"/>
  <c r="AJ409" i="18"/>
  <c r="AK247" i="18"/>
  <c r="M383" i="18"/>
  <c r="M385" i="18"/>
  <c r="M386" i="18"/>
  <c r="M382" i="18"/>
  <c r="N381" i="18"/>
  <c r="N383" i="18"/>
  <c r="N385" i="18"/>
  <c r="S420" i="18"/>
  <c r="S421" i="18"/>
  <c r="S426" i="18"/>
  <c r="S433" i="18"/>
  <c r="S355" i="18"/>
  <c r="S387" i="18"/>
  <c r="S354" i="18"/>
  <c r="T349" i="18"/>
  <c r="T351" i="18"/>
  <c r="O376" i="18"/>
  <c r="AG141" i="16"/>
  <c r="AG100" i="16"/>
  <c r="AG102" i="16"/>
  <c r="AG103" i="16"/>
  <c r="AF194" i="16"/>
  <c r="AF202" i="16"/>
  <c r="AF95" i="16"/>
  <c r="P46" i="8"/>
  <c r="P39" i="8"/>
  <c r="R14" i="8"/>
  <c r="R44" i="8"/>
  <c r="R18" i="8"/>
  <c r="AG193" i="16"/>
  <c r="AG85" i="16"/>
  <c r="AG94" i="16"/>
  <c r="AG82" i="16"/>
  <c r="S19" i="8"/>
  <c r="S26" i="8"/>
  <c r="AG84" i="16"/>
  <c r="AG192" i="16"/>
  <c r="AG81" i="16"/>
  <c r="AG122" i="16"/>
  <c r="AD108" i="16"/>
  <c r="AD109" i="16"/>
  <c r="AG75" i="16"/>
  <c r="AG42" i="16"/>
  <c r="Q46" i="8"/>
  <c r="Q39" i="8"/>
  <c r="AF96" i="16"/>
  <c r="AG58" i="16"/>
  <c r="AG191" i="16"/>
  <c r="AG86" i="16"/>
  <c r="AG92" i="16"/>
  <c r="AG80" i="16"/>
  <c r="AG87" i="16"/>
  <c r="AG203" i="16"/>
  <c r="AG83" i="16"/>
  <c r="AI36" i="16"/>
  <c r="AJ2" i="16"/>
  <c r="AF77" i="16"/>
  <c r="AF200" i="16"/>
  <c r="Q26" i="8"/>
  <c r="AE108" i="16"/>
  <c r="AE109" i="16"/>
  <c r="AH54" i="16"/>
  <c r="AH41" i="16"/>
  <c r="AH57" i="16"/>
  <c r="AH195" i="16"/>
  <c r="AH65" i="16"/>
  <c r="AG68" i="16"/>
  <c r="AG70" i="16"/>
  <c r="AG96" i="16"/>
  <c r="AH63" i="16"/>
  <c r="AH40" i="16"/>
  <c r="AH55" i="16"/>
  <c r="AH56" i="16"/>
  <c r="AH62" i="16"/>
  <c r="Q44" i="8"/>
  <c r="AF59" i="16"/>
  <c r="O143" i="17"/>
  <c r="AJ239" i="18"/>
  <c r="AH240" i="18"/>
  <c r="AG105" i="18"/>
  <c r="AG106" i="18"/>
  <c r="AI152" i="17"/>
  <c r="AE151" i="17"/>
  <c r="AE153" i="17"/>
  <c r="AE112" i="17"/>
  <c r="AE120" i="17"/>
  <c r="AG104" i="18"/>
  <c r="AH3" i="18"/>
  <c r="AG130" i="18"/>
  <c r="AH3" i="15"/>
  <c r="AG127" i="15"/>
  <c r="AG101" i="15"/>
  <c r="AG102" i="15"/>
  <c r="AG103" i="15"/>
  <c r="AG105" i="15"/>
  <c r="AG113" i="15"/>
  <c r="AJ152" i="17"/>
  <c r="AF151" i="17"/>
  <c r="AF153" i="17"/>
  <c r="AF103" i="16"/>
  <c r="AF187" i="17"/>
  <c r="AF188" i="17"/>
  <c r="P128" i="1"/>
  <c r="P131" i="1"/>
  <c r="P132" i="1"/>
  <c r="P133" i="1"/>
  <c r="AG127" i="16"/>
  <c r="AH3" i="16"/>
  <c r="AG101" i="16"/>
  <c r="AH179" i="16"/>
  <c r="AH180" i="16"/>
  <c r="AE105" i="16"/>
  <c r="AG108" i="17"/>
  <c r="AG134" i="17"/>
  <c r="AH3" i="17"/>
  <c r="AG109" i="17"/>
  <c r="AF103" i="15"/>
  <c r="AF105" i="15"/>
  <c r="AF113" i="15"/>
  <c r="AH3" i="1"/>
  <c r="AG101" i="1"/>
  <c r="AG127" i="1"/>
  <c r="AE111" i="18"/>
  <c r="K161" i="18"/>
  <c r="K208" i="18"/>
  <c r="K163" i="18"/>
  <c r="N148" i="18"/>
  <c r="O147" i="18"/>
  <c r="O148" i="18"/>
  <c r="P147" i="18"/>
  <c r="N149" i="18"/>
  <c r="N151" i="18"/>
  <c r="AH195" i="18"/>
  <c r="AH477" i="18"/>
  <c r="AH83" i="18"/>
  <c r="AH125" i="18"/>
  <c r="AH86" i="18"/>
  <c r="L154" i="18"/>
  <c r="L155" i="18"/>
  <c r="Q130" i="18"/>
  <c r="R128" i="18"/>
  <c r="AG180" i="18"/>
  <c r="AG181" i="18"/>
  <c r="AG177" i="18"/>
  <c r="AG178" i="18"/>
  <c r="AG179" i="18"/>
  <c r="P135" i="18"/>
  <c r="P136" i="18"/>
  <c r="P137" i="18"/>
  <c r="P139" i="18"/>
  <c r="AJ38" i="18"/>
  <c r="AK2" i="18"/>
  <c r="AK273" i="18"/>
  <c r="AG197" i="18"/>
  <c r="AG479" i="18"/>
  <c r="AG205" i="18"/>
  <c r="AG488" i="18"/>
  <c r="AG97" i="18"/>
  <c r="AG100" i="18"/>
  <c r="J208" i="18"/>
  <c r="T170" i="18"/>
  <c r="U168" i="18"/>
  <c r="AH196" i="18"/>
  <c r="AH478" i="18"/>
  <c r="AH87" i="18"/>
  <c r="AH88" i="18"/>
  <c r="AH96" i="18"/>
  <c r="AH84" i="18"/>
  <c r="AH175" i="18"/>
  <c r="AI12" i="18"/>
  <c r="AF108" i="18"/>
  <c r="AF116" i="18"/>
  <c r="AI67" i="18"/>
  <c r="AI64" i="18"/>
  <c r="AI95" i="18"/>
  <c r="AI65" i="18"/>
  <c r="AI59" i="18"/>
  <c r="AI58" i="18"/>
  <c r="AI56" i="18"/>
  <c r="AI42" i="18"/>
  <c r="AI43" i="18"/>
  <c r="AI57" i="18"/>
  <c r="AH70" i="18"/>
  <c r="AH72" i="18"/>
  <c r="AH99" i="18"/>
  <c r="AF79" i="18"/>
  <c r="AH44" i="18"/>
  <c r="AH77" i="18"/>
  <c r="AH144" i="18"/>
  <c r="AH103" i="18"/>
  <c r="AF182" i="18"/>
  <c r="AF183" i="18"/>
  <c r="S192" i="18"/>
  <c r="S186" i="18"/>
  <c r="S187" i="18"/>
  <c r="S121" i="18"/>
  <c r="S153" i="18"/>
  <c r="AH194" i="18"/>
  <c r="AH476" i="18"/>
  <c r="AH89" i="18"/>
  <c r="AH206" i="18"/>
  <c r="AH489" i="18"/>
  <c r="AH85" i="18"/>
  <c r="AH82" i="18"/>
  <c r="AH60" i="18"/>
  <c r="AH61" i="18"/>
  <c r="AH94" i="18"/>
  <c r="K160" i="18"/>
  <c r="AG78" i="18"/>
  <c r="O147" i="17"/>
  <c r="L158" i="1"/>
  <c r="L205" i="1"/>
  <c r="L206" i="1"/>
  <c r="L207" i="1"/>
  <c r="L160" i="1"/>
  <c r="O139" i="1"/>
  <c r="O143" i="1"/>
  <c r="R123" i="1"/>
  <c r="R124" i="1"/>
  <c r="Q126" i="1"/>
  <c r="L154" i="15"/>
  <c r="L155" i="15"/>
  <c r="L156" i="15"/>
  <c r="L160" i="15"/>
  <c r="R130" i="17"/>
  <c r="R131" i="17"/>
  <c r="Q133" i="17"/>
  <c r="P135" i="17"/>
  <c r="P139" i="17"/>
  <c r="D27" i="8"/>
  <c r="D21" i="8"/>
  <c r="P135" i="16"/>
  <c r="U118" i="1"/>
  <c r="U183" i="1"/>
  <c r="U184" i="1"/>
  <c r="U189" i="1"/>
  <c r="U196" i="1"/>
  <c r="U150" i="1"/>
  <c r="L160" i="16"/>
  <c r="L158" i="16"/>
  <c r="L205" i="16"/>
  <c r="L206" i="16"/>
  <c r="L207" i="16"/>
  <c r="AF108" i="1"/>
  <c r="AF109" i="1"/>
  <c r="M145" i="15"/>
  <c r="N144" i="15"/>
  <c r="M146" i="15"/>
  <c r="M148" i="15"/>
  <c r="M149" i="15"/>
  <c r="R197" i="16"/>
  <c r="R223" i="16"/>
  <c r="R224" i="16"/>
  <c r="O132" i="15"/>
  <c r="O133" i="15"/>
  <c r="O134" i="15"/>
  <c r="O136" i="15"/>
  <c r="U117" i="1"/>
  <c r="V112" i="1"/>
  <c r="V114" i="1"/>
  <c r="L157" i="16"/>
  <c r="M155" i="16"/>
  <c r="N143" i="15"/>
  <c r="R231" i="17"/>
  <c r="R232" i="17"/>
  <c r="R205" i="17"/>
  <c r="O165" i="17"/>
  <c r="O143" i="16"/>
  <c r="S116" i="16"/>
  <c r="E20" i="8"/>
  <c r="M146" i="1"/>
  <c r="M148" i="1"/>
  <c r="M149" i="1"/>
  <c r="M145" i="1"/>
  <c r="N144" i="1"/>
  <c r="S191" i="17"/>
  <c r="S192" i="17"/>
  <c r="S125" i="17"/>
  <c r="S197" i="17"/>
  <c r="S204" i="17"/>
  <c r="Q128" i="16"/>
  <c r="Q131" i="16"/>
  <c r="K195" i="15"/>
  <c r="S124" i="17"/>
  <c r="T119" i="17"/>
  <c r="T121" i="17"/>
  <c r="P127" i="15"/>
  <c r="Q125" i="15"/>
  <c r="AK10" i="16"/>
  <c r="AJ172" i="16"/>
  <c r="R125" i="16"/>
  <c r="P138" i="16"/>
  <c r="P204" i="16"/>
  <c r="AG184" i="17"/>
  <c r="AG186" i="17"/>
  <c r="AG185" i="17"/>
  <c r="AI178" i="16"/>
  <c r="AI176" i="16"/>
  <c r="AI174" i="16"/>
  <c r="AI177" i="16"/>
  <c r="AI175" i="16"/>
  <c r="L157" i="1"/>
  <c r="T197" i="1"/>
  <c r="T223" i="1"/>
  <c r="T224" i="1"/>
  <c r="T225" i="1"/>
  <c r="F59" i="8"/>
  <c r="AI10" i="17"/>
  <c r="AH182" i="17"/>
  <c r="X116" i="15"/>
  <c r="X117" i="15"/>
  <c r="Y112" i="15"/>
  <c r="Y114" i="15"/>
  <c r="M167" i="17"/>
  <c r="AG77" i="1"/>
  <c r="AG109" i="1"/>
  <c r="T8" i="8"/>
  <c r="AF109" i="15"/>
  <c r="AG77" i="15"/>
  <c r="AG108" i="15"/>
  <c r="AI42" i="15"/>
  <c r="AI75" i="15"/>
  <c r="AH141" i="1"/>
  <c r="AH100" i="1"/>
  <c r="AI100" i="15"/>
  <c r="AI141" i="15"/>
  <c r="AH58" i="1"/>
  <c r="AH59" i="1"/>
  <c r="AH83" i="1"/>
  <c r="AH191" i="1"/>
  <c r="AH92" i="1"/>
  <c r="AH80" i="1"/>
  <c r="AH87" i="1"/>
  <c r="AH203" i="1"/>
  <c r="AK2" i="1"/>
  <c r="AJ36" i="1"/>
  <c r="AH95" i="15"/>
  <c r="AH97" i="15"/>
  <c r="AH184" i="15"/>
  <c r="AH192" i="15"/>
  <c r="AJ62" i="15"/>
  <c r="AJ93" i="15"/>
  <c r="AJ65" i="15"/>
  <c r="AJ54" i="15"/>
  <c r="AJ56" i="15"/>
  <c r="AJ40" i="15"/>
  <c r="AJ57" i="15"/>
  <c r="AJ55" i="15"/>
  <c r="AJ63" i="15"/>
  <c r="AJ41" i="15"/>
  <c r="AI172" i="1"/>
  <c r="AJ10" i="1"/>
  <c r="AI185" i="15"/>
  <c r="AI70" i="15"/>
  <c r="AI96" i="15"/>
  <c r="AG194" i="1"/>
  <c r="AG202" i="1"/>
  <c r="AG95" i="1"/>
  <c r="AG97" i="1"/>
  <c r="AG105" i="1"/>
  <c r="AG113" i="1"/>
  <c r="AH81" i="1"/>
  <c r="AH192" i="1"/>
  <c r="AH84" i="1"/>
  <c r="AH122" i="1"/>
  <c r="AI65" i="1"/>
  <c r="AI56" i="1"/>
  <c r="AI57" i="1"/>
  <c r="AI62" i="1"/>
  <c r="AI93" i="1"/>
  <c r="AI40" i="1"/>
  <c r="AI63" i="1"/>
  <c r="AI55" i="1"/>
  <c r="AH68" i="1"/>
  <c r="AH70" i="1"/>
  <c r="AH96" i="1"/>
  <c r="AI41" i="1"/>
  <c r="AI54" i="1"/>
  <c r="AI80" i="15"/>
  <c r="AI92" i="15"/>
  <c r="AI58" i="15"/>
  <c r="AI59" i="15"/>
  <c r="AI181" i="15"/>
  <c r="AI83" i="15"/>
  <c r="AI87" i="15"/>
  <c r="AH75" i="1"/>
  <c r="AH76" i="1"/>
  <c r="AH200" i="1"/>
  <c r="AH42" i="1"/>
  <c r="AH102" i="1"/>
  <c r="AH103" i="1"/>
  <c r="AK36" i="15"/>
  <c r="AL2" i="15"/>
  <c r="AH176" i="1"/>
  <c r="AH177" i="1"/>
  <c r="AH175" i="1"/>
  <c r="AH174" i="1"/>
  <c r="AH179" i="1"/>
  <c r="AH180" i="1"/>
  <c r="AH178" i="1"/>
  <c r="AI94" i="15"/>
  <c r="AI183" i="15"/>
  <c r="AI85" i="15"/>
  <c r="AI86" i="15"/>
  <c r="AI82" i="15"/>
  <c r="AI122" i="15"/>
  <c r="AI84" i="15"/>
  <c r="AI81" i="15"/>
  <c r="AI182" i="15"/>
  <c r="AG179" i="1"/>
  <c r="AG180" i="1"/>
  <c r="AH94" i="1"/>
  <c r="AH85" i="1"/>
  <c r="AH193" i="1"/>
  <c r="AH86" i="1"/>
  <c r="AH82" i="1"/>
  <c r="AH76" i="15"/>
  <c r="AH190" i="15"/>
  <c r="AG156" i="17"/>
  <c r="AG157" i="17"/>
  <c r="AG158" i="17"/>
  <c r="AF208" i="17"/>
  <c r="AF83" i="17"/>
  <c r="AF84" i="17"/>
  <c r="AG82" i="17"/>
  <c r="AH89" i="17"/>
  <c r="AH101" i="17"/>
  <c r="AH93" i="17"/>
  <c r="AH201" i="17"/>
  <c r="AH92" i="17"/>
  <c r="AG210" i="17"/>
  <c r="AG202" i="17"/>
  <c r="AG102" i="17"/>
  <c r="AG104" i="17"/>
  <c r="AI41" i="17"/>
  <c r="AI63" i="17"/>
  <c r="AH68" i="17"/>
  <c r="AH70" i="17"/>
  <c r="AH103" i="17"/>
  <c r="AI56" i="17"/>
  <c r="AI57" i="17"/>
  <c r="AI55" i="17"/>
  <c r="AI54" i="17"/>
  <c r="AI65" i="17"/>
  <c r="AI107" i="17"/>
  <c r="AI40" i="17"/>
  <c r="AI62" i="17"/>
  <c r="AI100" i="17"/>
  <c r="AI150" i="17"/>
  <c r="AH75" i="17"/>
  <c r="AH42" i="17"/>
  <c r="AH80" i="17"/>
  <c r="E80" i="17"/>
  <c r="AH79" i="17"/>
  <c r="T12" i="8"/>
  <c r="AE116" i="17"/>
  <c r="AE115" i="17"/>
  <c r="AH200" i="17"/>
  <c r="AH91" i="17"/>
  <c r="AH88" i="17"/>
  <c r="AH129" i="17"/>
  <c r="AJ36" i="17"/>
  <c r="AK2" i="17"/>
  <c r="AH58" i="17"/>
  <c r="AH59" i="17"/>
  <c r="AH87" i="17"/>
  <c r="AH94" i="17"/>
  <c r="AH211" i="17"/>
  <c r="AH199" i="17"/>
  <c r="AH90" i="17"/>
  <c r="AH99" i="17"/>
  <c r="T13" i="8"/>
  <c r="AG203" i="18"/>
  <c r="AG486" i="18"/>
  <c r="S33" i="8"/>
  <c r="J491" i="18"/>
  <c r="J493" i="18"/>
  <c r="AF97" i="16"/>
  <c r="AF105" i="16"/>
  <c r="AF113" i="16"/>
  <c r="P372" i="18"/>
  <c r="K209" i="18"/>
  <c r="S199" i="18"/>
  <c r="S226" i="18"/>
  <c r="S227" i="18"/>
  <c r="S228" i="18"/>
  <c r="S474" i="18"/>
  <c r="AH314" i="18"/>
  <c r="AH345" i="18"/>
  <c r="AI332" i="18"/>
  <c r="AI334" i="18"/>
  <c r="AI431" i="18"/>
  <c r="AI439" i="18"/>
  <c r="AJ312" i="18"/>
  <c r="AJ279" i="18"/>
  <c r="AJ432" i="18"/>
  <c r="AJ307" i="18"/>
  <c r="AJ333" i="18"/>
  <c r="AJ378" i="18"/>
  <c r="AJ337" i="18"/>
  <c r="N382" i="18"/>
  <c r="O381" i="18"/>
  <c r="AI440" i="18"/>
  <c r="AJ430" i="18"/>
  <c r="AJ322" i="18"/>
  <c r="AJ331" i="18"/>
  <c r="AJ319" i="18"/>
  <c r="AK277" i="18"/>
  <c r="AK291" i="18"/>
  <c r="AK293" i="18"/>
  <c r="AK292" i="18"/>
  <c r="AK300" i="18"/>
  <c r="AK294" i="18"/>
  <c r="AK278" i="18"/>
  <c r="AK299" i="18"/>
  <c r="AK330" i="18"/>
  <c r="AK302" i="18"/>
  <c r="AH364" i="18"/>
  <c r="AH338" i="18"/>
  <c r="AI313" i="18"/>
  <c r="AI437" i="18"/>
  <c r="AJ329" i="18"/>
  <c r="AJ317" i="18"/>
  <c r="AJ295" i="18"/>
  <c r="AJ296" i="18"/>
  <c r="AJ324" i="18"/>
  <c r="AJ440" i="18"/>
  <c r="AJ323" i="18"/>
  <c r="AJ428" i="18"/>
  <c r="AJ320" i="18"/>
  <c r="AE350" i="18"/>
  <c r="AH339" i="18"/>
  <c r="AJ429" i="18"/>
  <c r="AJ359" i="18"/>
  <c r="AJ321" i="18"/>
  <c r="AJ318" i="18"/>
  <c r="S460" i="18"/>
  <c r="S461" i="18"/>
  <c r="S462" i="18"/>
  <c r="S434" i="18"/>
  <c r="Q365" i="18"/>
  <c r="Q368" i="18"/>
  <c r="O380" i="18"/>
  <c r="J443" i="18"/>
  <c r="S360" i="18"/>
  <c r="S361" i="18"/>
  <c r="R363" i="18"/>
  <c r="AJ415" i="18"/>
  <c r="AJ411" i="18"/>
  <c r="AJ413" i="18"/>
  <c r="AJ412" i="18"/>
  <c r="AJ414" i="18"/>
  <c r="K395" i="18"/>
  <c r="K397" i="18"/>
  <c r="K394" i="18"/>
  <c r="L392" i="18"/>
  <c r="T353" i="18"/>
  <c r="T354" i="18"/>
  <c r="U349" i="18"/>
  <c r="U351" i="18"/>
  <c r="M388" i="18"/>
  <c r="N386" i="18"/>
  <c r="AI416" i="18"/>
  <c r="AI417" i="18"/>
  <c r="AK409" i="18"/>
  <c r="AL247" i="18"/>
  <c r="P376" i="18"/>
  <c r="AH94" i="16"/>
  <c r="AH193" i="16"/>
  <c r="AH85" i="16"/>
  <c r="AH82" i="16"/>
  <c r="AH86" i="16"/>
  <c r="AH92" i="16"/>
  <c r="AH87" i="16"/>
  <c r="AH191" i="16"/>
  <c r="AH80" i="16"/>
  <c r="AH83" i="16"/>
  <c r="AH58" i="16"/>
  <c r="AK2" i="16"/>
  <c r="AJ36" i="16"/>
  <c r="AG59" i="16"/>
  <c r="AH122" i="16"/>
  <c r="AH81" i="16"/>
  <c r="AH192" i="16"/>
  <c r="AH84" i="16"/>
  <c r="AG76" i="16"/>
  <c r="S18" i="8"/>
  <c r="S25" i="8"/>
  <c r="S14" i="8"/>
  <c r="R25" i="8"/>
  <c r="AI57" i="16"/>
  <c r="AI54" i="16"/>
  <c r="AH68" i="16"/>
  <c r="AH70" i="16"/>
  <c r="AH96" i="16"/>
  <c r="AI56" i="16"/>
  <c r="AI65" i="16"/>
  <c r="AI62" i="16"/>
  <c r="AI93" i="16"/>
  <c r="AI41" i="16"/>
  <c r="U8" i="8"/>
  <c r="AI40" i="16"/>
  <c r="AI63" i="16"/>
  <c r="AI55" i="16"/>
  <c r="AH141" i="16"/>
  <c r="AH100" i="16"/>
  <c r="AH102" i="16"/>
  <c r="R46" i="8"/>
  <c r="R39" i="8"/>
  <c r="AG194" i="16"/>
  <c r="AG202" i="16"/>
  <c r="AG95" i="16"/>
  <c r="AG97" i="16"/>
  <c r="AG105" i="16"/>
  <c r="AG113" i="16"/>
  <c r="AH93" i="16"/>
  <c r="AH75" i="16"/>
  <c r="AH76" i="16"/>
  <c r="AH42" i="16"/>
  <c r="AF108" i="16"/>
  <c r="AF109" i="16"/>
  <c r="AI240" i="18"/>
  <c r="AK239" i="18"/>
  <c r="AH105" i="18"/>
  <c r="AH106" i="18"/>
  <c r="AH108" i="17"/>
  <c r="AH134" i="17"/>
  <c r="AI3" i="17"/>
  <c r="AH109" i="17"/>
  <c r="AH110" i="17"/>
  <c r="AI3" i="15"/>
  <c r="AH101" i="15"/>
  <c r="AH102" i="15"/>
  <c r="AH103" i="15"/>
  <c r="AH105" i="15"/>
  <c r="AH113" i="15"/>
  <c r="AH127" i="15"/>
  <c r="AG110" i="17"/>
  <c r="AE113" i="16"/>
  <c r="AH101" i="16"/>
  <c r="AH127" i="16"/>
  <c r="AI3" i="16"/>
  <c r="AH127" i="1"/>
  <c r="AI3" i="1"/>
  <c r="AH101" i="1"/>
  <c r="AH104" i="18"/>
  <c r="AI3" i="18"/>
  <c r="AI339" i="18"/>
  <c r="AH130" i="18"/>
  <c r="AG108" i="1"/>
  <c r="O149" i="18"/>
  <c r="O151" i="18"/>
  <c r="M152" i="18"/>
  <c r="M154" i="18"/>
  <c r="N152" i="18"/>
  <c r="L157" i="18"/>
  <c r="L158" i="18"/>
  <c r="L159" i="18"/>
  <c r="L161" i="18"/>
  <c r="P141" i="18"/>
  <c r="P207" i="18"/>
  <c r="P490" i="18"/>
  <c r="AH197" i="18"/>
  <c r="AH479" i="18"/>
  <c r="AH205" i="18"/>
  <c r="AH488" i="18"/>
  <c r="AH97" i="18"/>
  <c r="AH100" i="18"/>
  <c r="P138" i="18"/>
  <c r="Q131" i="18"/>
  <c r="Q134" i="18"/>
  <c r="AI194" i="18"/>
  <c r="AI476" i="18"/>
  <c r="AI89" i="18"/>
  <c r="AI206" i="18"/>
  <c r="AI85" i="18"/>
  <c r="AI82" i="18"/>
  <c r="AI60" i="18"/>
  <c r="AI61" i="18"/>
  <c r="AI94" i="18"/>
  <c r="AH78" i="18"/>
  <c r="AI196" i="18"/>
  <c r="AI478" i="18"/>
  <c r="AI87" i="18"/>
  <c r="AI96" i="18"/>
  <c r="AI84" i="18"/>
  <c r="AI88" i="18"/>
  <c r="AG108" i="18"/>
  <c r="AG116" i="18"/>
  <c r="AG79" i="18"/>
  <c r="AI198" i="18"/>
  <c r="AI481" i="18"/>
  <c r="AI72" i="18"/>
  <c r="AI99" i="18"/>
  <c r="AI175" i="18"/>
  <c r="AJ12" i="18"/>
  <c r="U169" i="18"/>
  <c r="U171" i="18"/>
  <c r="U189" i="18"/>
  <c r="U204" i="18"/>
  <c r="U487" i="18"/>
  <c r="T192" i="18"/>
  <c r="T186" i="18"/>
  <c r="T187" i="18"/>
  <c r="T121" i="18"/>
  <c r="T153" i="18"/>
  <c r="AI44" i="18"/>
  <c r="AI77" i="18"/>
  <c r="AF112" i="18"/>
  <c r="AF111" i="18"/>
  <c r="AH181" i="18"/>
  <c r="AH177" i="18"/>
  <c r="AH178" i="18"/>
  <c r="AH180" i="18"/>
  <c r="AH179" i="18"/>
  <c r="AG182" i="18"/>
  <c r="AG183" i="18"/>
  <c r="T120" i="18"/>
  <c r="U115" i="18"/>
  <c r="S126" i="18"/>
  <c r="S127" i="18"/>
  <c r="R129" i="18"/>
  <c r="J209" i="18"/>
  <c r="AK38" i="18"/>
  <c r="AL2" i="18"/>
  <c r="AL273" i="18"/>
  <c r="AI195" i="18"/>
  <c r="AI477" i="18"/>
  <c r="AI86" i="18"/>
  <c r="AI83" i="18"/>
  <c r="AI125" i="18"/>
  <c r="AI144" i="18"/>
  <c r="AI103" i="18"/>
  <c r="AJ67" i="18"/>
  <c r="AJ64" i="18"/>
  <c r="AJ95" i="18"/>
  <c r="AJ65" i="18"/>
  <c r="AJ56" i="18"/>
  <c r="AJ58" i="18"/>
  <c r="AJ59" i="18"/>
  <c r="AJ42" i="18"/>
  <c r="AJ43" i="18"/>
  <c r="AJ57" i="18"/>
  <c r="P139" i="16"/>
  <c r="P143" i="16"/>
  <c r="R123" i="15"/>
  <c r="R124" i="15"/>
  <c r="Q126" i="15"/>
  <c r="AK172" i="16"/>
  <c r="AL10" i="16"/>
  <c r="E63" i="8"/>
  <c r="S231" i="17"/>
  <c r="S232" i="17"/>
  <c r="S233" i="17"/>
  <c r="S205" i="17"/>
  <c r="O166" i="17"/>
  <c r="N146" i="15"/>
  <c r="N148" i="15"/>
  <c r="N145" i="15"/>
  <c r="O144" i="15"/>
  <c r="N146" i="1"/>
  <c r="N148" i="1"/>
  <c r="N145" i="1"/>
  <c r="O144" i="1"/>
  <c r="O145" i="1"/>
  <c r="P144" i="1"/>
  <c r="L158" i="15"/>
  <c r="L194" i="15"/>
  <c r="L195" i="15"/>
  <c r="Y116" i="15"/>
  <c r="P128" i="15"/>
  <c r="P131" i="15"/>
  <c r="M151" i="1"/>
  <c r="M152" i="1"/>
  <c r="M156" i="16"/>
  <c r="M157" i="16"/>
  <c r="N155" i="16"/>
  <c r="P134" i="1"/>
  <c r="P136" i="1"/>
  <c r="L157" i="15"/>
  <c r="AI179" i="16"/>
  <c r="AI180" i="16"/>
  <c r="T123" i="17"/>
  <c r="V116" i="1"/>
  <c r="M168" i="17"/>
  <c r="M170" i="17"/>
  <c r="M171" i="17"/>
  <c r="M174" i="17"/>
  <c r="AH184" i="17"/>
  <c r="AH185" i="17"/>
  <c r="AH186" i="17"/>
  <c r="K196" i="15"/>
  <c r="Q132" i="16"/>
  <c r="Q133" i="16"/>
  <c r="Q134" i="16"/>
  <c r="Q136" i="16"/>
  <c r="S118" i="16"/>
  <c r="S189" i="16"/>
  <c r="S196" i="16"/>
  <c r="S183" i="16"/>
  <c r="S184" i="16"/>
  <c r="S150" i="16"/>
  <c r="O138" i="15"/>
  <c r="O193" i="15"/>
  <c r="M151" i="15"/>
  <c r="M152" i="15"/>
  <c r="Q127" i="1"/>
  <c r="R125" i="1"/>
  <c r="AI182" i="17"/>
  <c r="AJ10" i="17"/>
  <c r="AG187" i="17"/>
  <c r="AG188" i="17"/>
  <c r="S117" i="16"/>
  <c r="T112" i="16"/>
  <c r="T114" i="16"/>
  <c r="G59" i="8"/>
  <c r="U223" i="1"/>
  <c r="U224" i="1"/>
  <c r="U225" i="1"/>
  <c r="U197" i="1"/>
  <c r="S123" i="16"/>
  <c r="S124" i="16"/>
  <c r="R126" i="16"/>
  <c r="O145" i="16"/>
  <c r="P144" i="16"/>
  <c r="O146" i="16"/>
  <c r="O148" i="16"/>
  <c r="O149" i="16"/>
  <c r="O135" i="15"/>
  <c r="P140" i="17"/>
  <c r="P141" i="17"/>
  <c r="P142" i="17"/>
  <c r="P144" i="17"/>
  <c r="X118" i="15"/>
  <c r="X179" i="15"/>
  <c r="X150" i="15"/>
  <c r="AJ177" i="16"/>
  <c r="AJ176" i="16"/>
  <c r="AJ178" i="16"/>
  <c r="AJ175" i="16"/>
  <c r="AJ174" i="16"/>
  <c r="Q134" i="17"/>
  <c r="R132" i="17"/>
  <c r="AG109" i="15"/>
  <c r="AH77" i="1"/>
  <c r="AH108" i="1"/>
  <c r="AH202" i="1"/>
  <c r="AH95" i="1"/>
  <c r="AH97" i="1"/>
  <c r="AH105" i="1"/>
  <c r="AH113" i="1"/>
  <c r="AH194" i="1"/>
  <c r="AK55" i="15"/>
  <c r="AK62" i="15"/>
  <c r="AK93" i="15"/>
  <c r="AK54" i="15"/>
  <c r="AK40" i="15"/>
  <c r="AK41" i="15"/>
  <c r="AK56" i="15"/>
  <c r="AK63" i="15"/>
  <c r="AK65" i="15"/>
  <c r="AK57" i="15"/>
  <c r="AJ85" i="15"/>
  <c r="AJ86" i="15"/>
  <c r="AJ82" i="15"/>
  <c r="AJ183" i="15"/>
  <c r="AJ94" i="15"/>
  <c r="AJ55" i="1"/>
  <c r="AJ40" i="1"/>
  <c r="AJ54" i="1"/>
  <c r="AJ57" i="1"/>
  <c r="AJ63" i="1"/>
  <c r="AJ62" i="1"/>
  <c r="AJ93" i="1"/>
  <c r="AJ41" i="1"/>
  <c r="AJ65" i="1"/>
  <c r="AJ56" i="1"/>
  <c r="AH77" i="15"/>
  <c r="AI122" i="1"/>
  <c r="AI192" i="1"/>
  <c r="AI84" i="1"/>
  <c r="AI81" i="1"/>
  <c r="AI195" i="1"/>
  <c r="AI70" i="1"/>
  <c r="AI96" i="1"/>
  <c r="AJ172" i="1"/>
  <c r="AK10" i="1"/>
  <c r="AJ81" i="15"/>
  <c r="AJ182" i="15"/>
  <c r="AJ122" i="15"/>
  <c r="AJ84" i="15"/>
  <c r="AJ58" i="15"/>
  <c r="AJ59" i="15"/>
  <c r="AJ83" i="15"/>
  <c r="AJ181" i="15"/>
  <c r="AJ80" i="15"/>
  <c r="AJ92" i="15"/>
  <c r="AJ87" i="15"/>
  <c r="AL2" i="1"/>
  <c r="AK36" i="1"/>
  <c r="AI184" i="15"/>
  <c r="AI192" i="15"/>
  <c r="AI95" i="15"/>
  <c r="AI97" i="15"/>
  <c r="AI92" i="1"/>
  <c r="AI191" i="1"/>
  <c r="AI58" i="1"/>
  <c r="AI59" i="1"/>
  <c r="AI80" i="1"/>
  <c r="AI87" i="1"/>
  <c r="AI203" i="1"/>
  <c r="AI83" i="1"/>
  <c r="AI86" i="1"/>
  <c r="AI82" i="1"/>
  <c r="AI193" i="1"/>
  <c r="AI85" i="1"/>
  <c r="AI94" i="1"/>
  <c r="AI176" i="1"/>
  <c r="AI178" i="1"/>
  <c r="AI174" i="1"/>
  <c r="AI179" i="1"/>
  <c r="AI180" i="1"/>
  <c r="AI177" i="1"/>
  <c r="AI175" i="1"/>
  <c r="AJ185" i="15"/>
  <c r="AJ70" i="15"/>
  <c r="AJ96" i="15"/>
  <c r="AJ100" i="15"/>
  <c r="AJ141" i="15"/>
  <c r="AI76" i="15"/>
  <c r="AI190" i="15"/>
  <c r="AL36" i="15"/>
  <c r="AM2" i="15"/>
  <c r="AI42" i="1"/>
  <c r="AI75" i="1"/>
  <c r="AI76" i="1"/>
  <c r="AI200" i="1"/>
  <c r="AI100" i="1"/>
  <c r="AI102" i="1"/>
  <c r="AI103" i="1"/>
  <c r="AI141" i="1"/>
  <c r="AJ75" i="15"/>
  <c r="AJ42" i="15"/>
  <c r="AF115" i="17"/>
  <c r="AF116" i="17"/>
  <c r="AH82" i="17"/>
  <c r="T33" i="8"/>
  <c r="AG83" i="17"/>
  <c r="AG84" i="17"/>
  <c r="AG208" i="17"/>
  <c r="AJ63" i="17"/>
  <c r="AJ65" i="17"/>
  <c r="AJ107" i="17"/>
  <c r="AJ56" i="17"/>
  <c r="AJ40" i="17"/>
  <c r="AJ62" i="17"/>
  <c r="AJ100" i="17"/>
  <c r="AJ150" i="17"/>
  <c r="AJ41" i="17"/>
  <c r="AJ54" i="17"/>
  <c r="AJ57" i="17"/>
  <c r="AJ55" i="17"/>
  <c r="AI58" i="17"/>
  <c r="AI59" i="17"/>
  <c r="AI87" i="17"/>
  <c r="AI99" i="17"/>
  <c r="AI94" i="17"/>
  <c r="AI211" i="17"/>
  <c r="AI199" i="17"/>
  <c r="AI90" i="17"/>
  <c r="AI88" i="17"/>
  <c r="AI129" i="17"/>
  <c r="AI200" i="17"/>
  <c r="AI91" i="17"/>
  <c r="AH202" i="17"/>
  <c r="AH102" i="17"/>
  <c r="AH104" i="17"/>
  <c r="AH112" i="17"/>
  <c r="AH120" i="17"/>
  <c r="AH210" i="17"/>
  <c r="AI173" i="17"/>
  <c r="AI79" i="17"/>
  <c r="AI82" i="17"/>
  <c r="AI70" i="17"/>
  <c r="AI103" i="17"/>
  <c r="AI203" i="17"/>
  <c r="AI75" i="17"/>
  <c r="AI42" i="17"/>
  <c r="AH156" i="17"/>
  <c r="AH157" i="17"/>
  <c r="AH158" i="17"/>
  <c r="E158" i="17"/>
  <c r="U12" i="8"/>
  <c r="AK36" i="17"/>
  <c r="AL2" i="17"/>
  <c r="AI201" i="17"/>
  <c r="AI101" i="17"/>
  <c r="AI156" i="17"/>
  <c r="AI157" i="17"/>
  <c r="AI92" i="17"/>
  <c r="AI89" i="17"/>
  <c r="AI93" i="17"/>
  <c r="U13" i="8"/>
  <c r="AH203" i="18"/>
  <c r="AH486" i="18"/>
  <c r="S482" i="18"/>
  <c r="S200" i="18"/>
  <c r="AH346" i="18"/>
  <c r="AI489" i="18"/>
  <c r="J494" i="18"/>
  <c r="T199" i="18"/>
  <c r="T226" i="18"/>
  <c r="T227" i="18"/>
  <c r="T228" i="18"/>
  <c r="AI314" i="18"/>
  <c r="AI345" i="18"/>
  <c r="AI105" i="18"/>
  <c r="AI106" i="18"/>
  <c r="AI340" i="18"/>
  <c r="AI342" i="18"/>
  <c r="AI350" i="18"/>
  <c r="AH340" i="18"/>
  <c r="AH342" i="18"/>
  <c r="AJ439" i="18"/>
  <c r="AJ431" i="18"/>
  <c r="AJ332" i="18"/>
  <c r="AJ334" i="18"/>
  <c r="AK359" i="18"/>
  <c r="AK318" i="18"/>
  <c r="AK321" i="18"/>
  <c r="AK429" i="18"/>
  <c r="AL293" i="18"/>
  <c r="AL292" i="18"/>
  <c r="AL277" i="18"/>
  <c r="AL302" i="18"/>
  <c r="AL294" i="18"/>
  <c r="AL299" i="18"/>
  <c r="AL330" i="18"/>
  <c r="AL278" i="18"/>
  <c r="AL300" i="18"/>
  <c r="AL291" i="18"/>
  <c r="AK430" i="18"/>
  <c r="AK322" i="18"/>
  <c r="AK319" i="18"/>
  <c r="AK331" i="18"/>
  <c r="AJ313" i="18"/>
  <c r="AJ437" i="18"/>
  <c r="AK324" i="18"/>
  <c r="AK440" i="18"/>
  <c r="AK329" i="18"/>
  <c r="AK428" i="18"/>
  <c r="AK323" i="18"/>
  <c r="AK295" i="18"/>
  <c r="AK296" i="18"/>
  <c r="AK320" i="18"/>
  <c r="AK317" i="18"/>
  <c r="AK378" i="18"/>
  <c r="AK337" i="18"/>
  <c r="AI364" i="18"/>
  <c r="AI338" i="18"/>
  <c r="AK312" i="18"/>
  <c r="AK279" i="18"/>
  <c r="AK307" i="18"/>
  <c r="AK333" i="18"/>
  <c r="AK432" i="18"/>
  <c r="N388" i="18"/>
  <c r="N389" i="18"/>
  <c r="P380" i="18"/>
  <c r="T420" i="18"/>
  <c r="T421" i="18"/>
  <c r="T426" i="18"/>
  <c r="T433" i="18"/>
  <c r="T355" i="18"/>
  <c r="T387" i="18"/>
  <c r="AJ416" i="18"/>
  <c r="AJ417" i="18"/>
  <c r="O382" i="18"/>
  <c r="P381" i="18"/>
  <c r="O383" i="18"/>
  <c r="O385" i="18"/>
  <c r="AL409" i="18"/>
  <c r="AM247" i="18"/>
  <c r="AK415" i="18"/>
  <c r="AK411" i="18"/>
  <c r="AK414" i="18"/>
  <c r="AK413" i="18"/>
  <c r="AK412" i="18"/>
  <c r="L393" i="18"/>
  <c r="R364" i="18"/>
  <c r="S362" i="18"/>
  <c r="Q369" i="18"/>
  <c r="Q370" i="18"/>
  <c r="Q371" i="18"/>
  <c r="Q373" i="18"/>
  <c r="K442" i="18"/>
  <c r="K491" i="18"/>
  <c r="K493" i="18"/>
  <c r="U353" i="18"/>
  <c r="U354" i="18"/>
  <c r="V349" i="18"/>
  <c r="V351" i="18"/>
  <c r="M389" i="18"/>
  <c r="J444" i="18"/>
  <c r="AH77" i="16"/>
  <c r="AH200" i="16"/>
  <c r="AI100" i="16"/>
  <c r="AI102" i="16"/>
  <c r="AI103" i="16"/>
  <c r="AI141" i="16"/>
  <c r="S44" i="8"/>
  <c r="AH203" i="16"/>
  <c r="AI192" i="16"/>
  <c r="AI84" i="16"/>
  <c r="AI81" i="16"/>
  <c r="AI122" i="16"/>
  <c r="AI191" i="16"/>
  <c r="AI83" i="16"/>
  <c r="AI58" i="16"/>
  <c r="AI87" i="16"/>
  <c r="AI203" i="16"/>
  <c r="AI92" i="16"/>
  <c r="AI80" i="16"/>
  <c r="AI86" i="16"/>
  <c r="AI70" i="16"/>
  <c r="AI96" i="16"/>
  <c r="AI195" i="16"/>
  <c r="AJ55" i="16"/>
  <c r="AJ56" i="16"/>
  <c r="AJ40" i="16"/>
  <c r="AJ65" i="16"/>
  <c r="AJ54" i="16"/>
  <c r="AJ62" i="16"/>
  <c r="AJ41" i="16"/>
  <c r="V8" i="8"/>
  <c r="AJ57" i="16"/>
  <c r="AJ63" i="16"/>
  <c r="AH95" i="16"/>
  <c r="AH97" i="16"/>
  <c r="AH194" i="16"/>
  <c r="AH202" i="16"/>
  <c r="AI85" i="16"/>
  <c r="AI193" i="16"/>
  <c r="AI82" i="16"/>
  <c r="U19" i="8"/>
  <c r="U26" i="8"/>
  <c r="AI94" i="16"/>
  <c r="AG77" i="16"/>
  <c r="AG200" i="16"/>
  <c r="AL2" i="16"/>
  <c r="AK36" i="16"/>
  <c r="T19" i="8"/>
  <c r="T14" i="8"/>
  <c r="T44" i="8"/>
  <c r="T18" i="8"/>
  <c r="T25" i="8"/>
  <c r="AI75" i="16"/>
  <c r="AI76" i="16"/>
  <c r="AI42" i="16"/>
  <c r="AH59" i="16"/>
  <c r="U117" i="18"/>
  <c r="U119" i="18"/>
  <c r="AL239" i="18"/>
  <c r="AJ240" i="18"/>
  <c r="AH108" i="18"/>
  <c r="AH116" i="18"/>
  <c r="AH187" i="17"/>
  <c r="AH188" i="17"/>
  <c r="AI130" i="18"/>
  <c r="AI104" i="18"/>
  <c r="AJ3" i="18"/>
  <c r="AJ339" i="18"/>
  <c r="AL152" i="17"/>
  <c r="AH151" i="17"/>
  <c r="AH153" i="17"/>
  <c r="AI127" i="16"/>
  <c r="AJ3" i="16"/>
  <c r="AI101" i="16"/>
  <c r="AI102" i="15"/>
  <c r="AI127" i="15"/>
  <c r="AJ3" i="15"/>
  <c r="AI101" i="15"/>
  <c r="AH103" i="16"/>
  <c r="AK152" i="17"/>
  <c r="AG151" i="17"/>
  <c r="AG153" i="17"/>
  <c r="AG112" i="17"/>
  <c r="AG120" i="17"/>
  <c r="AJ3" i="1"/>
  <c r="AI127" i="1"/>
  <c r="AI101" i="1"/>
  <c r="AI134" i="17"/>
  <c r="AJ3" i="17"/>
  <c r="AI108" i="17"/>
  <c r="AI109" i="17"/>
  <c r="M155" i="18"/>
  <c r="O146" i="1"/>
  <c r="O148" i="1"/>
  <c r="N154" i="18"/>
  <c r="O152" i="18"/>
  <c r="L208" i="18"/>
  <c r="AH182" i="18"/>
  <c r="AH183" i="18"/>
  <c r="AG111" i="18"/>
  <c r="AG112" i="18"/>
  <c r="AH79" i="18"/>
  <c r="AJ195" i="18"/>
  <c r="AJ477" i="18"/>
  <c r="AJ83" i="18"/>
  <c r="AJ86" i="18"/>
  <c r="AJ125" i="18"/>
  <c r="Q135" i="18"/>
  <c r="Q136" i="18"/>
  <c r="P142" i="18"/>
  <c r="AJ44" i="18"/>
  <c r="AJ77" i="18"/>
  <c r="AL38" i="18"/>
  <c r="AM2" i="18"/>
  <c r="AM273" i="18"/>
  <c r="AI78" i="18"/>
  <c r="U170" i="18"/>
  <c r="AI197" i="18"/>
  <c r="AI479" i="18"/>
  <c r="AI205" i="18"/>
  <c r="AI488" i="18"/>
  <c r="AI97" i="18"/>
  <c r="AI100" i="18"/>
  <c r="R130" i="18"/>
  <c r="S128" i="18"/>
  <c r="AK65" i="18"/>
  <c r="AK64" i="18"/>
  <c r="AK95" i="18"/>
  <c r="AK67" i="18"/>
  <c r="AK56" i="18"/>
  <c r="AK57" i="18"/>
  <c r="AK59" i="18"/>
  <c r="AK58" i="18"/>
  <c r="AK42" i="18"/>
  <c r="AK43" i="18"/>
  <c r="AJ175" i="18"/>
  <c r="AK12" i="18"/>
  <c r="L163" i="18"/>
  <c r="AJ194" i="18"/>
  <c r="AJ476" i="18"/>
  <c r="AJ89" i="18"/>
  <c r="AJ206" i="18"/>
  <c r="AJ489" i="18"/>
  <c r="AJ85" i="18"/>
  <c r="AJ94" i="18"/>
  <c r="AJ82" i="18"/>
  <c r="AJ60" i="18"/>
  <c r="AJ61" i="18"/>
  <c r="AJ198" i="18"/>
  <c r="AJ481" i="18"/>
  <c r="AJ72" i="18"/>
  <c r="AJ99" i="18"/>
  <c r="AI181" i="18"/>
  <c r="AI177" i="18"/>
  <c r="AI178" i="18"/>
  <c r="AI179" i="18"/>
  <c r="AI180" i="18"/>
  <c r="L160" i="18"/>
  <c r="AJ144" i="18"/>
  <c r="AJ103" i="18"/>
  <c r="AJ196" i="18"/>
  <c r="AJ478" i="18"/>
  <c r="AJ87" i="18"/>
  <c r="AJ96" i="18"/>
  <c r="AJ88" i="18"/>
  <c r="AJ84" i="18"/>
  <c r="J210" i="18"/>
  <c r="K210" i="18"/>
  <c r="O139" i="15"/>
  <c r="O143" i="15"/>
  <c r="M154" i="15"/>
  <c r="M155" i="15"/>
  <c r="M156" i="15"/>
  <c r="M160" i="15"/>
  <c r="P146" i="17"/>
  <c r="P212" i="17"/>
  <c r="Q138" i="16"/>
  <c r="Q204" i="16"/>
  <c r="M154" i="1"/>
  <c r="M155" i="1"/>
  <c r="P145" i="16"/>
  <c r="Q144" i="16"/>
  <c r="P146" i="16"/>
  <c r="P148" i="16"/>
  <c r="O151" i="16"/>
  <c r="O152" i="16"/>
  <c r="AK10" i="17"/>
  <c r="AJ182" i="17"/>
  <c r="V118" i="1"/>
  <c r="V189" i="1"/>
  <c r="V150" i="1"/>
  <c r="N156" i="16"/>
  <c r="N157" i="16"/>
  <c r="AK178" i="16"/>
  <c r="AK175" i="16"/>
  <c r="AK176" i="16"/>
  <c r="AK177" i="16"/>
  <c r="AK174" i="16"/>
  <c r="R127" i="16"/>
  <c r="T116" i="16"/>
  <c r="T117" i="16"/>
  <c r="U112" i="16"/>
  <c r="U114" i="16"/>
  <c r="AI184" i="17"/>
  <c r="AI185" i="17"/>
  <c r="AI186" i="17"/>
  <c r="M175" i="17"/>
  <c r="M213" i="17"/>
  <c r="M214" i="17"/>
  <c r="M215" i="17"/>
  <c r="V117" i="1"/>
  <c r="W112" i="1"/>
  <c r="W114" i="1"/>
  <c r="Y118" i="15"/>
  <c r="Y179" i="15"/>
  <c r="Y150" i="15"/>
  <c r="N149" i="15"/>
  <c r="M169" i="17"/>
  <c r="N167" i="17"/>
  <c r="Y117" i="15"/>
  <c r="Z112" i="15"/>
  <c r="Z114" i="15"/>
  <c r="N149" i="1"/>
  <c r="Q127" i="15"/>
  <c r="R125" i="15"/>
  <c r="S123" i="1"/>
  <c r="S124" i="1"/>
  <c r="R126" i="1"/>
  <c r="S223" i="16"/>
  <c r="S224" i="16"/>
  <c r="S225" i="16"/>
  <c r="E61" i="8"/>
  <c r="S197" i="16"/>
  <c r="Q135" i="16"/>
  <c r="L196" i="15"/>
  <c r="P143" i="17"/>
  <c r="Q128" i="1"/>
  <c r="Q131" i="1"/>
  <c r="Q135" i="17"/>
  <c r="Q139" i="17"/>
  <c r="E21" i="8"/>
  <c r="E27" i="8"/>
  <c r="E45" i="8"/>
  <c r="P132" i="15"/>
  <c r="P133" i="15"/>
  <c r="S130" i="17"/>
  <c r="S131" i="17"/>
  <c r="R133" i="17"/>
  <c r="AJ179" i="16"/>
  <c r="AJ180" i="16"/>
  <c r="T191" i="17"/>
  <c r="T192" i="17"/>
  <c r="T125" i="17"/>
  <c r="T197" i="17"/>
  <c r="T204" i="17"/>
  <c r="P138" i="1"/>
  <c r="P204" i="1"/>
  <c r="AH109" i="1"/>
  <c r="T124" i="17"/>
  <c r="U119" i="17"/>
  <c r="U121" i="17"/>
  <c r="M160" i="16"/>
  <c r="M158" i="16"/>
  <c r="M205" i="16"/>
  <c r="M206" i="16"/>
  <c r="M207" i="16"/>
  <c r="P135" i="1"/>
  <c r="AM10" i="16"/>
  <c r="AL172" i="16"/>
  <c r="AI77" i="15"/>
  <c r="AI109" i="15"/>
  <c r="AI77" i="1"/>
  <c r="AI109" i="1"/>
  <c r="AJ75" i="1"/>
  <c r="AJ76" i="1"/>
  <c r="AJ200" i="1"/>
  <c r="AJ42" i="1"/>
  <c r="AJ80" i="1"/>
  <c r="AJ87" i="1"/>
  <c r="AJ203" i="1"/>
  <c r="AJ92" i="1"/>
  <c r="AJ83" i="1"/>
  <c r="AJ191" i="1"/>
  <c r="AJ58" i="1"/>
  <c r="AJ59" i="1"/>
  <c r="AK185" i="15"/>
  <c r="AK70" i="15"/>
  <c r="AK96" i="15"/>
  <c r="AN2" i="15"/>
  <c r="AN36" i="15"/>
  <c r="AN56" i="15"/>
  <c r="AM36" i="15"/>
  <c r="AK65" i="1"/>
  <c r="AK56" i="1"/>
  <c r="AK41" i="1"/>
  <c r="AK62" i="1"/>
  <c r="AK93" i="1"/>
  <c r="AK40" i="1"/>
  <c r="AK57" i="1"/>
  <c r="AK63" i="1"/>
  <c r="AK54" i="1"/>
  <c r="AK55" i="1"/>
  <c r="AK172" i="1"/>
  <c r="AL10" i="1"/>
  <c r="AH108" i="15"/>
  <c r="AH109" i="15"/>
  <c r="AK100" i="15"/>
  <c r="AK141" i="15"/>
  <c r="AJ76" i="15"/>
  <c r="AJ190" i="15"/>
  <c r="AK84" i="15"/>
  <c r="AK182" i="15"/>
  <c r="AK122" i="15"/>
  <c r="AK81" i="15"/>
  <c r="AL41" i="15"/>
  <c r="AL62" i="15"/>
  <c r="AL93" i="15"/>
  <c r="AL54" i="15"/>
  <c r="AL65" i="15"/>
  <c r="AL57" i="15"/>
  <c r="AL56" i="15"/>
  <c r="AL40" i="15"/>
  <c r="AL55" i="15"/>
  <c r="AL63" i="15"/>
  <c r="AL36" i="1"/>
  <c r="AM2" i="1"/>
  <c r="AJ176" i="1"/>
  <c r="AJ177" i="1"/>
  <c r="AJ175" i="1"/>
  <c r="AJ178" i="1"/>
  <c r="AJ174" i="1"/>
  <c r="AJ179" i="1"/>
  <c r="AJ180" i="1"/>
  <c r="AJ193" i="1"/>
  <c r="AJ82" i="1"/>
  <c r="AJ86" i="1"/>
  <c r="AJ85" i="1"/>
  <c r="AJ94" i="1"/>
  <c r="AJ81" i="1"/>
  <c r="AJ122" i="1"/>
  <c r="AJ84" i="1"/>
  <c r="AJ192" i="1"/>
  <c r="AJ184" i="15"/>
  <c r="AJ192" i="15"/>
  <c r="AJ95" i="15"/>
  <c r="AJ97" i="15"/>
  <c r="AK83" i="15"/>
  <c r="AK80" i="15"/>
  <c r="AK92" i="15"/>
  <c r="AK87" i="15"/>
  <c r="AK58" i="15"/>
  <c r="AK59" i="15"/>
  <c r="AK181" i="15"/>
  <c r="AK75" i="15"/>
  <c r="AK42" i="15"/>
  <c r="AI194" i="1"/>
  <c r="AI95" i="1"/>
  <c r="AI97" i="1"/>
  <c r="AI105" i="1"/>
  <c r="AI113" i="1"/>
  <c r="AI202" i="1"/>
  <c r="AJ141" i="1"/>
  <c r="AJ100" i="1"/>
  <c r="AJ102" i="1"/>
  <c r="AJ103" i="1"/>
  <c r="AJ195" i="1"/>
  <c r="AJ70" i="1"/>
  <c r="AJ96" i="1"/>
  <c r="AK94" i="15"/>
  <c r="AK183" i="15"/>
  <c r="AK82" i="15"/>
  <c r="AK85" i="15"/>
  <c r="AK86" i="15"/>
  <c r="AI84" i="17"/>
  <c r="AG115" i="17"/>
  <c r="AG116" i="17"/>
  <c r="AH84" i="17"/>
  <c r="AH208" i="17"/>
  <c r="AH83" i="17"/>
  <c r="AK56" i="17"/>
  <c r="AK55" i="17"/>
  <c r="AK54" i="17"/>
  <c r="AK62" i="17"/>
  <c r="AK100" i="17"/>
  <c r="AK150" i="17"/>
  <c r="AK63" i="17"/>
  <c r="AK65" i="17"/>
  <c r="AK107" i="17"/>
  <c r="AK41" i="17"/>
  <c r="AK40" i="17"/>
  <c r="AK57" i="17"/>
  <c r="AJ99" i="17"/>
  <c r="AJ94" i="17"/>
  <c r="AJ211" i="17"/>
  <c r="AJ87" i="17"/>
  <c r="AJ199" i="17"/>
  <c r="AJ58" i="17"/>
  <c r="AJ59" i="17"/>
  <c r="AJ90" i="17"/>
  <c r="AJ101" i="17"/>
  <c r="AJ156" i="17"/>
  <c r="AJ157" i="17"/>
  <c r="AJ201" i="17"/>
  <c r="AJ89" i="17"/>
  <c r="AJ93" i="17"/>
  <c r="AJ92" i="17"/>
  <c r="AJ75" i="17"/>
  <c r="AJ42" i="17"/>
  <c r="AI102" i="17"/>
  <c r="AI104" i="17"/>
  <c r="AI210" i="17"/>
  <c r="AI202" i="17"/>
  <c r="AJ91" i="17"/>
  <c r="AJ129" i="17"/>
  <c r="AJ88" i="17"/>
  <c r="AJ200" i="17"/>
  <c r="AL36" i="17"/>
  <c r="AM2" i="17"/>
  <c r="AI208" i="17"/>
  <c r="AI83" i="17"/>
  <c r="AJ203" i="17"/>
  <c r="AJ70" i="17"/>
  <c r="AJ103" i="17"/>
  <c r="AJ173" i="17"/>
  <c r="AJ79" i="17"/>
  <c r="AJ82" i="17"/>
  <c r="V12" i="8"/>
  <c r="V13" i="8"/>
  <c r="AI203" i="18"/>
  <c r="AI486" i="18"/>
  <c r="U33" i="8"/>
  <c r="F20" i="8"/>
  <c r="S483" i="18"/>
  <c r="E62" i="8"/>
  <c r="S510" i="18"/>
  <c r="S511" i="18"/>
  <c r="S512" i="18"/>
  <c r="AJ105" i="18"/>
  <c r="AJ106" i="18"/>
  <c r="AN62" i="15"/>
  <c r="AN55" i="15"/>
  <c r="O386" i="18"/>
  <c r="O388" i="18"/>
  <c r="O389" i="18"/>
  <c r="AI346" i="18"/>
  <c r="T200" i="18"/>
  <c r="T474" i="18"/>
  <c r="K494" i="18"/>
  <c r="AJ314" i="18"/>
  <c r="AJ346" i="18"/>
  <c r="AJ340" i="18"/>
  <c r="AJ342" i="18"/>
  <c r="AL432" i="18"/>
  <c r="AL307" i="18"/>
  <c r="AL333" i="18"/>
  <c r="AK431" i="18"/>
  <c r="AK439" i="18"/>
  <c r="AK332" i="18"/>
  <c r="AK334" i="18"/>
  <c r="AL337" i="18"/>
  <c r="AL378" i="18"/>
  <c r="AL321" i="18"/>
  <c r="AL318" i="18"/>
  <c r="AL429" i="18"/>
  <c r="AL359" i="18"/>
  <c r="AL323" i="18"/>
  <c r="AL324" i="18"/>
  <c r="AL440" i="18"/>
  <c r="AL320" i="18"/>
  <c r="AL295" i="18"/>
  <c r="AL296" i="18"/>
  <c r="AL317" i="18"/>
  <c r="AL428" i="18"/>
  <c r="AL329" i="18"/>
  <c r="AL319" i="18"/>
  <c r="AL322" i="18"/>
  <c r="AL430" i="18"/>
  <c r="AL331" i="18"/>
  <c r="AH350" i="18"/>
  <c r="AM278" i="18"/>
  <c r="AM291" i="18"/>
  <c r="AM277" i="18"/>
  <c r="AM302" i="18"/>
  <c r="AM292" i="18"/>
  <c r="AM300" i="18"/>
  <c r="AM294" i="18"/>
  <c r="AM293" i="18"/>
  <c r="AM299" i="18"/>
  <c r="AM330" i="18"/>
  <c r="AK313" i="18"/>
  <c r="AK437" i="18"/>
  <c r="AL279" i="18"/>
  <c r="AL312" i="18"/>
  <c r="AJ364" i="18"/>
  <c r="AJ338" i="18"/>
  <c r="V353" i="18"/>
  <c r="T360" i="18"/>
  <c r="T361" i="18"/>
  <c r="S363" i="18"/>
  <c r="N391" i="18"/>
  <c r="M391" i="18"/>
  <c r="Q375" i="18"/>
  <c r="Q441" i="18"/>
  <c r="AK416" i="18"/>
  <c r="AK417" i="18"/>
  <c r="T460" i="18"/>
  <c r="T461" i="18"/>
  <c r="T462" i="18"/>
  <c r="T434" i="18"/>
  <c r="R365" i="18"/>
  <c r="R368" i="18"/>
  <c r="AM409" i="18"/>
  <c r="AN247" i="18"/>
  <c r="AN409" i="18"/>
  <c r="L395" i="18"/>
  <c r="L442" i="18"/>
  <c r="L443" i="18"/>
  <c r="L397" i="18"/>
  <c r="AL412" i="18"/>
  <c r="AL414" i="18"/>
  <c r="AL413" i="18"/>
  <c r="AL415" i="18"/>
  <c r="AL411" i="18"/>
  <c r="P382" i="18"/>
  <c r="Q381" i="18"/>
  <c r="P383" i="18"/>
  <c r="P385" i="18"/>
  <c r="L394" i="18"/>
  <c r="U420" i="18"/>
  <c r="U421" i="18"/>
  <c r="U426" i="18"/>
  <c r="U433" i="18"/>
  <c r="U355" i="18"/>
  <c r="U387" i="18"/>
  <c r="K443" i="18"/>
  <c r="Q372" i="18"/>
  <c r="AI77" i="16"/>
  <c r="AI200" i="16"/>
  <c r="AJ93" i="16"/>
  <c r="AJ141" i="16"/>
  <c r="AJ100" i="16"/>
  <c r="AJ102" i="16"/>
  <c r="AG109" i="16"/>
  <c r="AG108" i="16"/>
  <c r="AI202" i="16"/>
  <c r="AI95" i="16"/>
  <c r="AI97" i="16"/>
  <c r="AI105" i="16"/>
  <c r="AI113" i="16"/>
  <c r="AI194" i="16"/>
  <c r="U18" i="8"/>
  <c r="U25" i="8"/>
  <c r="U14" i="8"/>
  <c r="U44" i="8"/>
  <c r="AJ83" i="16"/>
  <c r="AJ58" i="16"/>
  <c r="AJ80" i="16"/>
  <c r="AJ87" i="16"/>
  <c r="AJ203" i="16"/>
  <c r="AJ86" i="16"/>
  <c r="AJ191" i="16"/>
  <c r="AJ92" i="16"/>
  <c r="AJ85" i="16"/>
  <c r="AJ94" i="16"/>
  <c r="AJ82" i="16"/>
  <c r="AJ193" i="16"/>
  <c r="S46" i="8"/>
  <c r="S39" i="8"/>
  <c r="T26" i="8"/>
  <c r="AJ81" i="16"/>
  <c r="AJ122" i="16"/>
  <c r="AJ192" i="16"/>
  <c r="AJ84" i="16"/>
  <c r="AK62" i="16"/>
  <c r="AK93" i="16"/>
  <c r="AK65" i="16"/>
  <c r="AK57" i="16"/>
  <c r="AK41" i="16"/>
  <c r="AK54" i="16"/>
  <c r="AK56" i="16"/>
  <c r="AK63" i="16"/>
  <c r="AK40" i="16"/>
  <c r="AK55" i="16"/>
  <c r="AJ70" i="16"/>
  <c r="AJ96" i="16"/>
  <c r="AJ195" i="16"/>
  <c r="T46" i="8"/>
  <c r="T39" i="8"/>
  <c r="AM2" i="16"/>
  <c r="AL36" i="16"/>
  <c r="AJ75" i="16"/>
  <c r="AJ76" i="16"/>
  <c r="AJ42" i="16"/>
  <c r="AI59" i="16"/>
  <c r="AH109" i="16"/>
  <c r="AH108" i="16"/>
  <c r="AI108" i="18"/>
  <c r="AI116" i="18"/>
  <c r="AM239" i="18"/>
  <c r="AK240" i="18"/>
  <c r="Q128" i="15"/>
  <c r="Q131" i="15"/>
  <c r="Q132" i="15"/>
  <c r="AI187" i="17"/>
  <c r="AI188" i="17"/>
  <c r="AK3" i="1"/>
  <c r="AJ101" i="1"/>
  <c r="AJ127" i="1"/>
  <c r="AK3" i="15"/>
  <c r="AJ127" i="15"/>
  <c r="AJ102" i="15"/>
  <c r="AJ103" i="15"/>
  <c r="AJ101" i="15"/>
  <c r="AJ101" i="16"/>
  <c r="AK3" i="16"/>
  <c r="AJ127" i="16"/>
  <c r="AJ130" i="18"/>
  <c r="AJ104" i="18"/>
  <c r="AK3" i="18"/>
  <c r="AK339" i="18"/>
  <c r="AI110" i="17"/>
  <c r="AH105" i="16"/>
  <c r="AJ108" i="17"/>
  <c r="AK3" i="17"/>
  <c r="AJ134" i="17"/>
  <c r="AJ109" i="17"/>
  <c r="AI103" i="15"/>
  <c r="AI105" i="15"/>
  <c r="AI113" i="15"/>
  <c r="M157" i="18"/>
  <c r="M158" i="18"/>
  <c r="M159" i="18"/>
  <c r="M161" i="18"/>
  <c r="M208" i="18"/>
  <c r="T126" i="18"/>
  <c r="T127" i="18"/>
  <c r="S129" i="18"/>
  <c r="AJ197" i="18"/>
  <c r="AJ479" i="18"/>
  <c r="AJ205" i="18"/>
  <c r="AJ488" i="18"/>
  <c r="AJ97" i="18"/>
  <c r="AJ100" i="18"/>
  <c r="AK196" i="18"/>
  <c r="AK478" i="18"/>
  <c r="AK96" i="18"/>
  <c r="AK88" i="18"/>
  <c r="AK84" i="18"/>
  <c r="AK87" i="18"/>
  <c r="R131" i="18"/>
  <c r="R134" i="18"/>
  <c r="AH111" i="18"/>
  <c r="AH112" i="18"/>
  <c r="AK198" i="18"/>
  <c r="AK481" i="18"/>
  <c r="AK72" i="18"/>
  <c r="AK99" i="18"/>
  <c r="AK195" i="18"/>
  <c r="AK477" i="18"/>
  <c r="AK86" i="18"/>
  <c r="AK125" i="18"/>
  <c r="AK83" i="18"/>
  <c r="AI79" i="18"/>
  <c r="AI182" i="18"/>
  <c r="AI183" i="18"/>
  <c r="AK175" i="18"/>
  <c r="AL12" i="18"/>
  <c r="AK194" i="18"/>
  <c r="AK476" i="18"/>
  <c r="AK94" i="18"/>
  <c r="AK85" i="18"/>
  <c r="AK89" i="18"/>
  <c r="AK206" i="18"/>
  <c r="AK489" i="18"/>
  <c r="AK60" i="18"/>
  <c r="AK61" i="18"/>
  <c r="AK82" i="18"/>
  <c r="AJ78" i="18"/>
  <c r="L209" i="18"/>
  <c r="AJ178" i="18"/>
  <c r="AJ179" i="18"/>
  <c r="AJ181" i="18"/>
  <c r="AJ180" i="18"/>
  <c r="AJ177" i="18"/>
  <c r="AK144" i="18"/>
  <c r="AK103" i="18"/>
  <c r="U192" i="18"/>
  <c r="U186" i="18"/>
  <c r="U187" i="18"/>
  <c r="U121" i="18"/>
  <c r="U153" i="18"/>
  <c r="U120" i="18"/>
  <c r="V115" i="18"/>
  <c r="P146" i="18"/>
  <c r="O154" i="18"/>
  <c r="O155" i="18"/>
  <c r="AL65" i="18"/>
  <c r="AL67" i="18"/>
  <c r="AL64" i="18"/>
  <c r="AL95" i="18"/>
  <c r="AL57" i="18"/>
  <c r="AL58" i="18"/>
  <c r="AL56" i="18"/>
  <c r="AL42" i="18"/>
  <c r="AL59" i="18"/>
  <c r="AL43" i="18"/>
  <c r="AK77" i="18"/>
  <c r="AK44" i="18"/>
  <c r="AM38" i="18"/>
  <c r="AN2" i="18"/>
  <c r="AN273" i="18"/>
  <c r="Q137" i="18"/>
  <c r="Q139" i="18"/>
  <c r="N155" i="18"/>
  <c r="P165" i="17"/>
  <c r="P166" i="17"/>
  <c r="S123" i="15"/>
  <c r="S124" i="15"/>
  <c r="R126" i="15"/>
  <c r="O154" i="16"/>
  <c r="O155" i="16"/>
  <c r="O156" i="16"/>
  <c r="O158" i="16"/>
  <c r="O205" i="16"/>
  <c r="O206" i="16"/>
  <c r="P139" i="1"/>
  <c r="Q140" i="17"/>
  <c r="Q141" i="17"/>
  <c r="N168" i="17"/>
  <c r="N170" i="17"/>
  <c r="N171" i="17"/>
  <c r="N174" i="17"/>
  <c r="AL174" i="16"/>
  <c r="AL177" i="16"/>
  <c r="AL176" i="16"/>
  <c r="AL178" i="16"/>
  <c r="AL175" i="16"/>
  <c r="R134" i="17"/>
  <c r="M157" i="15"/>
  <c r="T231" i="17"/>
  <c r="T232" i="17"/>
  <c r="T233" i="17"/>
  <c r="F63" i="8"/>
  <c r="T205" i="17"/>
  <c r="W116" i="1"/>
  <c r="R128" i="16"/>
  <c r="R131" i="16"/>
  <c r="P149" i="16"/>
  <c r="Q139" i="16"/>
  <c r="M158" i="15"/>
  <c r="M194" i="15"/>
  <c r="M195" i="15"/>
  <c r="M196" i="15"/>
  <c r="N151" i="1"/>
  <c r="O149" i="1"/>
  <c r="R127" i="1"/>
  <c r="S125" i="1"/>
  <c r="Z116" i="15"/>
  <c r="Z117" i="15"/>
  <c r="AA112" i="15"/>
  <c r="AA114" i="15"/>
  <c r="AK179" i="16"/>
  <c r="AK180" i="16"/>
  <c r="O146" i="15"/>
  <c r="O148" i="15"/>
  <c r="O145" i="15"/>
  <c r="P144" i="15"/>
  <c r="AM172" i="16"/>
  <c r="AN10" i="16"/>
  <c r="AN172" i="16"/>
  <c r="AJ77" i="1"/>
  <c r="N151" i="15"/>
  <c r="N152" i="15"/>
  <c r="T183" i="16"/>
  <c r="T184" i="16"/>
  <c r="T189" i="16"/>
  <c r="T196" i="16"/>
  <c r="T118" i="16"/>
  <c r="T150" i="16"/>
  <c r="AJ184" i="17"/>
  <c r="AJ186" i="17"/>
  <c r="AJ185" i="17"/>
  <c r="P147" i="17"/>
  <c r="S125" i="16"/>
  <c r="U123" i="17"/>
  <c r="U124" i="17"/>
  <c r="V119" i="17"/>
  <c r="V121" i="17"/>
  <c r="AI108" i="1"/>
  <c r="P134" i="15"/>
  <c r="P136" i="15"/>
  <c r="Q132" i="1"/>
  <c r="Q133" i="1"/>
  <c r="Q134" i="1"/>
  <c r="Q136" i="1"/>
  <c r="U116" i="16"/>
  <c r="U117" i="16"/>
  <c r="V112" i="16"/>
  <c r="V114" i="16"/>
  <c r="N160" i="16"/>
  <c r="N158" i="16"/>
  <c r="N205" i="16"/>
  <c r="N206" i="16"/>
  <c r="N207" i="16"/>
  <c r="AL10" i="17"/>
  <c r="AK182" i="17"/>
  <c r="M156" i="1"/>
  <c r="W8" i="8"/>
  <c r="AI108" i="15"/>
  <c r="AJ77" i="15"/>
  <c r="AJ108" i="15"/>
  <c r="AN54" i="15"/>
  <c r="AN57" i="15"/>
  <c r="AK76" i="15"/>
  <c r="AK190" i="15"/>
  <c r="AJ95" i="1"/>
  <c r="AJ97" i="1"/>
  <c r="AJ105" i="1"/>
  <c r="AJ113" i="1"/>
  <c r="AJ202" i="1"/>
  <c r="AJ194" i="1"/>
  <c r="AM36" i="1"/>
  <c r="AN2" i="1"/>
  <c r="AL83" i="15"/>
  <c r="AL58" i="15"/>
  <c r="AL59" i="15"/>
  <c r="AL87" i="15"/>
  <c r="AL181" i="15"/>
  <c r="AL80" i="15"/>
  <c r="AL92" i="15"/>
  <c r="AK177" i="1"/>
  <c r="AK178" i="1"/>
  <c r="AK176" i="1"/>
  <c r="AK175" i="1"/>
  <c r="AK174" i="1"/>
  <c r="AK179" i="1"/>
  <c r="AK180" i="1"/>
  <c r="AK195" i="1"/>
  <c r="AK70" i="1"/>
  <c r="AK96" i="1"/>
  <c r="AK85" i="1"/>
  <c r="AK193" i="1"/>
  <c r="AK82" i="1"/>
  <c r="AK94" i="1"/>
  <c r="AK86" i="1"/>
  <c r="AL81" i="15"/>
  <c r="AL122" i="15"/>
  <c r="AL84" i="15"/>
  <c r="AL182" i="15"/>
  <c r="AM10" i="1"/>
  <c r="AL172" i="1"/>
  <c r="AK42" i="1"/>
  <c r="AK75" i="1"/>
  <c r="AK76" i="1"/>
  <c r="AK200" i="1"/>
  <c r="AJ105" i="15"/>
  <c r="AJ113" i="15"/>
  <c r="AN65" i="15"/>
  <c r="AN40" i="15"/>
  <c r="AN63" i="15"/>
  <c r="AL57" i="1"/>
  <c r="AL55" i="1"/>
  <c r="AL41" i="1"/>
  <c r="AL63" i="1"/>
  <c r="AL56" i="1"/>
  <c r="AL54" i="1"/>
  <c r="AL62" i="1"/>
  <c r="AL93" i="1"/>
  <c r="AL65" i="1"/>
  <c r="AL40" i="1"/>
  <c r="AL85" i="15"/>
  <c r="AL82" i="15"/>
  <c r="AL86" i="15"/>
  <c r="AL94" i="15"/>
  <c r="AL183" i="15"/>
  <c r="AK192" i="1"/>
  <c r="AK122" i="1"/>
  <c r="AK81" i="1"/>
  <c r="AK84" i="1"/>
  <c r="AK100" i="1"/>
  <c r="AK102" i="1"/>
  <c r="AK103" i="1"/>
  <c r="AK141" i="1"/>
  <c r="AK184" i="15"/>
  <c r="AK192" i="15"/>
  <c r="AK95" i="15"/>
  <c r="AK97" i="15"/>
  <c r="AL100" i="15"/>
  <c r="AL141" i="15"/>
  <c r="AN41" i="15"/>
  <c r="AN75" i="15"/>
  <c r="AL70" i="15"/>
  <c r="AL96" i="15"/>
  <c r="AL185" i="15"/>
  <c r="AL75" i="15"/>
  <c r="AL42" i="15"/>
  <c r="AK83" i="1"/>
  <c r="AK58" i="1"/>
  <c r="AK59" i="1"/>
  <c r="AK87" i="1"/>
  <c r="AK203" i="1"/>
  <c r="AK80" i="1"/>
  <c r="AK191" i="1"/>
  <c r="AK92" i="1"/>
  <c r="AM40" i="15"/>
  <c r="AM57" i="15"/>
  <c r="E57" i="15"/>
  <c r="AM62" i="15"/>
  <c r="AM93" i="15"/>
  <c r="AM55" i="15"/>
  <c r="AM63" i="15"/>
  <c r="AM56" i="15"/>
  <c r="AM65" i="15"/>
  <c r="AM54" i="15"/>
  <c r="AM41" i="15"/>
  <c r="AH115" i="17"/>
  <c r="AH116" i="17"/>
  <c r="AI116" i="17"/>
  <c r="AI115" i="17"/>
  <c r="AJ202" i="17"/>
  <c r="AJ102" i="17"/>
  <c r="AJ104" i="17"/>
  <c r="AJ210" i="17"/>
  <c r="AK75" i="17"/>
  <c r="AK42" i="17"/>
  <c r="AK58" i="17"/>
  <c r="AK59" i="17"/>
  <c r="AK90" i="17"/>
  <c r="AK199" i="17"/>
  <c r="AK99" i="17"/>
  <c r="AK87" i="17"/>
  <c r="AK94" i="17"/>
  <c r="AK211" i="17"/>
  <c r="AJ208" i="17"/>
  <c r="AJ83" i="17"/>
  <c r="AM36" i="17"/>
  <c r="AN2" i="17"/>
  <c r="AJ84" i="17"/>
  <c r="AK88" i="17"/>
  <c r="AK129" i="17"/>
  <c r="AK91" i="17"/>
  <c r="AK200" i="17"/>
  <c r="AK79" i="17"/>
  <c r="AK82" i="17"/>
  <c r="AK173" i="17"/>
  <c r="AL65" i="17"/>
  <c r="AL107" i="17"/>
  <c r="AL41" i="17"/>
  <c r="AL54" i="17"/>
  <c r="AL57" i="17"/>
  <c r="AL62" i="17"/>
  <c r="AL100" i="17"/>
  <c r="AL150" i="17"/>
  <c r="AL40" i="17"/>
  <c r="AL56" i="17"/>
  <c r="AL63" i="17"/>
  <c r="AL55" i="17"/>
  <c r="AK70" i="17"/>
  <c r="AK103" i="17"/>
  <c r="AK203" i="17"/>
  <c r="AK92" i="17"/>
  <c r="AK89" i="17"/>
  <c r="AK201" i="17"/>
  <c r="AK101" i="17"/>
  <c r="AK156" i="17"/>
  <c r="AK157" i="17"/>
  <c r="AK93" i="17"/>
  <c r="W13" i="8"/>
  <c r="W12" i="8"/>
  <c r="AJ203" i="18"/>
  <c r="AJ486" i="18"/>
  <c r="V33" i="8"/>
  <c r="G20" i="8"/>
  <c r="T482" i="18"/>
  <c r="E65" i="15"/>
  <c r="AN141" i="15"/>
  <c r="AN100" i="15"/>
  <c r="AN84" i="15"/>
  <c r="AN182" i="15"/>
  <c r="AN122" i="15"/>
  <c r="AN81" i="15"/>
  <c r="E55" i="15"/>
  <c r="AN80" i="15"/>
  <c r="AN92" i="15"/>
  <c r="AN181" i="15"/>
  <c r="AN83" i="15"/>
  <c r="AN58" i="15"/>
  <c r="AN87" i="15"/>
  <c r="AN86" i="15"/>
  <c r="AN94" i="15"/>
  <c r="AN183" i="15"/>
  <c r="AN85" i="15"/>
  <c r="AN82" i="15"/>
  <c r="AN93" i="15"/>
  <c r="E93" i="15"/>
  <c r="E62" i="15"/>
  <c r="AN70" i="15"/>
  <c r="AN185" i="15"/>
  <c r="AK105" i="18"/>
  <c r="AK106" i="18"/>
  <c r="AJ345" i="18"/>
  <c r="L491" i="18"/>
  <c r="L493" i="18"/>
  <c r="M209" i="18"/>
  <c r="U199" i="18"/>
  <c r="U200" i="18"/>
  <c r="U474" i="18"/>
  <c r="U482" i="18"/>
  <c r="G62" i="8"/>
  <c r="AK314" i="18"/>
  <c r="AK345" i="18"/>
  <c r="AK340" i="18"/>
  <c r="AK342" i="18"/>
  <c r="AK350" i="18"/>
  <c r="AJ350" i="18"/>
  <c r="AK364" i="18"/>
  <c r="AK338" i="18"/>
  <c r="AM428" i="18"/>
  <c r="AM324" i="18"/>
  <c r="AM440" i="18"/>
  <c r="AM320" i="18"/>
  <c r="AM329" i="18"/>
  <c r="AM317" i="18"/>
  <c r="AM295" i="18"/>
  <c r="AM296" i="18"/>
  <c r="AM323" i="18"/>
  <c r="AM312" i="18"/>
  <c r="AM279" i="18"/>
  <c r="AL313" i="18"/>
  <c r="AL437" i="18"/>
  <c r="AM322" i="18"/>
  <c r="AM331" i="18"/>
  <c r="AM319" i="18"/>
  <c r="AM430" i="18"/>
  <c r="AM432" i="18"/>
  <c r="AM307" i="18"/>
  <c r="AM333" i="18"/>
  <c r="AN299" i="18"/>
  <c r="AN302" i="18"/>
  <c r="AN294" i="18"/>
  <c r="AN277" i="18"/>
  <c r="AN291" i="18"/>
  <c r="AN292" i="18"/>
  <c r="AN278" i="18"/>
  <c r="AN300" i="18"/>
  <c r="E300" i="18"/>
  <c r="AN293" i="18"/>
  <c r="AM318" i="18"/>
  <c r="AM429" i="18"/>
  <c r="AM321" i="18"/>
  <c r="AM359" i="18"/>
  <c r="AM378" i="18"/>
  <c r="AM337" i="18"/>
  <c r="AL439" i="18"/>
  <c r="AL431" i="18"/>
  <c r="AL332" i="18"/>
  <c r="AL334" i="18"/>
  <c r="AL416" i="18"/>
  <c r="AL417" i="18"/>
  <c r="AM412" i="18"/>
  <c r="AM415" i="18"/>
  <c r="AM411" i="18"/>
  <c r="AM414" i="18"/>
  <c r="AM413" i="18"/>
  <c r="Q376" i="18"/>
  <c r="U434" i="18"/>
  <c r="U460" i="18"/>
  <c r="U461" i="18"/>
  <c r="U462" i="18"/>
  <c r="R369" i="18"/>
  <c r="R370" i="18"/>
  <c r="R371" i="18"/>
  <c r="R373" i="18"/>
  <c r="M392" i="18"/>
  <c r="S364" i="18"/>
  <c r="T362" i="18"/>
  <c r="AN413" i="18"/>
  <c r="AN415" i="18"/>
  <c r="AN411" i="18"/>
  <c r="AN414" i="18"/>
  <c r="AN412" i="18"/>
  <c r="O391" i="18"/>
  <c r="V426" i="18"/>
  <c r="V355" i="18"/>
  <c r="V387" i="18"/>
  <c r="K444" i="18"/>
  <c r="L444" i="18"/>
  <c r="P386" i="18"/>
  <c r="V354" i="18"/>
  <c r="W349" i="18"/>
  <c r="W351" i="18"/>
  <c r="AJ95" i="16"/>
  <c r="AJ97" i="16"/>
  <c r="AJ194" i="16"/>
  <c r="AJ202" i="16"/>
  <c r="AK191" i="16"/>
  <c r="AK58" i="16"/>
  <c r="AK86" i="16"/>
  <c r="AK83" i="16"/>
  <c r="AK80" i="16"/>
  <c r="AK87" i="16"/>
  <c r="AK203" i="16"/>
  <c r="AK92" i="16"/>
  <c r="V14" i="8"/>
  <c r="V18" i="8"/>
  <c r="V19" i="8"/>
  <c r="AK42" i="16"/>
  <c r="AK75" i="16"/>
  <c r="AK76" i="16"/>
  <c r="AJ59" i="16"/>
  <c r="AJ77" i="16"/>
  <c r="AJ200" i="16"/>
  <c r="AK195" i="16"/>
  <c r="AK70" i="16"/>
  <c r="AK96" i="16"/>
  <c r="AK141" i="16"/>
  <c r="AK100" i="16"/>
  <c r="AK102" i="16"/>
  <c r="AL40" i="16"/>
  <c r="AL54" i="16"/>
  <c r="AL56" i="16"/>
  <c r="AL55" i="16"/>
  <c r="AL57" i="16"/>
  <c r="AL41" i="16"/>
  <c r="X8" i="8"/>
  <c r="AL65" i="16"/>
  <c r="AL62" i="16"/>
  <c r="AL63" i="16"/>
  <c r="AK81" i="16"/>
  <c r="AK84" i="16"/>
  <c r="AK192" i="16"/>
  <c r="AK122" i="16"/>
  <c r="U46" i="8"/>
  <c r="U39" i="8"/>
  <c r="AK193" i="16"/>
  <c r="AK82" i="16"/>
  <c r="W19" i="8"/>
  <c r="W26" i="8"/>
  <c r="AK85" i="16"/>
  <c r="AK94" i="16"/>
  <c r="AM36" i="16"/>
  <c r="AN2" i="16"/>
  <c r="AI109" i="16"/>
  <c r="AI108" i="16"/>
  <c r="V117" i="18"/>
  <c r="V119" i="18"/>
  <c r="AL240" i="18"/>
  <c r="AN239" i="18"/>
  <c r="AN38" i="18"/>
  <c r="AN59" i="18"/>
  <c r="AJ108" i="18"/>
  <c r="AJ116" i="18"/>
  <c r="AH113" i="16"/>
  <c r="AI151" i="17"/>
  <c r="AI153" i="17"/>
  <c r="AM152" i="17"/>
  <c r="AI112" i="17"/>
  <c r="AI120" i="17"/>
  <c r="AK130" i="18"/>
  <c r="AK104" i="18"/>
  <c r="AL3" i="18"/>
  <c r="AL339" i="18"/>
  <c r="AL3" i="17"/>
  <c r="AK134" i="17"/>
  <c r="AK108" i="17"/>
  <c r="AK109" i="17"/>
  <c r="AK110" i="17"/>
  <c r="AJ110" i="17"/>
  <c r="AL3" i="15"/>
  <c r="AK101" i="15"/>
  <c r="AK102" i="15"/>
  <c r="AK127" i="15"/>
  <c r="AJ103" i="16"/>
  <c r="AK127" i="16"/>
  <c r="AK101" i="16"/>
  <c r="AL3" i="16"/>
  <c r="AK101" i="1"/>
  <c r="AK127" i="1"/>
  <c r="AL3" i="1"/>
  <c r="AJ79" i="18"/>
  <c r="AJ111" i="18"/>
  <c r="M160" i="18"/>
  <c r="M163" i="18"/>
  <c r="AL44" i="18"/>
  <c r="AL77" i="18"/>
  <c r="AL175" i="18"/>
  <c r="AM12" i="18"/>
  <c r="AL144" i="18"/>
  <c r="AL103" i="18"/>
  <c r="N157" i="18"/>
  <c r="AL198" i="18"/>
  <c r="AL481" i="18"/>
  <c r="AL72" i="18"/>
  <c r="AL99" i="18"/>
  <c r="AK178" i="18"/>
  <c r="AK179" i="18"/>
  <c r="AK180" i="18"/>
  <c r="AK181" i="18"/>
  <c r="AK177" i="18"/>
  <c r="AK205" i="18"/>
  <c r="AK488" i="18"/>
  <c r="AK197" i="18"/>
  <c r="AK479" i="18"/>
  <c r="AK97" i="18"/>
  <c r="AK100" i="18"/>
  <c r="S130" i="18"/>
  <c r="T128" i="18"/>
  <c r="Q141" i="18"/>
  <c r="Q207" i="18"/>
  <c r="Q490" i="18"/>
  <c r="AL194" i="18"/>
  <c r="AL476" i="18"/>
  <c r="AL94" i="18"/>
  <c r="AL89" i="18"/>
  <c r="AL206" i="18"/>
  <c r="AL489" i="18"/>
  <c r="AL82" i="18"/>
  <c r="AL60" i="18"/>
  <c r="AL61" i="18"/>
  <c r="AL85" i="18"/>
  <c r="P148" i="18"/>
  <c r="Q147" i="18"/>
  <c r="P149" i="18"/>
  <c r="P151" i="18"/>
  <c r="P152" i="18"/>
  <c r="Q138" i="18"/>
  <c r="AK78" i="18"/>
  <c r="AL196" i="18"/>
  <c r="AL478" i="18"/>
  <c r="AL96" i="18"/>
  <c r="AL88" i="18"/>
  <c r="AL84" i="18"/>
  <c r="X13" i="8"/>
  <c r="AL87" i="18"/>
  <c r="AI111" i="18"/>
  <c r="AI112" i="18"/>
  <c r="AM65" i="18"/>
  <c r="AM67" i="18"/>
  <c r="AM64" i="18"/>
  <c r="AM95" i="18"/>
  <c r="AM56" i="18"/>
  <c r="AM59" i="18"/>
  <c r="AM42" i="18"/>
  <c r="AM57" i="18"/>
  <c r="AM58" i="18"/>
  <c r="AM43" i="18"/>
  <c r="AL195" i="18"/>
  <c r="AL477" i="18"/>
  <c r="AL125" i="18"/>
  <c r="AL86" i="18"/>
  <c r="AL83" i="18"/>
  <c r="AJ182" i="18"/>
  <c r="AJ183" i="18"/>
  <c r="L210" i="18"/>
  <c r="O157" i="18"/>
  <c r="R135" i="18"/>
  <c r="O207" i="16"/>
  <c r="T123" i="1"/>
  <c r="T124" i="1"/>
  <c r="S126" i="1"/>
  <c r="V123" i="17"/>
  <c r="V124" i="17"/>
  <c r="W119" i="17"/>
  <c r="W121" i="17"/>
  <c r="N154" i="15"/>
  <c r="N155" i="15"/>
  <c r="O151" i="1"/>
  <c r="O152" i="1"/>
  <c r="N175" i="17"/>
  <c r="N213" i="17"/>
  <c r="N214" i="17"/>
  <c r="N215" i="17"/>
  <c r="O160" i="16"/>
  <c r="R128" i="1"/>
  <c r="R131" i="1"/>
  <c r="N152" i="1"/>
  <c r="N169" i="17"/>
  <c r="O167" i="17"/>
  <c r="P138" i="15"/>
  <c r="P193" i="15"/>
  <c r="M160" i="1"/>
  <c r="M158" i="1"/>
  <c r="M205" i="1"/>
  <c r="M206" i="1"/>
  <c r="M207" i="1"/>
  <c r="U189" i="16"/>
  <c r="U196" i="16"/>
  <c r="U118" i="16"/>
  <c r="U183" i="16"/>
  <c r="U184" i="16"/>
  <c r="U150" i="16"/>
  <c r="T123" i="16"/>
  <c r="T124" i="16"/>
  <c r="S126" i="16"/>
  <c r="Q143" i="16"/>
  <c r="S132" i="17"/>
  <c r="AK186" i="17"/>
  <c r="AK184" i="17"/>
  <c r="AK185" i="17"/>
  <c r="V116" i="16"/>
  <c r="Q135" i="1"/>
  <c r="O149" i="15"/>
  <c r="P151" i="16"/>
  <c r="P152" i="16"/>
  <c r="R135" i="17"/>
  <c r="R139" i="17"/>
  <c r="R127" i="15"/>
  <c r="S125" i="15"/>
  <c r="AJ108" i="1"/>
  <c r="AJ109" i="1"/>
  <c r="R132" i="16"/>
  <c r="R133" i="16"/>
  <c r="R134" i="16"/>
  <c r="R136" i="16"/>
  <c r="AL179" i="16"/>
  <c r="AL180" i="16"/>
  <c r="Q138" i="1"/>
  <c r="Q204" i="1"/>
  <c r="F61" i="8"/>
  <c r="T223" i="16"/>
  <c r="T224" i="16"/>
  <c r="T225" i="16"/>
  <c r="T197" i="16"/>
  <c r="AN177" i="16"/>
  <c r="AN178" i="16"/>
  <c r="AN174" i="16"/>
  <c r="AN175" i="16"/>
  <c r="AN176" i="16"/>
  <c r="W118" i="1"/>
  <c r="W189" i="1"/>
  <c r="W150" i="1"/>
  <c r="M157" i="1"/>
  <c r="Q142" i="17"/>
  <c r="Q144" i="17"/>
  <c r="P143" i="1"/>
  <c r="F27" i="8"/>
  <c r="F45" i="8"/>
  <c r="F21" i="8"/>
  <c r="AJ187" i="17"/>
  <c r="AJ188" i="17"/>
  <c r="AM177" i="16"/>
  <c r="AM175" i="16"/>
  <c r="AM176" i="16"/>
  <c r="AM178" i="16"/>
  <c r="AM174" i="16"/>
  <c r="Z118" i="15"/>
  <c r="Z179" i="15"/>
  <c r="Z150" i="15"/>
  <c r="W117" i="1"/>
  <c r="X112" i="1"/>
  <c r="X114" i="1"/>
  <c r="P135" i="15"/>
  <c r="Q133" i="15"/>
  <c r="AM10" i="17"/>
  <c r="AL182" i="17"/>
  <c r="U191" i="17"/>
  <c r="U192" i="17"/>
  <c r="U125" i="17"/>
  <c r="U197" i="17"/>
  <c r="U204" i="17"/>
  <c r="AA116" i="15"/>
  <c r="O157" i="16"/>
  <c r="AK77" i="1"/>
  <c r="AK108" i="1"/>
  <c r="H20" i="8"/>
  <c r="AJ109" i="15"/>
  <c r="AK77" i="15"/>
  <c r="AK108" i="15"/>
  <c r="AM172" i="1"/>
  <c r="AN10" i="1"/>
  <c r="AN172" i="1"/>
  <c r="AM85" i="15"/>
  <c r="E85" i="15"/>
  <c r="AM86" i="15"/>
  <c r="AM82" i="15"/>
  <c r="AM94" i="15"/>
  <c r="AM183" i="15"/>
  <c r="E183" i="15"/>
  <c r="E82" i="15"/>
  <c r="E94" i="15"/>
  <c r="AM42" i="15"/>
  <c r="AN42" i="15"/>
  <c r="AM75" i="15"/>
  <c r="E75" i="15"/>
  <c r="AL76" i="15"/>
  <c r="AL190" i="15"/>
  <c r="AL95" i="15"/>
  <c r="AL97" i="15"/>
  <c r="AL192" i="15"/>
  <c r="AL184" i="15"/>
  <c r="AL100" i="1"/>
  <c r="AL102" i="1"/>
  <c r="AL103" i="1"/>
  <c r="AL141" i="1"/>
  <c r="E63" i="15"/>
  <c r="AK95" i="1"/>
  <c r="AK97" i="1"/>
  <c r="AK105" i="1"/>
  <c r="AK113" i="1"/>
  <c r="AK194" i="1"/>
  <c r="AK202" i="1"/>
  <c r="AM185" i="15"/>
  <c r="AM70" i="15"/>
  <c r="AM96" i="15"/>
  <c r="E83" i="15"/>
  <c r="E100" i="15"/>
  <c r="AM83" i="15"/>
  <c r="AM87" i="15"/>
  <c r="E87" i="15"/>
  <c r="AM92" i="15"/>
  <c r="E92" i="15"/>
  <c r="AM181" i="15"/>
  <c r="E181" i="15"/>
  <c r="AM58" i="15"/>
  <c r="AM59" i="15"/>
  <c r="AM80" i="15"/>
  <c r="E80" i="15"/>
  <c r="AM84" i="15"/>
  <c r="E84" i="15"/>
  <c r="AM122" i="15"/>
  <c r="E122" i="15"/>
  <c r="AM81" i="15"/>
  <c r="AM182" i="15"/>
  <c r="E182" i="15"/>
  <c r="AL75" i="1"/>
  <c r="AL76" i="1"/>
  <c r="AL200" i="1"/>
  <c r="AL42" i="1"/>
  <c r="E185" i="15"/>
  <c r="AL94" i="1"/>
  <c r="AL85" i="1"/>
  <c r="AL193" i="1"/>
  <c r="AL82" i="1"/>
  <c r="AL86" i="1"/>
  <c r="AL70" i="1"/>
  <c r="AL96" i="1"/>
  <c r="AL195" i="1"/>
  <c r="AM63" i="1"/>
  <c r="AM65" i="1"/>
  <c r="AM57" i="1"/>
  <c r="AM56" i="1"/>
  <c r="AM40" i="1"/>
  <c r="AM62" i="1"/>
  <c r="AM54" i="1"/>
  <c r="AM55" i="1"/>
  <c r="AM41" i="1"/>
  <c r="E56" i="15"/>
  <c r="E54" i="15"/>
  <c r="E81" i="15"/>
  <c r="E41" i="15"/>
  <c r="AM100" i="15"/>
  <c r="AM141" i="15"/>
  <c r="E141" i="15"/>
  <c r="AL92" i="1"/>
  <c r="AL87" i="1"/>
  <c r="AL203" i="1"/>
  <c r="AL58" i="1"/>
  <c r="AL59" i="1"/>
  <c r="AL191" i="1"/>
  <c r="AL83" i="1"/>
  <c r="AL80" i="1"/>
  <c r="AL84" i="1"/>
  <c r="AL81" i="1"/>
  <c r="AL122" i="1"/>
  <c r="AL192" i="1"/>
  <c r="AL174" i="1"/>
  <c r="AL178" i="1"/>
  <c r="AL177" i="1"/>
  <c r="AL176" i="1"/>
  <c r="AL175" i="1"/>
  <c r="AN36" i="1"/>
  <c r="AL89" i="17"/>
  <c r="AL92" i="17"/>
  <c r="AL93" i="17"/>
  <c r="AL201" i="17"/>
  <c r="AL101" i="17"/>
  <c r="AL156" i="17"/>
  <c r="AL157" i="17"/>
  <c r="AL99" i="17"/>
  <c r="AL87" i="17"/>
  <c r="AL90" i="17"/>
  <c r="AL94" i="17"/>
  <c r="AL211" i="17"/>
  <c r="AL58" i="17"/>
  <c r="AL59" i="17"/>
  <c r="AL199" i="17"/>
  <c r="AJ116" i="17"/>
  <c r="AJ115" i="17"/>
  <c r="AL173" i="17"/>
  <c r="AL79" i="17"/>
  <c r="AL82" i="17"/>
  <c r="AL75" i="17"/>
  <c r="AL42" i="17"/>
  <c r="AN36" i="17"/>
  <c r="X12" i="8"/>
  <c r="AK102" i="17"/>
  <c r="AK104" i="17"/>
  <c r="AK202" i="17"/>
  <c r="AK210" i="17"/>
  <c r="AL200" i="17"/>
  <c r="AL91" i="17"/>
  <c r="AL88" i="17"/>
  <c r="AL129" i="17"/>
  <c r="AM62" i="17"/>
  <c r="AM41" i="17"/>
  <c r="AM56" i="17"/>
  <c r="AM65" i="17"/>
  <c r="AM107" i="17"/>
  <c r="AM55" i="17"/>
  <c r="AM54" i="17"/>
  <c r="AM57" i="17"/>
  <c r="AM40" i="17"/>
  <c r="AM63" i="17"/>
  <c r="AL203" i="17"/>
  <c r="AL70" i="17"/>
  <c r="AL103" i="17"/>
  <c r="AK208" i="17"/>
  <c r="AK83" i="17"/>
  <c r="AK84" i="17"/>
  <c r="AK203" i="18"/>
  <c r="AK486" i="18"/>
  <c r="W33" i="8"/>
  <c r="T510" i="18"/>
  <c r="T511" i="18"/>
  <c r="T512" i="18"/>
  <c r="F62" i="8"/>
  <c r="T483" i="18"/>
  <c r="U483" i="18"/>
  <c r="L494" i="18"/>
  <c r="AK108" i="18"/>
  <c r="AK116" i="18"/>
  <c r="AN42" i="18"/>
  <c r="AN76" i="15"/>
  <c r="AN96" i="15"/>
  <c r="E96" i="15"/>
  <c r="E70" i="15"/>
  <c r="AN95" i="15"/>
  <c r="AN192" i="15"/>
  <c r="AN184" i="15"/>
  <c r="AN59" i="15"/>
  <c r="E58" i="15"/>
  <c r="M210" i="18"/>
  <c r="AN36" i="16"/>
  <c r="AN57" i="16"/>
  <c r="U226" i="18"/>
  <c r="U227" i="18"/>
  <c r="U228" i="18"/>
  <c r="AK346" i="18"/>
  <c r="AL105" i="18"/>
  <c r="AL106" i="18"/>
  <c r="U510" i="18"/>
  <c r="AN67" i="18"/>
  <c r="AN144" i="18"/>
  <c r="AL314" i="18"/>
  <c r="AL345" i="18"/>
  <c r="AN43" i="18"/>
  <c r="E415" i="18"/>
  <c r="AN57" i="18"/>
  <c r="E413" i="18"/>
  <c r="AL340" i="18"/>
  <c r="AL342" i="18"/>
  <c r="AL350" i="18"/>
  <c r="AN429" i="18"/>
  <c r="AN359" i="18"/>
  <c r="E359" i="18"/>
  <c r="AN321" i="18"/>
  <c r="E321" i="18"/>
  <c r="AN318" i="18"/>
  <c r="E318" i="18"/>
  <c r="E292" i="18"/>
  <c r="AN295" i="18"/>
  <c r="AN428" i="18"/>
  <c r="AN329" i="18"/>
  <c r="AN324" i="18"/>
  <c r="AN320" i="18"/>
  <c r="E320" i="18"/>
  <c r="AN323" i="18"/>
  <c r="AN317" i="18"/>
  <c r="E317" i="18"/>
  <c r="E291" i="18"/>
  <c r="AM431" i="18"/>
  <c r="AM439" i="18"/>
  <c r="AM332" i="18"/>
  <c r="AM334" i="18"/>
  <c r="AN432" i="18"/>
  <c r="AN307" i="18"/>
  <c r="E294" i="18"/>
  <c r="AL364" i="18"/>
  <c r="AL338" i="18"/>
  <c r="AN378" i="18"/>
  <c r="E378" i="18"/>
  <c r="AN337" i="18"/>
  <c r="E337" i="18"/>
  <c r="E302" i="18"/>
  <c r="AN319" i="18"/>
  <c r="E319" i="18"/>
  <c r="AN322" i="18"/>
  <c r="E322" i="18"/>
  <c r="AN430" i="18"/>
  <c r="AN331" i="18"/>
  <c r="E331" i="18"/>
  <c r="E293" i="18"/>
  <c r="AN330" i="18"/>
  <c r="E330" i="18"/>
  <c r="E299" i="18"/>
  <c r="AN65" i="18"/>
  <c r="E65" i="18"/>
  <c r="AN312" i="18"/>
  <c r="AN279" i="18"/>
  <c r="E278" i="18"/>
  <c r="AM313" i="18"/>
  <c r="AM437" i="18"/>
  <c r="U360" i="18"/>
  <c r="U361" i="18"/>
  <c r="T363" i="18"/>
  <c r="R375" i="18"/>
  <c r="R441" i="18"/>
  <c r="P388" i="18"/>
  <c r="P389" i="18"/>
  <c r="E414" i="18"/>
  <c r="M393" i="18"/>
  <c r="AN416" i="18"/>
  <c r="E411" i="18"/>
  <c r="AM416" i="18"/>
  <c r="AM417" i="18"/>
  <c r="W353" i="18"/>
  <c r="R372" i="18"/>
  <c r="E412" i="18"/>
  <c r="S365" i="18"/>
  <c r="S368" i="18"/>
  <c r="Q380" i="18"/>
  <c r="V44" i="8"/>
  <c r="AL85" i="16"/>
  <c r="AL82" i="16"/>
  <c r="X19" i="8"/>
  <c r="X26" i="8"/>
  <c r="AL193" i="16"/>
  <c r="AL94" i="16"/>
  <c r="W14" i="8"/>
  <c r="W44" i="8"/>
  <c r="W18" i="8"/>
  <c r="W25" i="8"/>
  <c r="AL87" i="16"/>
  <c r="AL203" i="16"/>
  <c r="AL86" i="16"/>
  <c r="AL58" i="16"/>
  <c r="AL191" i="16"/>
  <c r="AL83" i="16"/>
  <c r="AL92" i="16"/>
  <c r="AL80" i="16"/>
  <c r="V39" i="8"/>
  <c r="V46" i="8"/>
  <c r="V26" i="8"/>
  <c r="AK202" i="16"/>
  <c r="AK95" i="16"/>
  <c r="AK97" i="16"/>
  <c r="AK194" i="16"/>
  <c r="AK59" i="16"/>
  <c r="AL93" i="16"/>
  <c r="AJ109" i="16"/>
  <c r="AJ108" i="16"/>
  <c r="V25" i="8"/>
  <c r="AL141" i="16"/>
  <c r="AL100" i="16"/>
  <c r="AL102" i="16"/>
  <c r="AL103" i="16"/>
  <c r="AN56" i="16"/>
  <c r="AL75" i="16"/>
  <c r="AL76" i="16"/>
  <c r="AL42" i="16"/>
  <c r="AK77" i="16"/>
  <c r="AK200" i="16"/>
  <c r="AM55" i="16"/>
  <c r="AM56" i="16"/>
  <c r="AM63" i="16"/>
  <c r="AM54" i="16"/>
  <c r="AM62" i="16"/>
  <c r="AM93" i="16"/>
  <c r="AM65" i="16"/>
  <c r="AM41" i="16"/>
  <c r="AM57" i="16"/>
  <c r="AM40" i="16"/>
  <c r="AL70" i="16"/>
  <c r="AL96" i="16"/>
  <c r="AL195" i="16"/>
  <c r="AL122" i="16"/>
  <c r="AL192" i="16"/>
  <c r="AL84" i="16"/>
  <c r="AL81" i="16"/>
  <c r="AM240" i="18"/>
  <c r="AN64" i="18"/>
  <c r="AN95" i="18"/>
  <c r="E95" i="18"/>
  <c r="AN56" i="18"/>
  <c r="E56" i="18"/>
  <c r="AN58" i="18"/>
  <c r="AK187" i="17"/>
  <c r="AK188" i="17"/>
  <c r="AK151" i="17"/>
  <c r="AK153" i="17"/>
  <c r="AK112" i="17"/>
  <c r="AK120" i="17"/>
  <c r="AL130" i="18"/>
  <c r="AL104" i="18"/>
  <c r="AM3" i="18"/>
  <c r="AM339" i="18"/>
  <c r="AM340" i="18"/>
  <c r="AL127" i="16"/>
  <c r="AL101" i="16"/>
  <c r="AM3" i="16"/>
  <c r="AN152" i="17"/>
  <c r="E152" i="17"/>
  <c r="AJ151" i="17"/>
  <c r="AJ153" i="17"/>
  <c r="AJ112" i="17"/>
  <c r="AJ120" i="17"/>
  <c r="R128" i="15"/>
  <c r="R131" i="15"/>
  <c r="R132" i="15"/>
  <c r="AL102" i="15"/>
  <c r="AL103" i="15"/>
  <c r="AL101" i="15"/>
  <c r="AL127" i="15"/>
  <c r="AM3" i="15"/>
  <c r="AK103" i="16"/>
  <c r="AJ105" i="16"/>
  <c r="AL108" i="17"/>
  <c r="AL134" i="17"/>
  <c r="AM3" i="17"/>
  <c r="AL109" i="17"/>
  <c r="E177" i="16"/>
  <c r="AK182" i="18"/>
  <c r="AK183" i="18"/>
  <c r="AM3" i="1"/>
  <c r="AL127" i="1"/>
  <c r="AL101" i="1"/>
  <c r="AK103" i="15"/>
  <c r="AK105" i="15"/>
  <c r="AK113" i="15"/>
  <c r="AK79" i="18"/>
  <c r="AK111" i="18"/>
  <c r="AJ112" i="18"/>
  <c r="N158" i="18"/>
  <c r="N159" i="18"/>
  <c r="U126" i="18"/>
  <c r="U127" i="18"/>
  <c r="T129" i="18"/>
  <c r="AM77" i="18"/>
  <c r="AM44" i="18"/>
  <c r="AM144" i="18"/>
  <c r="AM103" i="18"/>
  <c r="AL78" i="18"/>
  <c r="AM196" i="18"/>
  <c r="AM478" i="18"/>
  <c r="AM96" i="18"/>
  <c r="AM88" i="18"/>
  <c r="AM84" i="18"/>
  <c r="Y13" i="8"/>
  <c r="AM87" i="18"/>
  <c r="V192" i="18"/>
  <c r="V474" i="18"/>
  <c r="V121" i="18"/>
  <c r="V153" i="18"/>
  <c r="AM195" i="18"/>
  <c r="AM477" i="18"/>
  <c r="AM125" i="18"/>
  <c r="AM86" i="18"/>
  <c r="AM83" i="18"/>
  <c r="V120" i="18"/>
  <c r="W115" i="18"/>
  <c r="P154" i="18"/>
  <c r="P155" i="18"/>
  <c r="AM198" i="18"/>
  <c r="AM481" i="18"/>
  <c r="AM72" i="18"/>
  <c r="AM99" i="18"/>
  <c r="AN198" i="18"/>
  <c r="AN72" i="18"/>
  <c r="E59" i="18"/>
  <c r="Q142" i="18"/>
  <c r="S131" i="18"/>
  <c r="S134" i="18"/>
  <c r="R136" i="18"/>
  <c r="AM194" i="18"/>
  <c r="AM476" i="18"/>
  <c r="AM94" i="18"/>
  <c r="AM89" i="18"/>
  <c r="AM206" i="18"/>
  <c r="AM489" i="18"/>
  <c r="AM82" i="18"/>
  <c r="AM85" i="18"/>
  <c r="AM60" i="18"/>
  <c r="AM61" i="18"/>
  <c r="AM175" i="18"/>
  <c r="AN12" i="18"/>
  <c r="AN175" i="18"/>
  <c r="AL197" i="18"/>
  <c r="AL479" i="18"/>
  <c r="AL205" i="18"/>
  <c r="AL488" i="18"/>
  <c r="AL97" i="18"/>
  <c r="AL100" i="18"/>
  <c r="AL179" i="18"/>
  <c r="AL180" i="18"/>
  <c r="AL177" i="18"/>
  <c r="AL181" i="18"/>
  <c r="AL178" i="18"/>
  <c r="Q143" i="17"/>
  <c r="AK109" i="1"/>
  <c r="P139" i="15"/>
  <c r="P143" i="15"/>
  <c r="O154" i="1"/>
  <c r="R138" i="16"/>
  <c r="R204" i="16"/>
  <c r="P154" i="16"/>
  <c r="P155" i="16"/>
  <c r="Q134" i="15"/>
  <c r="Q136" i="15"/>
  <c r="G63" i="8"/>
  <c r="U231" i="17"/>
  <c r="U232" i="17"/>
  <c r="U233" i="17"/>
  <c r="U205" i="17"/>
  <c r="W123" i="17"/>
  <c r="AA118" i="15"/>
  <c r="AA179" i="15"/>
  <c r="AA150" i="15"/>
  <c r="R140" i="17"/>
  <c r="AA117" i="15"/>
  <c r="AB112" i="15"/>
  <c r="AB114" i="15"/>
  <c r="AM179" i="16"/>
  <c r="AM180" i="16"/>
  <c r="O151" i="15"/>
  <c r="O152" i="15"/>
  <c r="N156" i="15"/>
  <c r="S127" i="1"/>
  <c r="T125" i="1"/>
  <c r="AL184" i="17"/>
  <c r="AL185" i="17"/>
  <c r="AL186" i="17"/>
  <c r="E176" i="16"/>
  <c r="T123" i="15"/>
  <c r="T124" i="15"/>
  <c r="S126" i="15"/>
  <c r="N154" i="1"/>
  <c r="N155" i="1"/>
  <c r="N156" i="1"/>
  <c r="E175" i="16"/>
  <c r="R135" i="16"/>
  <c r="V189" i="16"/>
  <c r="V118" i="16"/>
  <c r="V150" i="16"/>
  <c r="Q146" i="16"/>
  <c r="Q148" i="16"/>
  <c r="Q149" i="16"/>
  <c r="Q145" i="16"/>
  <c r="R144" i="16"/>
  <c r="S127" i="16"/>
  <c r="T125" i="16"/>
  <c r="R132" i="1"/>
  <c r="R133" i="1"/>
  <c r="R134" i="1"/>
  <c r="R136" i="1"/>
  <c r="Q146" i="17"/>
  <c r="Q212" i="17"/>
  <c r="AN179" i="16"/>
  <c r="E174" i="16"/>
  <c r="V117" i="16"/>
  <c r="W112" i="16"/>
  <c r="W114" i="16"/>
  <c r="G45" i="8"/>
  <c r="G21" i="8"/>
  <c r="G27" i="8"/>
  <c r="O168" i="17"/>
  <c r="O170" i="17"/>
  <c r="O171" i="17"/>
  <c r="O174" i="17"/>
  <c r="AM182" i="17"/>
  <c r="AN10" i="17"/>
  <c r="AN182" i="17"/>
  <c r="P145" i="1"/>
  <c r="Q144" i="1"/>
  <c r="P146" i="1"/>
  <c r="P148" i="1"/>
  <c r="P149" i="1"/>
  <c r="X116" i="1"/>
  <c r="X117" i="1"/>
  <c r="Y112" i="1"/>
  <c r="Y114" i="1"/>
  <c r="E178" i="16"/>
  <c r="Q139" i="1"/>
  <c r="T130" i="17"/>
  <c r="T131" i="17"/>
  <c r="S133" i="17"/>
  <c r="G61" i="8"/>
  <c r="U223" i="16"/>
  <c r="U224" i="16"/>
  <c r="U225" i="16"/>
  <c r="U197" i="16"/>
  <c r="V125" i="17"/>
  <c r="V197" i="17"/>
  <c r="Y8" i="8"/>
  <c r="AK109" i="15"/>
  <c r="AL77" i="15"/>
  <c r="AL109" i="15"/>
  <c r="AL105" i="1"/>
  <c r="AL113" i="1"/>
  <c r="E184" i="15"/>
  <c r="AN56" i="1"/>
  <c r="AN54" i="1"/>
  <c r="AN41" i="1"/>
  <c r="AN65" i="1"/>
  <c r="AN40" i="1"/>
  <c r="AN63" i="1"/>
  <c r="E63" i="1"/>
  <c r="AN55" i="1"/>
  <c r="AN62" i="1"/>
  <c r="AN93" i="1"/>
  <c r="E93" i="1"/>
  <c r="AN57" i="1"/>
  <c r="E57" i="1"/>
  <c r="AM93" i="1"/>
  <c r="AL194" i="1"/>
  <c r="AL202" i="1"/>
  <c r="AL95" i="1"/>
  <c r="AL97" i="1"/>
  <c r="AM184" i="15"/>
  <c r="AM95" i="15"/>
  <c r="AM97" i="15"/>
  <c r="AM192" i="15"/>
  <c r="AL105" i="15"/>
  <c r="AL113" i="15"/>
  <c r="AN54" i="16"/>
  <c r="AN58" i="16"/>
  <c r="E192" i="15"/>
  <c r="T8" i="2"/>
  <c r="AL179" i="1"/>
  <c r="AL180" i="1"/>
  <c r="AM42" i="1"/>
  <c r="AM75" i="1"/>
  <c r="AM100" i="1"/>
  <c r="AM141" i="1"/>
  <c r="AM177" i="1"/>
  <c r="AM178" i="1"/>
  <c r="AM176" i="1"/>
  <c r="E176" i="1"/>
  <c r="AM174" i="1"/>
  <c r="AM175" i="1"/>
  <c r="AL77" i="1"/>
  <c r="AL108" i="1"/>
  <c r="AN62" i="16"/>
  <c r="AN93" i="16"/>
  <c r="AN55" i="16"/>
  <c r="AN122" i="16"/>
  <c r="E86" i="15"/>
  <c r="AM122" i="1"/>
  <c r="AM84" i="1"/>
  <c r="E55" i="1"/>
  <c r="AM81" i="1"/>
  <c r="AM192" i="1"/>
  <c r="AM94" i="1"/>
  <c r="AM85" i="1"/>
  <c r="AM82" i="1"/>
  <c r="AM193" i="1"/>
  <c r="AM86" i="1"/>
  <c r="AM102" i="1"/>
  <c r="AM103" i="1"/>
  <c r="Y12" i="8"/>
  <c r="AN65" i="16"/>
  <c r="AN40" i="16"/>
  <c r="AM80" i="1"/>
  <c r="AM58" i="1"/>
  <c r="AM87" i="1"/>
  <c r="AM92" i="1"/>
  <c r="AM191" i="1"/>
  <c r="AM83" i="1"/>
  <c r="E54" i="1"/>
  <c r="AM195" i="1"/>
  <c r="AM70" i="1"/>
  <c r="AM76" i="15"/>
  <c r="AM190" i="15"/>
  <c r="AN174" i="1"/>
  <c r="AN178" i="1"/>
  <c r="AN175" i="1"/>
  <c r="AN176" i="1"/>
  <c r="AN177" i="1"/>
  <c r="AM91" i="17"/>
  <c r="AM200" i="17"/>
  <c r="AM129" i="17"/>
  <c r="AM88" i="17"/>
  <c r="AM100" i="17"/>
  <c r="AL83" i="17"/>
  <c r="AL208" i="17"/>
  <c r="AL210" i="17"/>
  <c r="AL202" i="17"/>
  <c r="AL102" i="17"/>
  <c r="AL104" i="17"/>
  <c r="AM173" i="17"/>
  <c r="AM79" i="17"/>
  <c r="AM82" i="17"/>
  <c r="AN62" i="17"/>
  <c r="AN100" i="17"/>
  <c r="AN150" i="17"/>
  <c r="AN56" i="17"/>
  <c r="E56" i="17"/>
  <c r="AN57" i="17"/>
  <c r="E57" i="17"/>
  <c r="AN65" i="17"/>
  <c r="AN63" i="17"/>
  <c r="E63" i="17"/>
  <c r="AN40" i="17"/>
  <c r="AN55" i="17"/>
  <c r="AN54" i="17"/>
  <c r="AN41" i="17"/>
  <c r="AK115" i="17"/>
  <c r="AK116" i="17"/>
  <c r="AM70" i="17"/>
  <c r="AM203" i="17"/>
  <c r="AM92" i="17"/>
  <c r="AM101" i="17"/>
  <c r="AM201" i="17"/>
  <c r="AM93" i="17"/>
  <c r="AM89" i="17"/>
  <c r="AM90" i="17"/>
  <c r="AM94" i="17"/>
  <c r="AM199" i="17"/>
  <c r="AM87" i="17"/>
  <c r="AM99" i="17"/>
  <c r="AM58" i="17"/>
  <c r="AM75" i="17"/>
  <c r="AM42" i="17"/>
  <c r="AL84" i="17"/>
  <c r="AN196" i="18"/>
  <c r="E196" i="18"/>
  <c r="AN83" i="18"/>
  <c r="Z12" i="8"/>
  <c r="AL203" i="18"/>
  <c r="AL486" i="18"/>
  <c r="X33" i="8"/>
  <c r="E43" i="18"/>
  <c r="Z8" i="8"/>
  <c r="U511" i="18"/>
  <c r="U512" i="18"/>
  <c r="AN125" i="18"/>
  <c r="E125" i="18"/>
  <c r="AN86" i="18"/>
  <c r="AN195" i="18"/>
  <c r="AN477" i="18"/>
  <c r="E477" i="18"/>
  <c r="E67" i="18"/>
  <c r="AN103" i="18"/>
  <c r="E103" i="18"/>
  <c r="E57" i="18"/>
  <c r="AN97" i="15"/>
  <c r="E97" i="15"/>
  <c r="AN77" i="15"/>
  <c r="AN190" i="15"/>
  <c r="E190" i="15"/>
  <c r="AN63" i="16"/>
  <c r="E63" i="16"/>
  <c r="AN41" i="16"/>
  <c r="AN75" i="16"/>
  <c r="AN77" i="18"/>
  <c r="E77" i="18"/>
  <c r="AL346" i="18"/>
  <c r="AK105" i="16"/>
  <c r="AK113" i="16"/>
  <c r="E430" i="18"/>
  <c r="E432" i="18"/>
  <c r="AN481" i="18"/>
  <c r="E481" i="18"/>
  <c r="E429" i="18"/>
  <c r="E428" i="18"/>
  <c r="AL108" i="18"/>
  <c r="AL116" i="18"/>
  <c r="AN44" i="18"/>
  <c r="E86" i="18"/>
  <c r="AN87" i="18"/>
  <c r="E87" i="18"/>
  <c r="AM342" i="18"/>
  <c r="AM350" i="18"/>
  <c r="AN439" i="18"/>
  <c r="AN431" i="18"/>
  <c r="AN332" i="18"/>
  <c r="E332" i="18"/>
  <c r="E323" i="18"/>
  <c r="AM314" i="18"/>
  <c r="AN333" i="18"/>
  <c r="E333" i="18"/>
  <c r="E307" i="18"/>
  <c r="AM364" i="18"/>
  <c r="AM338" i="18"/>
  <c r="AN440" i="18"/>
  <c r="E324" i="18"/>
  <c r="E329" i="18"/>
  <c r="AN313" i="18"/>
  <c r="E312" i="18"/>
  <c r="AN296" i="18"/>
  <c r="E295" i="18"/>
  <c r="P391" i="18"/>
  <c r="Q382" i="18"/>
  <c r="R381" i="18"/>
  <c r="Q383" i="18"/>
  <c r="Q385" i="18"/>
  <c r="Q386" i="18"/>
  <c r="S369" i="18"/>
  <c r="S370" i="18"/>
  <c r="S371" i="18"/>
  <c r="S373" i="18"/>
  <c r="AN417" i="18"/>
  <c r="E416" i="18"/>
  <c r="E417" i="18"/>
  <c r="R376" i="18"/>
  <c r="M395" i="18"/>
  <c r="M442" i="18"/>
  <c r="M397" i="18"/>
  <c r="T364" i="18"/>
  <c r="T365" i="18"/>
  <c r="T368" i="18"/>
  <c r="M394" i="18"/>
  <c r="N392" i="18"/>
  <c r="W426" i="18"/>
  <c r="W355" i="18"/>
  <c r="W387" i="18"/>
  <c r="W354" i="18"/>
  <c r="X349" i="18"/>
  <c r="X351" i="18"/>
  <c r="E93" i="16"/>
  <c r="AK108" i="16"/>
  <c r="AK109" i="16"/>
  <c r="AL77" i="16"/>
  <c r="AL200" i="16"/>
  <c r="AM42" i="16"/>
  <c r="AM75" i="16"/>
  <c r="AM76" i="16"/>
  <c r="AM100" i="16"/>
  <c r="AM102" i="16"/>
  <c r="AM141" i="16"/>
  <c r="AM193" i="16"/>
  <c r="AM94" i="16"/>
  <c r="AM82" i="16"/>
  <c r="Y19" i="8"/>
  <c r="Y26" i="8"/>
  <c r="AM85" i="16"/>
  <c r="AN195" i="16"/>
  <c r="AN70" i="16"/>
  <c r="E57" i="16"/>
  <c r="AL202" i="16"/>
  <c r="AL95" i="16"/>
  <c r="AL97" i="16"/>
  <c r="AL105" i="16"/>
  <c r="AL113" i="16"/>
  <c r="AL194" i="16"/>
  <c r="AM192" i="16"/>
  <c r="AM81" i="16"/>
  <c r="AM84" i="16"/>
  <c r="AM122" i="16"/>
  <c r="AM195" i="16"/>
  <c r="AM70" i="16"/>
  <c r="AM96" i="16"/>
  <c r="AN100" i="16"/>
  <c r="AN141" i="16"/>
  <c r="E65" i="16"/>
  <c r="AL59" i="16"/>
  <c r="W39" i="8"/>
  <c r="W46" i="8"/>
  <c r="AN92" i="16"/>
  <c r="AN80" i="16"/>
  <c r="AN86" i="16"/>
  <c r="E54" i="16"/>
  <c r="AN84" i="16"/>
  <c r="E55" i="16"/>
  <c r="AN82" i="16"/>
  <c r="AN85" i="16"/>
  <c r="AN94" i="16"/>
  <c r="AN193" i="16"/>
  <c r="E56" i="16"/>
  <c r="X18" i="8"/>
  <c r="X25" i="8"/>
  <c r="X14" i="8"/>
  <c r="AM80" i="16"/>
  <c r="AM92" i="16"/>
  <c r="AM87" i="16"/>
  <c r="AM203" i="16"/>
  <c r="AM83" i="16"/>
  <c r="AM86" i="16"/>
  <c r="AM58" i="16"/>
  <c r="AM191" i="16"/>
  <c r="W117" i="18"/>
  <c r="W119" i="18"/>
  <c r="E58" i="18"/>
  <c r="AN84" i="18"/>
  <c r="E84" i="18"/>
  <c r="AN96" i="18"/>
  <c r="E96" i="18"/>
  <c r="AN240" i="18"/>
  <c r="E64" i="18"/>
  <c r="AN89" i="18"/>
  <c r="E89" i="18"/>
  <c r="AN94" i="18"/>
  <c r="E94" i="18"/>
  <c r="AN194" i="18"/>
  <c r="E194" i="18"/>
  <c r="AN60" i="18"/>
  <c r="AN61" i="18"/>
  <c r="AM105" i="18"/>
  <c r="AM106" i="18"/>
  <c r="AN85" i="18"/>
  <c r="E85" i="18"/>
  <c r="AN88" i="18"/>
  <c r="AN205" i="18"/>
  <c r="AN82" i="18"/>
  <c r="E82" i="18"/>
  <c r="S128" i="16"/>
  <c r="S131" i="16"/>
  <c r="S136" i="16"/>
  <c r="E144" i="18"/>
  <c r="AL110" i="17"/>
  <c r="AM130" i="18"/>
  <c r="AM104" i="18"/>
  <c r="AN3" i="18"/>
  <c r="AN3" i="17"/>
  <c r="AM134" i="17"/>
  <c r="AM108" i="17"/>
  <c r="AM109" i="17"/>
  <c r="AM110" i="17"/>
  <c r="AM101" i="1"/>
  <c r="AN3" i="1"/>
  <c r="AM127" i="1"/>
  <c r="S128" i="1"/>
  <c r="S131" i="1"/>
  <c r="S136" i="1"/>
  <c r="AJ113" i="16"/>
  <c r="AM127" i="15"/>
  <c r="AM101" i="15"/>
  <c r="AN3" i="15"/>
  <c r="AM102" i="15"/>
  <c r="AN3" i="16"/>
  <c r="AM101" i="16"/>
  <c r="AM127" i="16"/>
  <c r="AK112" i="18"/>
  <c r="AL79" i="18"/>
  <c r="AL111" i="18"/>
  <c r="R139" i="16"/>
  <c r="R143" i="16"/>
  <c r="P157" i="18"/>
  <c r="S139" i="18"/>
  <c r="S137" i="18"/>
  <c r="S135" i="18"/>
  <c r="Q146" i="18"/>
  <c r="AM78" i="18"/>
  <c r="AL182" i="18"/>
  <c r="AL183" i="18"/>
  <c r="AM179" i="18"/>
  <c r="AM180" i="18"/>
  <c r="AM181" i="18"/>
  <c r="AM177" i="18"/>
  <c r="AM178" i="18"/>
  <c r="T130" i="18"/>
  <c r="T131" i="18"/>
  <c r="T134" i="18"/>
  <c r="R137" i="18"/>
  <c r="R139" i="18"/>
  <c r="AN99" i="18"/>
  <c r="E99" i="18"/>
  <c r="E72" i="18"/>
  <c r="N163" i="18"/>
  <c r="N161" i="18"/>
  <c r="N208" i="18"/>
  <c r="AM197" i="18"/>
  <c r="AM479" i="18"/>
  <c r="AM205" i="18"/>
  <c r="AM488" i="18"/>
  <c r="AM97" i="18"/>
  <c r="AM100" i="18"/>
  <c r="E198" i="18"/>
  <c r="N160" i="18"/>
  <c r="O158" i="18"/>
  <c r="AN180" i="18"/>
  <c r="AN181" i="18"/>
  <c r="AN177" i="18"/>
  <c r="AN178" i="18"/>
  <c r="AN179" i="18"/>
  <c r="R141" i="17"/>
  <c r="R142" i="17"/>
  <c r="R144" i="17"/>
  <c r="R146" i="17"/>
  <c r="R212" i="17"/>
  <c r="Q135" i="15"/>
  <c r="R133" i="15"/>
  <c r="R134" i="15"/>
  <c r="R136" i="15"/>
  <c r="N158" i="1"/>
  <c r="N205" i="1"/>
  <c r="N206" i="1"/>
  <c r="N207" i="1"/>
  <c r="N160" i="1"/>
  <c r="R138" i="1"/>
  <c r="R204" i="1"/>
  <c r="Y116" i="1"/>
  <c r="O175" i="17"/>
  <c r="O213" i="17"/>
  <c r="O214" i="17"/>
  <c r="O215" i="17"/>
  <c r="Q143" i="1"/>
  <c r="O169" i="17"/>
  <c r="P167" i="17"/>
  <c r="O154" i="15"/>
  <c r="AB116" i="15"/>
  <c r="S134" i="17"/>
  <c r="S135" i="17"/>
  <c r="S139" i="17"/>
  <c r="AN180" i="16"/>
  <c r="E179" i="16"/>
  <c r="E180" i="16"/>
  <c r="S127" i="15"/>
  <c r="S128" i="15"/>
  <c r="S131" i="15"/>
  <c r="U123" i="1"/>
  <c r="U124" i="1"/>
  <c r="T126" i="1"/>
  <c r="P151" i="1"/>
  <c r="P152" i="1"/>
  <c r="N157" i="1"/>
  <c r="O155" i="1"/>
  <c r="N158" i="15"/>
  <c r="N194" i="15"/>
  <c r="N195" i="15"/>
  <c r="N196" i="15"/>
  <c r="N160" i="15"/>
  <c r="Q138" i="15"/>
  <c r="Q193" i="15"/>
  <c r="Q147" i="17"/>
  <c r="U123" i="16"/>
  <c r="U124" i="16"/>
  <c r="T126" i="16"/>
  <c r="W125" i="17"/>
  <c r="W197" i="17"/>
  <c r="P145" i="15"/>
  <c r="Q144" i="15"/>
  <c r="P146" i="15"/>
  <c r="P148" i="15"/>
  <c r="P149" i="15"/>
  <c r="H27" i="8"/>
  <c r="H45" i="8"/>
  <c r="H32" i="8"/>
  <c r="H21" i="8"/>
  <c r="W124" i="17"/>
  <c r="X119" i="17"/>
  <c r="X121" i="17"/>
  <c r="AM186" i="17"/>
  <c r="AM184" i="17"/>
  <c r="AM185" i="17"/>
  <c r="W116" i="16"/>
  <c r="Q165" i="17"/>
  <c r="R135" i="1"/>
  <c r="N157" i="15"/>
  <c r="P156" i="16"/>
  <c r="AN186" i="17"/>
  <c r="AN184" i="17"/>
  <c r="AN185" i="17"/>
  <c r="X118" i="1"/>
  <c r="X189" i="1"/>
  <c r="X150" i="1"/>
  <c r="Q151" i="16"/>
  <c r="Q152" i="16"/>
  <c r="AL187" i="17"/>
  <c r="AL188" i="17"/>
  <c r="AL109" i="1"/>
  <c r="E76" i="15"/>
  <c r="T7" i="2"/>
  <c r="AM77" i="15"/>
  <c r="AM108" i="15"/>
  <c r="AL108" i="15"/>
  <c r="E141" i="1"/>
  <c r="E80" i="1"/>
  <c r="AM179" i="1"/>
  <c r="E174" i="1"/>
  <c r="AN192" i="16"/>
  <c r="AM202" i="1"/>
  <c r="AM95" i="1"/>
  <c r="AM194" i="1"/>
  <c r="AM76" i="1"/>
  <c r="AM77" i="1"/>
  <c r="AM108" i="1"/>
  <c r="AN100" i="1"/>
  <c r="AN141" i="1"/>
  <c r="AN83" i="16"/>
  <c r="AN191" i="16"/>
  <c r="E95" i="15"/>
  <c r="AM203" i="1"/>
  <c r="E178" i="1"/>
  <c r="E65" i="1"/>
  <c r="E62" i="1"/>
  <c r="AN87" i="1"/>
  <c r="AN203" i="1"/>
  <c r="E203" i="1"/>
  <c r="AN84" i="1"/>
  <c r="E84" i="1"/>
  <c r="AN81" i="1"/>
  <c r="E81" i="1"/>
  <c r="AN122" i="1"/>
  <c r="E122" i="1"/>
  <c r="AN192" i="1"/>
  <c r="E192" i="1"/>
  <c r="AN75" i="1"/>
  <c r="AN76" i="1"/>
  <c r="E41" i="1"/>
  <c r="AN42" i="1"/>
  <c r="AM96" i="1"/>
  <c r="E70" i="1"/>
  <c r="AN70" i="1"/>
  <c r="AN96" i="1"/>
  <c r="AN195" i="1"/>
  <c r="E195" i="1"/>
  <c r="AN94" i="1"/>
  <c r="E94" i="1"/>
  <c r="AN82" i="1"/>
  <c r="AN85" i="1"/>
  <c r="E85" i="1"/>
  <c r="AN193" i="1"/>
  <c r="E193" i="1"/>
  <c r="AN86" i="1"/>
  <c r="E56" i="1"/>
  <c r="E195" i="18"/>
  <c r="AN179" i="1"/>
  <c r="AN180" i="1"/>
  <c r="E92" i="1"/>
  <c r="E100" i="1"/>
  <c r="E83" i="18"/>
  <c r="AN81" i="16"/>
  <c r="E81" i="16"/>
  <c r="AN87" i="16"/>
  <c r="E87" i="16"/>
  <c r="E62" i="16"/>
  <c r="AN478" i="18"/>
  <c r="E478" i="18"/>
  <c r="E62" i="17"/>
  <c r="E83" i="1"/>
  <c r="AM59" i="1"/>
  <c r="E82" i="1"/>
  <c r="E175" i="1"/>
  <c r="E177" i="1"/>
  <c r="AN92" i="1"/>
  <c r="AN58" i="1"/>
  <c r="AN59" i="1"/>
  <c r="AN191" i="1"/>
  <c r="E191" i="1"/>
  <c r="AN80" i="1"/>
  <c r="AN83" i="1"/>
  <c r="AN75" i="17"/>
  <c r="E41" i="17"/>
  <c r="AN42" i="17"/>
  <c r="AM84" i="17"/>
  <c r="E75" i="17"/>
  <c r="AM103" i="17"/>
  <c r="AN87" i="17"/>
  <c r="E87" i="17"/>
  <c r="AN99" i="17"/>
  <c r="E99" i="17"/>
  <c r="E54" i="17"/>
  <c r="AN90" i="17"/>
  <c r="E90" i="17"/>
  <c r="AN199" i="17"/>
  <c r="E199" i="17"/>
  <c r="AN94" i="17"/>
  <c r="AN211" i="17"/>
  <c r="AN58" i="17"/>
  <c r="E58" i="17"/>
  <c r="E65" i="17"/>
  <c r="AN107" i="17"/>
  <c r="E107" i="17"/>
  <c r="AM208" i="17"/>
  <c r="AM83" i="17"/>
  <c r="AM150" i="17"/>
  <c r="E150" i="17"/>
  <c r="E100" i="17"/>
  <c r="AN105" i="18"/>
  <c r="E105" i="18"/>
  <c r="AM59" i="17"/>
  <c r="AM211" i="17"/>
  <c r="E94" i="17"/>
  <c r="AM210" i="17"/>
  <c r="AM202" i="17"/>
  <c r="AM102" i="17"/>
  <c r="AN129" i="17"/>
  <c r="AN200" i="17"/>
  <c r="E200" i="17"/>
  <c r="AN88" i="17"/>
  <c r="E88" i="17"/>
  <c r="AN91" i="17"/>
  <c r="E91" i="17"/>
  <c r="E55" i="17"/>
  <c r="AN203" i="17"/>
  <c r="E203" i="17"/>
  <c r="AN70" i="17"/>
  <c r="AN103" i="17"/>
  <c r="E103" i="17"/>
  <c r="AM156" i="17"/>
  <c r="AM157" i="17"/>
  <c r="E101" i="17"/>
  <c r="AL116" i="17"/>
  <c r="AL115" i="17"/>
  <c r="AN173" i="17"/>
  <c r="AN79" i="17"/>
  <c r="AN201" i="17"/>
  <c r="E201" i="17"/>
  <c r="AN89" i="17"/>
  <c r="E89" i="17"/>
  <c r="AN92" i="17"/>
  <c r="E92" i="17"/>
  <c r="AN101" i="17"/>
  <c r="AN156" i="17"/>
  <c r="AN157" i="17"/>
  <c r="AN93" i="17"/>
  <c r="E129" i="17"/>
  <c r="AN206" i="18"/>
  <c r="E206" i="18"/>
  <c r="Z13" i="8"/>
  <c r="AM203" i="18"/>
  <c r="AM486" i="18"/>
  <c r="Y33" i="8"/>
  <c r="W120" i="18"/>
  <c r="X115" i="18"/>
  <c r="X117" i="18"/>
  <c r="X119" i="18"/>
  <c r="I20" i="8"/>
  <c r="AN108" i="15"/>
  <c r="AN109" i="15"/>
  <c r="E41" i="16"/>
  <c r="AB8" i="8"/>
  <c r="AN42" i="16"/>
  <c r="AN78" i="18"/>
  <c r="E82" i="16"/>
  <c r="E439" i="18"/>
  <c r="AN488" i="18"/>
  <c r="E488" i="18"/>
  <c r="E195" i="16"/>
  <c r="AM59" i="16"/>
  <c r="AN59" i="16"/>
  <c r="M443" i="18"/>
  <c r="M491" i="18"/>
  <c r="M493" i="18"/>
  <c r="E440" i="18"/>
  <c r="E431" i="18"/>
  <c r="AN476" i="18"/>
  <c r="E476" i="18"/>
  <c r="N209" i="18"/>
  <c r="AN197" i="18"/>
  <c r="AN479" i="18"/>
  <c r="E479" i="18"/>
  <c r="E88" i="18"/>
  <c r="S372" i="18"/>
  <c r="AN437" i="18"/>
  <c r="E437" i="18"/>
  <c r="E313" i="18"/>
  <c r="AM346" i="18"/>
  <c r="AM345" i="18"/>
  <c r="AN334" i="18"/>
  <c r="AN97" i="18"/>
  <c r="AN100" i="18"/>
  <c r="E100" i="18"/>
  <c r="AN364" i="18"/>
  <c r="AN338" i="18"/>
  <c r="AN339" i="18"/>
  <c r="AN314" i="18"/>
  <c r="T373" i="18"/>
  <c r="T369" i="18"/>
  <c r="T371" i="18"/>
  <c r="Q388" i="18"/>
  <c r="Q389" i="18"/>
  <c r="R380" i="18"/>
  <c r="U362" i="18"/>
  <c r="N393" i="18"/>
  <c r="S375" i="18"/>
  <c r="S441" i="18"/>
  <c r="X353" i="18"/>
  <c r="X354" i="18"/>
  <c r="Y349" i="18"/>
  <c r="Y351" i="18"/>
  <c r="E192" i="16"/>
  <c r="E80" i="16"/>
  <c r="E141" i="16"/>
  <c r="E191" i="16"/>
  <c r="E100" i="16"/>
  <c r="Z19" i="8"/>
  <c r="E193" i="16"/>
  <c r="X44" i="8"/>
  <c r="E83" i="16"/>
  <c r="AN96" i="16"/>
  <c r="E96" i="16"/>
  <c r="E70" i="16"/>
  <c r="X46" i="8"/>
  <c r="X39" i="8"/>
  <c r="AL109" i="16"/>
  <c r="AL108" i="16"/>
  <c r="AN202" i="16"/>
  <c r="Y18" i="8"/>
  <c r="Y25" i="8"/>
  <c r="Y14" i="8"/>
  <c r="Y44" i="8"/>
  <c r="AM194" i="16"/>
  <c r="AM95" i="16"/>
  <c r="AM97" i="16"/>
  <c r="AM202" i="16"/>
  <c r="E86" i="16"/>
  <c r="E94" i="16"/>
  <c r="E122" i="16"/>
  <c r="E58" i="16"/>
  <c r="AM77" i="16"/>
  <c r="AM200" i="16"/>
  <c r="E85" i="16"/>
  <c r="E84" i="16"/>
  <c r="E92" i="16"/>
  <c r="AN76" i="16"/>
  <c r="E75" i="16"/>
  <c r="E60" i="18"/>
  <c r="E178" i="18"/>
  <c r="S134" i="16"/>
  <c r="S132" i="1"/>
  <c r="S133" i="1"/>
  <c r="S134" i="1"/>
  <c r="E186" i="17"/>
  <c r="S132" i="16"/>
  <c r="S133" i="16"/>
  <c r="AM151" i="17"/>
  <c r="AM153" i="17"/>
  <c r="AN130" i="18"/>
  <c r="AN104" i="18"/>
  <c r="AN106" i="18"/>
  <c r="AM103" i="16"/>
  <c r="AN101" i="1"/>
  <c r="AN127" i="1"/>
  <c r="AN102" i="1"/>
  <c r="E179" i="18"/>
  <c r="AN127" i="16"/>
  <c r="AN101" i="16"/>
  <c r="AN102" i="16"/>
  <c r="E102" i="16"/>
  <c r="AM108" i="18"/>
  <c r="AM116" i="18"/>
  <c r="AL151" i="17"/>
  <c r="AL153" i="17"/>
  <c r="AL112" i="17"/>
  <c r="AL120" i="17"/>
  <c r="AM103" i="15"/>
  <c r="AN108" i="17"/>
  <c r="AN134" i="17"/>
  <c r="AN109" i="17"/>
  <c r="AN102" i="15"/>
  <c r="E102" i="15"/>
  <c r="AN101" i="15"/>
  <c r="AN127" i="15"/>
  <c r="AL112" i="18"/>
  <c r="R143" i="17"/>
  <c r="T137" i="18"/>
  <c r="T139" i="18"/>
  <c r="T135" i="18"/>
  <c r="AN182" i="18"/>
  <c r="E177" i="18"/>
  <c r="Q148" i="18"/>
  <c r="R147" i="18"/>
  <c r="Q149" i="18"/>
  <c r="Q151" i="18"/>
  <c r="Q152" i="18"/>
  <c r="S141" i="18"/>
  <c r="S207" i="18"/>
  <c r="E181" i="18"/>
  <c r="E180" i="18"/>
  <c r="W192" i="18"/>
  <c r="W474" i="18"/>
  <c r="W121" i="18"/>
  <c r="W153" i="18"/>
  <c r="AM79" i="18"/>
  <c r="R141" i="18"/>
  <c r="R207" i="18"/>
  <c r="R490" i="18"/>
  <c r="R138" i="18"/>
  <c r="S136" i="18"/>
  <c r="S138" i="18"/>
  <c r="O159" i="18"/>
  <c r="U128" i="18"/>
  <c r="AM182" i="18"/>
  <c r="AM183" i="18"/>
  <c r="E205" i="18"/>
  <c r="Q139" i="15"/>
  <c r="Q143" i="15"/>
  <c r="Q154" i="16"/>
  <c r="P151" i="15"/>
  <c r="P152" i="15"/>
  <c r="P154" i="1"/>
  <c r="S138" i="1"/>
  <c r="S204" i="1"/>
  <c r="Y189" i="1"/>
  <c r="Y118" i="1"/>
  <c r="Y150" i="1"/>
  <c r="Q166" i="17"/>
  <c r="R135" i="15"/>
  <c r="Y117" i="1"/>
  <c r="Z112" i="1"/>
  <c r="Z114" i="1"/>
  <c r="R165" i="17"/>
  <c r="R145" i="16"/>
  <c r="S144" i="16"/>
  <c r="R146" i="16"/>
  <c r="R148" i="16"/>
  <c r="R149" i="16"/>
  <c r="S144" i="17"/>
  <c r="S140" i="17"/>
  <c r="S142" i="17"/>
  <c r="O155" i="15"/>
  <c r="P168" i="17"/>
  <c r="P170" i="17"/>
  <c r="P171" i="17"/>
  <c r="P174" i="17"/>
  <c r="R147" i="17"/>
  <c r="W118" i="16"/>
  <c r="W189" i="16"/>
  <c r="W150" i="16"/>
  <c r="P160" i="16"/>
  <c r="P158" i="16"/>
  <c r="P205" i="16"/>
  <c r="P206" i="16"/>
  <c r="P207" i="16"/>
  <c r="W117" i="16"/>
  <c r="X112" i="16"/>
  <c r="X114" i="16"/>
  <c r="S138" i="16"/>
  <c r="S204" i="16"/>
  <c r="T127" i="16"/>
  <c r="U125" i="16"/>
  <c r="R139" i="1"/>
  <c r="T125" i="15"/>
  <c r="S136" i="15"/>
  <c r="S134" i="15"/>
  <c r="S132" i="15"/>
  <c r="Q145" i="1"/>
  <c r="R144" i="1"/>
  <c r="Q146" i="1"/>
  <c r="Q148" i="1"/>
  <c r="Q149" i="1"/>
  <c r="AN187" i="17"/>
  <c r="E184" i="17"/>
  <c r="AM187" i="17"/>
  <c r="AM188" i="17"/>
  <c r="R138" i="15"/>
  <c r="R193" i="15"/>
  <c r="P157" i="16"/>
  <c r="AB118" i="15"/>
  <c r="AB179" i="15"/>
  <c r="AB150" i="15"/>
  <c r="X123" i="17"/>
  <c r="E185" i="17"/>
  <c r="O156" i="1"/>
  <c r="O157" i="1"/>
  <c r="T127" i="1"/>
  <c r="U125" i="1"/>
  <c r="AB117" i="15"/>
  <c r="AC112" i="15"/>
  <c r="AC114" i="15"/>
  <c r="T132" i="17"/>
  <c r="E77" i="15"/>
  <c r="AM109" i="15"/>
  <c r="E109" i="15"/>
  <c r="AN95" i="1"/>
  <c r="AN202" i="1"/>
  <c r="E202" i="1"/>
  <c r="S8" i="2"/>
  <c r="AN194" i="1"/>
  <c r="E194" i="1"/>
  <c r="E75" i="1"/>
  <c r="AM180" i="1"/>
  <c r="E179" i="1"/>
  <c r="E180" i="1"/>
  <c r="AN95" i="16"/>
  <c r="E95" i="16"/>
  <c r="AM109" i="1"/>
  <c r="AN203" i="16"/>
  <c r="E203" i="16"/>
  <c r="AM97" i="1"/>
  <c r="E95" i="1"/>
  <c r="AN77" i="1"/>
  <c r="AN200" i="1"/>
  <c r="AN97" i="1"/>
  <c r="AM200" i="1"/>
  <c r="E76" i="1"/>
  <c r="AN194" i="16"/>
  <c r="AN489" i="18"/>
  <c r="E489" i="18"/>
  <c r="E108" i="15"/>
  <c r="E86" i="1"/>
  <c r="E58" i="1"/>
  <c r="E96" i="1"/>
  <c r="E87" i="1"/>
  <c r="AN210" i="17"/>
  <c r="AN102" i="17"/>
  <c r="E102" i="17"/>
  <c r="AN202" i="17"/>
  <c r="E202" i="17"/>
  <c r="E93" i="17"/>
  <c r="E210" i="17"/>
  <c r="E70" i="17"/>
  <c r="E79" i="17"/>
  <c r="AN82" i="17"/>
  <c r="Z33" i="8"/>
  <c r="AN59" i="17"/>
  <c r="AM116" i="17"/>
  <c r="AM115" i="17"/>
  <c r="AM104" i="17"/>
  <c r="E211" i="17"/>
  <c r="AN104" i="17"/>
  <c r="V8" i="2"/>
  <c r="AN79" i="18"/>
  <c r="AN112" i="18"/>
  <c r="M494" i="18"/>
  <c r="M444" i="18"/>
  <c r="N210" i="18"/>
  <c r="E197" i="18"/>
  <c r="E97" i="18"/>
  <c r="S490" i="18"/>
  <c r="E78" i="18"/>
  <c r="AN203" i="18"/>
  <c r="AN486" i="18"/>
  <c r="S376" i="18"/>
  <c r="S380" i="18"/>
  <c r="T370" i="18"/>
  <c r="T372" i="18"/>
  <c r="E334" i="18"/>
  <c r="AN346" i="18"/>
  <c r="E346" i="18"/>
  <c r="AN345" i="18"/>
  <c r="E345" i="18"/>
  <c r="E314" i="18"/>
  <c r="E339" i="18"/>
  <c r="AN340" i="18"/>
  <c r="E340" i="18"/>
  <c r="Q391" i="18"/>
  <c r="Y353" i="18"/>
  <c r="R383" i="18"/>
  <c r="R385" i="18"/>
  <c r="R386" i="18"/>
  <c r="R382" i="18"/>
  <c r="S381" i="18"/>
  <c r="N395" i="18"/>
  <c r="N442" i="18"/>
  <c r="N397" i="18"/>
  <c r="N394" i="18"/>
  <c r="O392" i="18"/>
  <c r="X426" i="18"/>
  <c r="X355" i="18"/>
  <c r="X387" i="18"/>
  <c r="V360" i="18"/>
  <c r="V361" i="18"/>
  <c r="U363" i="18"/>
  <c r="T375" i="18"/>
  <c r="T441" i="18"/>
  <c r="AB13" i="8"/>
  <c r="E202" i="16"/>
  <c r="U8" i="2"/>
  <c r="Y39" i="8"/>
  <c r="Y46" i="8"/>
  <c r="Z18" i="8"/>
  <c r="Z14" i="8"/>
  <c r="AB12" i="8"/>
  <c r="AM108" i="16"/>
  <c r="AM109" i="16"/>
  <c r="AN77" i="16"/>
  <c r="AN200" i="16"/>
  <c r="E200" i="16"/>
  <c r="E76" i="16"/>
  <c r="U7" i="2"/>
  <c r="Z26" i="8"/>
  <c r="AB26" i="8"/>
  <c r="AB19" i="8"/>
  <c r="AN97" i="16"/>
  <c r="E97" i="16"/>
  <c r="E194" i="16"/>
  <c r="AN108" i="18"/>
  <c r="E108" i="18"/>
  <c r="S135" i="16"/>
  <c r="S135" i="1"/>
  <c r="E106" i="18"/>
  <c r="AN103" i="15"/>
  <c r="AN105" i="15"/>
  <c r="AN113" i="15"/>
  <c r="T128" i="16"/>
  <c r="T131" i="16"/>
  <c r="T136" i="16"/>
  <c r="AM105" i="16"/>
  <c r="T128" i="1"/>
  <c r="T131" i="1"/>
  <c r="T132" i="1"/>
  <c r="AM105" i="15"/>
  <c r="E102" i="1"/>
  <c r="AN103" i="1"/>
  <c r="AN110" i="17"/>
  <c r="E109" i="17"/>
  <c r="AN103" i="16"/>
  <c r="S141" i="17"/>
  <c r="S143" i="17"/>
  <c r="R142" i="18"/>
  <c r="R146" i="18"/>
  <c r="S142" i="18"/>
  <c r="S146" i="18"/>
  <c r="AM112" i="18"/>
  <c r="AM111" i="18"/>
  <c r="Q154" i="18"/>
  <c r="Q155" i="18"/>
  <c r="V126" i="18"/>
  <c r="V127" i="18"/>
  <c r="U129" i="18"/>
  <c r="AN183" i="18"/>
  <c r="E182" i="18"/>
  <c r="E183" i="18"/>
  <c r="X121" i="18"/>
  <c r="X192" i="18"/>
  <c r="X153" i="18"/>
  <c r="T136" i="18"/>
  <c r="T138" i="18"/>
  <c r="O161" i="18"/>
  <c r="O208" i="18"/>
  <c r="O163" i="18"/>
  <c r="X120" i="18"/>
  <c r="Y115" i="18"/>
  <c r="Y117" i="18"/>
  <c r="T141" i="18"/>
  <c r="T207" i="18"/>
  <c r="O160" i="18"/>
  <c r="P158" i="18"/>
  <c r="R139" i="15"/>
  <c r="R143" i="15"/>
  <c r="S139" i="1"/>
  <c r="S143" i="1"/>
  <c r="V123" i="1"/>
  <c r="V124" i="1"/>
  <c r="U126" i="1"/>
  <c r="P154" i="15"/>
  <c r="X197" i="17"/>
  <c r="X125" i="17"/>
  <c r="O156" i="15"/>
  <c r="S138" i="15"/>
  <c r="S193" i="15"/>
  <c r="X116" i="16"/>
  <c r="J20" i="8"/>
  <c r="I32" i="8"/>
  <c r="I27" i="8"/>
  <c r="I45" i="8"/>
  <c r="I21" i="8"/>
  <c r="U130" i="17"/>
  <c r="U131" i="17"/>
  <c r="T133" i="17"/>
  <c r="X124" i="17"/>
  <c r="Y119" i="17"/>
  <c r="Y121" i="17"/>
  <c r="R166" i="17"/>
  <c r="O160" i="1"/>
  <c r="O158" i="1"/>
  <c r="O205" i="1"/>
  <c r="O206" i="1"/>
  <c r="O207" i="1"/>
  <c r="AN188" i="17"/>
  <c r="E187" i="17"/>
  <c r="E188" i="17"/>
  <c r="V123" i="16"/>
  <c r="V124" i="16"/>
  <c r="U126" i="16"/>
  <c r="S146" i="17"/>
  <c r="S212" i="17"/>
  <c r="Z116" i="1"/>
  <c r="R151" i="16"/>
  <c r="R152" i="16"/>
  <c r="P155" i="1"/>
  <c r="Q151" i="1"/>
  <c r="Q152" i="1"/>
  <c r="Q155" i="16"/>
  <c r="AC116" i="15"/>
  <c r="R143" i="1"/>
  <c r="S139" i="16"/>
  <c r="P213" i="17"/>
  <c r="P214" i="17"/>
  <c r="P215" i="17"/>
  <c r="P175" i="17"/>
  <c r="U123" i="15"/>
  <c r="U124" i="15"/>
  <c r="T126" i="15"/>
  <c r="S133" i="15"/>
  <c r="S135" i="15"/>
  <c r="P169" i="17"/>
  <c r="Q167" i="17"/>
  <c r="Q145" i="15"/>
  <c r="R144" i="15"/>
  <c r="Q146" i="15"/>
  <c r="Q148" i="15"/>
  <c r="Q149" i="15"/>
  <c r="E200" i="1"/>
  <c r="S7" i="2"/>
  <c r="X7" i="2"/>
  <c r="AM105" i="1"/>
  <c r="AM113" i="1"/>
  <c r="E97" i="1"/>
  <c r="AN109" i="1"/>
  <c r="E109" i="1"/>
  <c r="AN108" i="1"/>
  <c r="E108" i="1"/>
  <c r="E77" i="1"/>
  <c r="E112" i="18"/>
  <c r="E79" i="18"/>
  <c r="W8" i="2"/>
  <c r="AM112" i="17"/>
  <c r="AM120" i="17"/>
  <c r="E104" i="17"/>
  <c r="AN208" i="17"/>
  <c r="E208" i="17"/>
  <c r="E82" i="17"/>
  <c r="AN83" i="17"/>
  <c r="AN84" i="17"/>
  <c r="AN111" i="18"/>
  <c r="E111" i="18"/>
  <c r="E486" i="18"/>
  <c r="V7" i="2"/>
  <c r="Z7" i="2"/>
  <c r="X474" i="18"/>
  <c r="E203" i="18"/>
  <c r="T490" i="18"/>
  <c r="Y7" i="2"/>
  <c r="N443" i="18"/>
  <c r="N491" i="18"/>
  <c r="N493" i="18"/>
  <c r="O209" i="18"/>
  <c r="AN342" i="18"/>
  <c r="U364" i="18"/>
  <c r="E364" i="18"/>
  <c r="R388" i="18"/>
  <c r="R389" i="18"/>
  <c r="O393" i="18"/>
  <c r="O394" i="18"/>
  <c r="P392" i="18"/>
  <c r="Y426" i="18"/>
  <c r="Y355" i="18"/>
  <c r="Y387" i="18"/>
  <c r="S383" i="18"/>
  <c r="S385" i="18"/>
  <c r="S382" i="18"/>
  <c r="T381" i="18"/>
  <c r="Y354" i="18"/>
  <c r="Z349" i="18"/>
  <c r="Z351" i="18"/>
  <c r="T376" i="18"/>
  <c r="AN105" i="16"/>
  <c r="AN113" i="16"/>
  <c r="Z44" i="8"/>
  <c r="AB44" i="8"/>
  <c r="AB14" i="8"/>
  <c r="AN108" i="16"/>
  <c r="E108" i="16"/>
  <c r="AN109" i="16"/>
  <c r="E109" i="16"/>
  <c r="E77" i="16"/>
  <c r="Z25" i="8"/>
  <c r="AB25" i="8"/>
  <c r="AC30" i="8"/>
  <c r="AB18" i="8"/>
  <c r="Z39" i="8"/>
  <c r="AB39" i="8"/>
  <c r="Z46" i="8"/>
  <c r="AB46" i="8"/>
  <c r="AB33" i="8"/>
  <c r="AN116" i="18"/>
  <c r="E116" i="18"/>
  <c r="T133" i="1"/>
  <c r="T132" i="16"/>
  <c r="T133" i="16"/>
  <c r="T134" i="16"/>
  <c r="E103" i="15"/>
  <c r="T136" i="1"/>
  <c r="T138" i="1"/>
  <c r="T204" i="1"/>
  <c r="T134" i="1"/>
  <c r="AN105" i="1"/>
  <c r="E103" i="1"/>
  <c r="AM113" i="15"/>
  <c r="E113" i="15"/>
  <c r="E105" i="15"/>
  <c r="AN151" i="17"/>
  <c r="AN112" i="17"/>
  <c r="E110" i="17"/>
  <c r="E103" i="16"/>
  <c r="AM113" i="16"/>
  <c r="Q157" i="18"/>
  <c r="R149" i="18"/>
  <c r="R151" i="18"/>
  <c r="R152" i="18"/>
  <c r="R148" i="18"/>
  <c r="S147" i="18"/>
  <c r="S149" i="18"/>
  <c r="S151" i="18"/>
  <c r="Y119" i="18"/>
  <c r="P159" i="18"/>
  <c r="P160" i="18"/>
  <c r="T142" i="18"/>
  <c r="U130" i="18"/>
  <c r="E130" i="18"/>
  <c r="S139" i="15"/>
  <c r="S143" i="15"/>
  <c r="R154" i="16"/>
  <c r="Q154" i="1"/>
  <c r="Q168" i="17"/>
  <c r="Q170" i="17"/>
  <c r="Q171" i="17"/>
  <c r="Q174" i="17"/>
  <c r="Z118" i="1"/>
  <c r="Z189" i="1"/>
  <c r="Z150" i="1"/>
  <c r="O160" i="15"/>
  <c r="O158" i="15"/>
  <c r="O194" i="15"/>
  <c r="O195" i="15"/>
  <c r="O196" i="15"/>
  <c r="P156" i="1"/>
  <c r="Z117" i="1"/>
  <c r="AA112" i="1"/>
  <c r="AA114" i="1"/>
  <c r="O157" i="15"/>
  <c r="P155" i="15"/>
  <c r="R146" i="15"/>
  <c r="R148" i="15"/>
  <c r="R145" i="15"/>
  <c r="S144" i="15"/>
  <c r="S143" i="16"/>
  <c r="AC179" i="15"/>
  <c r="AC118" i="15"/>
  <c r="AC150" i="15"/>
  <c r="X118" i="16"/>
  <c r="X189" i="16"/>
  <c r="X150" i="16"/>
  <c r="R146" i="1"/>
  <c r="R148" i="1"/>
  <c r="R149" i="1"/>
  <c r="R145" i="1"/>
  <c r="S144" i="1"/>
  <c r="S146" i="1"/>
  <c r="S148" i="1"/>
  <c r="AC117" i="15"/>
  <c r="AD112" i="15"/>
  <c r="AD114" i="15"/>
  <c r="S147" i="17"/>
  <c r="X117" i="16"/>
  <c r="Y112" i="16"/>
  <c r="Y114" i="16"/>
  <c r="U127" i="1"/>
  <c r="Q156" i="16"/>
  <c r="Q157" i="16"/>
  <c r="S165" i="17"/>
  <c r="Q151" i="15"/>
  <c r="Q152" i="15"/>
  <c r="U127" i="16"/>
  <c r="E127" i="16"/>
  <c r="Y123" i="17"/>
  <c r="T138" i="16"/>
  <c r="T204" i="16"/>
  <c r="T127" i="15"/>
  <c r="T134" i="17"/>
  <c r="U132" i="17"/>
  <c r="AN116" i="17"/>
  <c r="E116" i="17"/>
  <c r="E84" i="17"/>
  <c r="AN115" i="17"/>
  <c r="E115" i="17"/>
  <c r="W7" i="2"/>
  <c r="AA7" i="2"/>
  <c r="E83" i="17"/>
  <c r="AA8" i="2"/>
  <c r="Y8" i="2"/>
  <c r="Y120" i="18"/>
  <c r="Z115" i="18"/>
  <c r="Z117" i="18"/>
  <c r="Z119" i="18"/>
  <c r="N494" i="18"/>
  <c r="N444" i="18"/>
  <c r="O210" i="18"/>
  <c r="E105" i="16"/>
  <c r="E113" i="16"/>
  <c r="S386" i="18"/>
  <c r="S388" i="18"/>
  <c r="S389" i="18"/>
  <c r="AN350" i="18"/>
  <c r="E350" i="18"/>
  <c r="E342" i="18"/>
  <c r="P393" i="18"/>
  <c r="R391" i="18"/>
  <c r="O397" i="18"/>
  <c r="O395" i="18"/>
  <c r="O442" i="18"/>
  <c r="Z353" i="18"/>
  <c r="T380" i="18"/>
  <c r="U365" i="18"/>
  <c r="U368" i="18"/>
  <c r="V362" i="18"/>
  <c r="T135" i="1"/>
  <c r="T135" i="16"/>
  <c r="V128" i="18"/>
  <c r="W126" i="18"/>
  <c r="W127" i="18"/>
  <c r="W128" i="18"/>
  <c r="AN120" i="17"/>
  <c r="E120" i="17"/>
  <c r="E112" i="17"/>
  <c r="AN153" i="17"/>
  <c r="E153" i="17"/>
  <c r="E151" i="17"/>
  <c r="E105" i="1"/>
  <c r="AN113" i="1"/>
  <c r="E113" i="1"/>
  <c r="R154" i="18"/>
  <c r="S152" i="18"/>
  <c r="Q158" i="18"/>
  <c r="T146" i="18"/>
  <c r="S148" i="18"/>
  <c r="T147" i="18"/>
  <c r="Y192" i="18"/>
  <c r="Y474" i="18"/>
  <c r="Y121" i="18"/>
  <c r="Y153" i="18"/>
  <c r="U131" i="18"/>
  <c r="U134" i="18"/>
  <c r="P163" i="18"/>
  <c r="P161" i="18"/>
  <c r="P208" i="18"/>
  <c r="T139" i="16"/>
  <c r="T143" i="16"/>
  <c r="Q154" i="15"/>
  <c r="AA116" i="1"/>
  <c r="V130" i="17"/>
  <c r="V131" i="17"/>
  <c r="U133" i="17"/>
  <c r="T135" i="17"/>
  <c r="T139" i="17"/>
  <c r="S166" i="17"/>
  <c r="S168" i="17"/>
  <c r="S170" i="17"/>
  <c r="S171" i="17"/>
  <c r="S174" i="17"/>
  <c r="AD116" i="15"/>
  <c r="P160" i="1"/>
  <c r="P158" i="1"/>
  <c r="P205" i="1"/>
  <c r="P206" i="1"/>
  <c r="P207" i="1"/>
  <c r="Y197" i="17"/>
  <c r="Y125" i="17"/>
  <c r="T139" i="1"/>
  <c r="Y124" i="17"/>
  <c r="Z119" i="17"/>
  <c r="Z121" i="17"/>
  <c r="Q160" i="16"/>
  <c r="Q158" i="16"/>
  <c r="Q205" i="16"/>
  <c r="Q206" i="16"/>
  <c r="Q207" i="16"/>
  <c r="S145" i="16"/>
  <c r="T144" i="16"/>
  <c r="S146" i="16"/>
  <c r="S148" i="16"/>
  <c r="S149" i="16"/>
  <c r="P157" i="1"/>
  <c r="Q155" i="1"/>
  <c r="V125" i="16"/>
  <c r="J45" i="8"/>
  <c r="J27" i="8"/>
  <c r="J32" i="8"/>
  <c r="J21" i="8"/>
  <c r="U125" i="15"/>
  <c r="Q213" i="17"/>
  <c r="Q214" i="17"/>
  <c r="Q215" i="17"/>
  <c r="Q175" i="17"/>
  <c r="S145" i="15"/>
  <c r="T144" i="15"/>
  <c r="S146" i="15"/>
  <c r="S148" i="15"/>
  <c r="E127" i="1"/>
  <c r="V125" i="1"/>
  <c r="T128" i="15"/>
  <c r="T131" i="15"/>
  <c r="U128" i="1"/>
  <c r="U131" i="1"/>
  <c r="P156" i="15"/>
  <c r="P157" i="15"/>
  <c r="R149" i="15"/>
  <c r="S145" i="1"/>
  <c r="T144" i="1"/>
  <c r="Q169" i="17"/>
  <c r="R167" i="17"/>
  <c r="R151" i="1"/>
  <c r="R152" i="1"/>
  <c r="U128" i="16"/>
  <c r="U131" i="16"/>
  <c r="Y116" i="16"/>
  <c r="Y117" i="16"/>
  <c r="Z112" i="16"/>
  <c r="Z114" i="16"/>
  <c r="R155" i="16"/>
  <c r="K20" i="8"/>
  <c r="O443" i="18"/>
  <c r="O491" i="18"/>
  <c r="O493" i="18"/>
  <c r="P209" i="18"/>
  <c r="S391" i="18"/>
  <c r="Z426" i="18"/>
  <c r="Z355" i="18"/>
  <c r="Z387" i="18"/>
  <c r="U373" i="18"/>
  <c r="U371" i="18"/>
  <c r="U369" i="18"/>
  <c r="U370" i="18"/>
  <c r="W360" i="18"/>
  <c r="W361" i="18"/>
  <c r="W362" i="18"/>
  <c r="V363" i="18"/>
  <c r="V365" i="18"/>
  <c r="V368" i="18"/>
  <c r="P397" i="18"/>
  <c r="P395" i="18"/>
  <c r="P442" i="18"/>
  <c r="P443" i="18"/>
  <c r="T383" i="18"/>
  <c r="T385" i="18"/>
  <c r="T386" i="18"/>
  <c r="T382" i="18"/>
  <c r="U381" i="18"/>
  <c r="Z354" i="18"/>
  <c r="AA349" i="18"/>
  <c r="AA351" i="18"/>
  <c r="P394" i="18"/>
  <c r="Q392" i="18"/>
  <c r="V129" i="18"/>
  <c r="V131" i="18"/>
  <c r="V134" i="18"/>
  <c r="V137" i="18"/>
  <c r="S154" i="18"/>
  <c r="S155" i="18"/>
  <c r="X126" i="18"/>
  <c r="X127" i="18"/>
  <c r="X128" i="18"/>
  <c r="W129" i="18"/>
  <c r="W131" i="18"/>
  <c r="W134" i="18"/>
  <c r="Q159" i="18"/>
  <c r="Q160" i="18"/>
  <c r="T149" i="18"/>
  <c r="T151" i="18"/>
  <c r="T148" i="18"/>
  <c r="U147" i="18"/>
  <c r="R155" i="18"/>
  <c r="U139" i="18"/>
  <c r="U137" i="18"/>
  <c r="U135" i="18"/>
  <c r="U136" i="18"/>
  <c r="Z192" i="18"/>
  <c r="Z121" i="18"/>
  <c r="Z153" i="18"/>
  <c r="Z120" i="18"/>
  <c r="AA115" i="18"/>
  <c r="AA117" i="18"/>
  <c r="Q156" i="1"/>
  <c r="R154" i="1"/>
  <c r="Z116" i="16"/>
  <c r="R151" i="15"/>
  <c r="R152" i="15"/>
  <c r="AA189" i="1"/>
  <c r="AA118" i="1"/>
  <c r="AA150" i="1"/>
  <c r="AA117" i="1"/>
  <c r="AB112" i="1"/>
  <c r="AB114" i="1"/>
  <c r="T142" i="17"/>
  <c r="T140" i="17"/>
  <c r="T141" i="17"/>
  <c r="T144" i="17"/>
  <c r="P160" i="15"/>
  <c r="P158" i="15"/>
  <c r="P194" i="15"/>
  <c r="P195" i="15"/>
  <c r="P196" i="15"/>
  <c r="U134" i="1"/>
  <c r="U132" i="1"/>
  <c r="U133" i="1"/>
  <c r="U136" i="1"/>
  <c r="V123" i="15"/>
  <c r="V124" i="15"/>
  <c r="U126" i="15"/>
  <c r="T145" i="16"/>
  <c r="U144" i="16"/>
  <c r="T146" i="16"/>
  <c r="T148" i="16"/>
  <c r="Z123" i="17"/>
  <c r="U134" i="17"/>
  <c r="S149" i="1"/>
  <c r="W123" i="16"/>
  <c r="W124" i="16"/>
  <c r="W125" i="16"/>
  <c r="W126" i="16"/>
  <c r="W128" i="16"/>
  <c r="W131" i="16"/>
  <c r="V126" i="16"/>
  <c r="V128" i="16"/>
  <c r="V131" i="16"/>
  <c r="T143" i="1"/>
  <c r="Y189" i="16"/>
  <c r="Y118" i="16"/>
  <c r="Y150" i="16"/>
  <c r="W123" i="1"/>
  <c r="W124" i="1"/>
  <c r="W125" i="1"/>
  <c r="V126" i="1"/>
  <c r="V128" i="1"/>
  <c r="V131" i="1"/>
  <c r="AD179" i="15"/>
  <c r="AD118" i="15"/>
  <c r="AD150" i="15"/>
  <c r="T134" i="15"/>
  <c r="T136" i="15"/>
  <c r="T132" i="15"/>
  <c r="T133" i="15"/>
  <c r="R156" i="16"/>
  <c r="R168" i="17"/>
  <c r="R170" i="17"/>
  <c r="R171" i="17"/>
  <c r="R174" i="17"/>
  <c r="AD117" i="15"/>
  <c r="AE112" i="15"/>
  <c r="AE114" i="15"/>
  <c r="U132" i="16"/>
  <c r="U133" i="16"/>
  <c r="U134" i="16"/>
  <c r="U136" i="16"/>
  <c r="S151" i="16"/>
  <c r="S152" i="16"/>
  <c r="S175" i="17"/>
  <c r="S213" i="17"/>
  <c r="S214" i="17"/>
  <c r="Q155" i="15"/>
  <c r="L20" i="8"/>
  <c r="O494" i="18"/>
  <c r="O444" i="18"/>
  <c r="P444" i="18"/>
  <c r="P210" i="18"/>
  <c r="Z474" i="18"/>
  <c r="P491" i="18"/>
  <c r="P493" i="18"/>
  <c r="U372" i="18"/>
  <c r="X360" i="18"/>
  <c r="X361" i="18"/>
  <c r="X362" i="18"/>
  <c r="W363" i="18"/>
  <c r="W365" i="18"/>
  <c r="W368" i="18"/>
  <c r="Q393" i="18"/>
  <c r="AA353" i="18"/>
  <c r="AA354" i="18"/>
  <c r="AB349" i="18"/>
  <c r="AB351" i="18"/>
  <c r="T388" i="18"/>
  <c r="T389" i="18"/>
  <c r="U375" i="18"/>
  <c r="U441" i="18"/>
  <c r="V369" i="18"/>
  <c r="V371" i="18"/>
  <c r="V373" i="18"/>
  <c r="V139" i="18"/>
  <c r="V141" i="18"/>
  <c r="V207" i="18"/>
  <c r="V135" i="18"/>
  <c r="T152" i="18"/>
  <c r="T154" i="18"/>
  <c r="T155" i="18"/>
  <c r="U138" i="18"/>
  <c r="Y126" i="18"/>
  <c r="Y127" i="18"/>
  <c r="Y128" i="18"/>
  <c r="X129" i="18"/>
  <c r="X131" i="18"/>
  <c r="X134" i="18"/>
  <c r="S157" i="18"/>
  <c r="W135" i="18"/>
  <c r="Q163" i="18"/>
  <c r="Q161" i="18"/>
  <c r="Q208" i="18"/>
  <c r="U141" i="18"/>
  <c r="U207" i="18"/>
  <c r="R157" i="18"/>
  <c r="R158" i="18"/>
  <c r="AA119" i="18"/>
  <c r="T135" i="15"/>
  <c r="S149" i="15"/>
  <c r="S151" i="15"/>
  <c r="S152" i="15"/>
  <c r="R169" i="17"/>
  <c r="S167" i="17"/>
  <c r="S169" i="17"/>
  <c r="T143" i="17"/>
  <c r="T149" i="16"/>
  <c r="T151" i="16"/>
  <c r="T152" i="16"/>
  <c r="R154" i="15"/>
  <c r="X123" i="1"/>
  <c r="X124" i="1"/>
  <c r="X125" i="1"/>
  <c r="W126" i="1"/>
  <c r="W128" i="1"/>
  <c r="W131" i="1"/>
  <c r="W132" i="16"/>
  <c r="Z118" i="16"/>
  <c r="Z189" i="16"/>
  <c r="Z150" i="16"/>
  <c r="R160" i="16"/>
  <c r="R158" i="16"/>
  <c r="R205" i="16"/>
  <c r="R206" i="16"/>
  <c r="R207" i="16"/>
  <c r="Z117" i="16"/>
  <c r="AA112" i="16"/>
  <c r="AA114" i="16"/>
  <c r="X123" i="16"/>
  <c r="X124" i="16"/>
  <c r="X125" i="16"/>
  <c r="R157" i="16"/>
  <c r="U127" i="15"/>
  <c r="E127" i="15"/>
  <c r="V134" i="1"/>
  <c r="V136" i="1"/>
  <c r="V132" i="1"/>
  <c r="K45" i="8"/>
  <c r="K32" i="8"/>
  <c r="K27" i="8"/>
  <c r="K21" i="8"/>
  <c r="S151" i="1"/>
  <c r="S152" i="1"/>
  <c r="T146" i="17"/>
  <c r="T212" i="17"/>
  <c r="Q156" i="15"/>
  <c r="Q157" i="15"/>
  <c r="T138" i="15"/>
  <c r="T193" i="15"/>
  <c r="E134" i="17"/>
  <c r="V132" i="17"/>
  <c r="E56" i="8"/>
  <c r="U135" i="16"/>
  <c r="U135" i="17"/>
  <c r="U139" i="17"/>
  <c r="U138" i="16"/>
  <c r="U204" i="16"/>
  <c r="T146" i="1"/>
  <c r="T148" i="1"/>
  <c r="T145" i="1"/>
  <c r="U144" i="1"/>
  <c r="Z125" i="17"/>
  <c r="Z197" i="17"/>
  <c r="U138" i="1"/>
  <c r="U204" i="1"/>
  <c r="AB116" i="1"/>
  <c r="AB117" i="1"/>
  <c r="AC112" i="1"/>
  <c r="AC114" i="1"/>
  <c r="Q158" i="1"/>
  <c r="Q205" i="1"/>
  <c r="Q206" i="1"/>
  <c r="Q207" i="1"/>
  <c r="Q160" i="1"/>
  <c r="S154" i="16"/>
  <c r="AE116" i="15"/>
  <c r="R175" i="17"/>
  <c r="R213" i="17"/>
  <c r="R214" i="17"/>
  <c r="R215" i="17"/>
  <c r="S215" i="17"/>
  <c r="V132" i="16"/>
  <c r="V134" i="16"/>
  <c r="V136" i="16"/>
  <c r="Z124" i="17"/>
  <c r="AA119" i="17"/>
  <c r="AA121" i="17"/>
  <c r="U135" i="1"/>
  <c r="Q157" i="1"/>
  <c r="R155" i="1"/>
  <c r="P494" i="18"/>
  <c r="U490" i="18"/>
  <c r="Q209" i="18"/>
  <c r="V370" i="18"/>
  <c r="V372" i="18"/>
  <c r="T391" i="18"/>
  <c r="AB353" i="18"/>
  <c r="AB354" i="18"/>
  <c r="AC349" i="18"/>
  <c r="AC351" i="18"/>
  <c r="Y360" i="18"/>
  <c r="Y361" i="18"/>
  <c r="Y362" i="18"/>
  <c r="X363" i="18"/>
  <c r="X365" i="18"/>
  <c r="X368" i="18"/>
  <c r="AA426" i="18"/>
  <c r="AA355" i="18"/>
  <c r="AA387" i="18"/>
  <c r="U376" i="18"/>
  <c r="Q397" i="18"/>
  <c r="Q395" i="18"/>
  <c r="Q442" i="18"/>
  <c r="Q443" i="18"/>
  <c r="Q444" i="18"/>
  <c r="Q394" i="18"/>
  <c r="R392" i="18"/>
  <c r="W369" i="18"/>
  <c r="V375" i="18"/>
  <c r="V441" i="18"/>
  <c r="V490" i="18"/>
  <c r="V136" i="18"/>
  <c r="V138" i="18"/>
  <c r="W136" i="18"/>
  <c r="T149" i="1"/>
  <c r="T151" i="1"/>
  <c r="T152" i="1"/>
  <c r="U128" i="15"/>
  <c r="U131" i="15"/>
  <c r="U134" i="15"/>
  <c r="T165" i="17"/>
  <c r="T170" i="17"/>
  <c r="T171" i="17"/>
  <c r="T174" i="17"/>
  <c r="V142" i="18"/>
  <c r="V146" i="18"/>
  <c r="T157" i="18"/>
  <c r="Z126" i="18"/>
  <c r="Z127" i="18"/>
  <c r="Z128" i="18"/>
  <c r="Y129" i="18"/>
  <c r="Y131" i="18"/>
  <c r="Y134" i="18"/>
  <c r="R159" i="18"/>
  <c r="X135" i="18"/>
  <c r="AA192" i="18"/>
  <c r="AA121" i="18"/>
  <c r="AA153" i="18"/>
  <c r="U142" i="18"/>
  <c r="AA120" i="18"/>
  <c r="AB115" i="18"/>
  <c r="AB117" i="18"/>
  <c r="V133" i="16"/>
  <c r="V135" i="16"/>
  <c r="W133" i="16"/>
  <c r="S155" i="16"/>
  <c r="S156" i="16"/>
  <c r="S158" i="16"/>
  <c r="S205" i="16"/>
  <c r="T139" i="15"/>
  <c r="T143" i="15"/>
  <c r="Y123" i="16"/>
  <c r="Y124" i="16"/>
  <c r="Y125" i="16"/>
  <c r="X126" i="16"/>
  <c r="X128" i="16"/>
  <c r="X131" i="16"/>
  <c r="T154" i="16"/>
  <c r="S154" i="1"/>
  <c r="Y123" i="1"/>
  <c r="Y124" i="1"/>
  <c r="Y125" i="1"/>
  <c r="X126" i="1"/>
  <c r="X128" i="1"/>
  <c r="X131" i="1"/>
  <c r="R156" i="1"/>
  <c r="AC116" i="1"/>
  <c r="AA116" i="16"/>
  <c r="AA117" i="16"/>
  <c r="AB112" i="16"/>
  <c r="AB114" i="16"/>
  <c r="W132" i="1"/>
  <c r="AE179" i="15"/>
  <c r="AE118" i="15"/>
  <c r="AE150" i="15"/>
  <c r="AA123" i="17"/>
  <c r="AE117" i="15"/>
  <c r="AF112" i="15"/>
  <c r="AF114" i="15"/>
  <c r="AB189" i="1"/>
  <c r="AB118" i="1"/>
  <c r="AB150" i="1"/>
  <c r="U139" i="1"/>
  <c r="U139" i="16"/>
  <c r="W130" i="17"/>
  <c r="W131" i="17"/>
  <c r="W132" i="17"/>
  <c r="W133" i="17"/>
  <c r="W135" i="17"/>
  <c r="W139" i="17"/>
  <c r="V133" i="17"/>
  <c r="V135" i="17"/>
  <c r="V139" i="17"/>
  <c r="T147" i="17"/>
  <c r="V133" i="1"/>
  <c r="V135" i="1"/>
  <c r="V138" i="16"/>
  <c r="V204" i="16"/>
  <c r="V138" i="1"/>
  <c r="V204" i="1"/>
  <c r="S154" i="15"/>
  <c r="U144" i="17"/>
  <c r="U140" i="17"/>
  <c r="U141" i="17"/>
  <c r="U142" i="17"/>
  <c r="Q158" i="15"/>
  <c r="Q194" i="15"/>
  <c r="Q195" i="15"/>
  <c r="Q196" i="15"/>
  <c r="Q160" i="15"/>
  <c r="L27" i="8"/>
  <c r="L32" i="8"/>
  <c r="L45" i="8"/>
  <c r="L21" i="8"/>
  <c r="V125" i="15"/>
  <c r="R155" i="15"/>
  <c r="M20" i="8"/>
  <c r="Q210" i="18"/>
  <c r="AA474" i="18"/>
  <c r="Q491" i="18"/>
  <c r="Q493" i="18"/>
  <c r="W370" i="18"/>
  <c r="W371" i="18"/>
  <c r="W373" i="18"/>
  <c r="W375" i="18"/>
  <c r="W441" i="18"/>
  <c r="V376" i="18"/>
  <c r="V380" i="18"/>
  <c r="Z360" i="18"/>
  <c r="Z361" i="18"/>
  <c r="Z362" i="18"/>
  <c r="Y363" i="18"/>
  <c r="Y365" i="18"/>
  <c r="Y368" i="18"/>
  <c r="AB426" i="18"/>
  <c r="AB355" i="18"/>
  <c r="AB387" i="18"/>
  <c r="AC353" i="18"/>
  <c r="U380" i="18"/>
  <c r="R393" i="18"/>
  <c r="X369" i="18"/>
  <c r="T166" i="17"/>
  <c r="T167" i="17"/>
  <c r="U132" i="15"/>
  <c r="U133" i="15"/>
  <c r="U135" i="15"/>
  <c r="U136" i="15"/>
  <c r="U138" i="15"/>
  <c r="U193" i="15"/>
  <c r="T168" i="17"/>
  <c r="U143" i="17"/>
  <c r="S157" i="16"/>
  <c r="T155" i="16"/>
  <c r="AA126" i="18"/>
  <c r="AA127" i="18"/>
  <c r="AA128" i="18"/>
  <c r="AA129" i="18"/>
  <c r="AA131" i="18"/>
  <c r="AA134" i="18"/>
  <c r="Z129" i="18"/>
  <c r="Z131" i="18"/>
  <c r="Z134" i="18"/>
  <c r="Y135" i="18"/>
  <c r="AB119" i="18"/>
  <c r="R163" i="18"/>
  <c r="R161" i="18"/>
  <c r="R208" i="18"/>
  <c r="U146" i="18"/>
  <c r="W137" i="18"/>
  <c r="W139" i="18"/>
  <c r="R160" i="18"/>
  <c r="S158" i="18"/>
  <c r="W133" i="1"/>
  <c r="W134" i="1"/>
  <c r="W136" i="1"/>
  <c r="W138" i="1"/>
  <c r="W204" i="1"/>
  <c r="S160" i="16"/>
  <c r="Z123" i="1"/>
  <c r="Z124" i="1"/>
  <c r="Z125" i="1"/>
  <c r="Y126" i="1"/>
  <c r="Y128" i="1"/>
  <c r="Y131" i="1"/>
  <c r="Z123" i="16"/>
  <c r="Z124" i="16"/>
  <c r="Z125" i="16"/>
  <c r="Y126" i="16"/>
  <c r="Y128" i="16"/>
  <c r="Y131" i="16"/>
  <c r="W140" i="17"/>
  <c r="T154" i="1"/>
  <c r="AF116" i="15"/>
  <c r="AC118" i="1"/>
  <c r="AC189" i="1"/>
  <c r="AC150" i="1"/>
  <c r="X132" i="16"/>
  <c r="AA197" i="17"/>
  <c r="AA125" i="17"/>
  <c r="V139" i="16"/>
  <c r="U143" i="16"/>
  <c r="T213" i="17"/>
  <c r="T214" i="17"/>
  <c r="T175" i="17"/>
  <c r="AA124" i="17"/>
  <c r="AB119" i="17"/>
  <c r="AB121" i="17"/>
  <c r="AC117" i="1"/>
  <c r="AD112" i="1"/>
  <c r="AD114" i="1"/>
  <c r="U143" i="1"/>
  <c r="R160" i="1"/>
  <c r="R158" i="1"/>
  <c r="R205" i="1"/>
  <c r="R206" i="1"/>
  <c r="R207" i="1"/>
  <c r="X130" i="17"/>
  <c r="X131" i="17"/>
  <c r="X132" i="17"/>
  <c r="W123" i="15"/>
  <c r="W124" i="15"/>
  <c r="W125" i="15"/>
  <c r="V126" i="15"/>
  <c r="V128" i="15"/>
  <c r="V131" i="15"/>
  <c r="W134" i="16"/>
  <c r="W136" i="16"/>
  <c r="AA118" i="16"/>
  <c r="AA189" i="16"/>
  <c r="AA150" i="16"/>
  <c r="R157" i="1"/>
  <c r="S155" i="1"/>
  <c r="AB116" i="16"/>
  <c r="AB117" i="16"/>
  <c r="AC112" i="16"/>
  <c r="AC114" i="16"/>
  <c r="X132" i="1"/>
  <c r="S206" i="16"/>
  <c r="E54" i="8"/>
  <c r="R156" i="15"/>
  <c r="R157" i="15"/>
  <c r="S155" i="15"/>
  <c r="U146" i="17"/>
  <c r="U212" i="17"/>
  <c r="T145" i="15"/>
  <c r="U144" i="15"/>
  <c r="T146" i="15"/>
  <c r="T148" i="15"/>
  <c r="T149" i="15"/>
  <c r="V139" i="1"/>
  <c r="V144" i="17"/>
  <c r="V140" i="17"/>
  <c r="V142" i="17"/>
  <c r="Q494" i="18"/>
  <c r="W372" i="18"/>
  <c r="X370" i="18"/>
  <c r="X371" i="18"/>
  <c r="X373" i="18"/>
  <c r="X375" i="18"/>
  <c r="X441" i="18"/>
  <c r="R209" i="18"/>
  <c r="AC426" i="18"/>
  <c r="AC355" i="18"/>
  <c r="AC387" i="18"/>
  <c r="Y369" i="18"/>
  <c r="U383" i="18"/>
  <c r="U385" i="18"/>
  <c r="U386" i="18"/>
  <c r="U382" i="18"/>
  <c r="V381" i="18"/>
  <c r="V383" i="18"/>
  <c r="V385" i="18"/>
  <c r="AA360" i="18"/>
  <c r="AA361" i="18"/>
  <c r="AA362" i="18"/>
  <c r="Z363" i="18"/>
  <c r="Z365" i="18"/>
  <c r="Z368" i="18"/>
  <c r="AC354" i="18"/>
  <c r="AD349" i="18"/>
  <c r="AD351" i="18"/>
  <c r="R395" i="18"/>
  <c r="R442" i="18"/>
  <c r="R443" i="18"/>
  <c r="R444" i="18"/>
  <c r="R397" i="18"/>
  <c r="R394" i="18"/>
  <c r="S392" i="18"/>
  <c r="W376" i="18"/>
  <c r="T169" i="17"/>
  <c r="V141" i="17"/>
  <c r="V143" i="17"/>
  <c r="W141" i="17"/>
  <c r="W135" i="1"/>
  <c r="X133" i="1"/>
  <c r="X134" i="1"/>
  <c r="X136" i="1"/>
  <c r="X138" i="1"/>
  <c r="X204" i="1"/>
  <c r="AA135" i="18"/>
  <c r="S159" i="18"/>
  <c r="S160" i="18"/>
  <c r="T158" i="18"/>
  <c r="Z135" i="18"/>
  <c r="W138" i="18"/>
  <c r="X136" i="18"/>
  <c r="AB192" i="18"/>
  <c r="AB474" i="18"/>
  <c r="AB121" i="18"/>
  <c r="AB153" i="18"/>
  <c r="W141" i="18"/>
  <c r="W207" i="18"/>
  <c r="W490" i="18"/>
  <c r="AB120" i="18"/>
  <c r="AC115" i="18"/>
  <c r="AC117" i="18"/>
  <c r="AB126" i="18"/>
  <c r="AB127" i="18"/>
  <c r="AB128" i="18"/>
  <c r="U149" i="18"/>
  <c r="U151" i="18"/>
  <c r="U152" i="18"/>
  <c r="U148" i="18"/>
  <c r="V147" i="18"/>
  <c r="U139" i="15"/>
  <c r="U143" i="15"/>
  <c r="X123" i="15"/>
  <c r="X124" i="15"/>
  <c r="X125" i="15"/>
  <c r="W126" i="15"/>
  <c r="W128" i="15"/>
  <c r="W131" i="15"/>
  <c r="AA123" i="16"/>
  <c r="AA124" i="16"/>
  <c r="AA125" i="16"/>
  <c r="Z126" i="16"/>
  <c r="Z128" i="16"/>
  <c r="Z131" i="16"/>
  <c r="Y130" i="17"/>
  <c r="Y131" i="17"/>
  <c r="Y132" i="17"/>
  <c r="X133" i="17"/>
  <c r="X135" i="17"/>
  <c r="X139" i="17"/>
  <c r="S156" i="1"/>
  <c r="S156" i="15"/>
  <c r="AA123" i="1"/>
  <c r="AA124" i="1"/>
  <c r="AA125" i="1"/>
  <c r="AA126" i="1"/>
  <c r="AA128" i="1"/>
  <c r="AA131" i="1"/>
  <c r="Z126" i="1"/>
  <c r="Z128" i="1"/>
  <c r="Z131" i="1"/>
  <c r="F56" i="8"/>
  <c r="T215" i="17"/>
  <c r="Y132" i="16"/>
  <c r="U165" i="17"/>
  <c r="W135" i="16"/>
  <c r="X133" i="16"/>
  <c r="V132" i="15"/>
  <c r="V133" i="15"/>
  <c r="V134" i="15"/>
  <c r="V136" i="15"/>
  <c r="U146" i="16"/>
  <c r="U148" i="16"/>
  <c r="U149" i="16"/>
  <c r="U145" i="16"/>
  <c r="V144" i="16"/>
  <c r="AF118" i="15"/>
  <c r="AF179" i="15"/>
  <c r="AF150" i="15"/>
  <c r="R160" i="15"/>
  <c r="R158" i="15"/>
  <c r="R194" i="15"/>
  <c r="R195" i="15"/>
  <c r="R196" i="15"/>
  <c r="AB189" i="16"/>
  <c r="AB118" i="16"/>
  <c r="AB150" i="16"/>
  <c r="M27" i="8"/>
  <c r="M32" i="8"/>
  <c r="M45" i="8"/>
  <c r="M21" i="8"/>
  <c r="V143" i="16"/>
  <c r="AF117" i="15"/>
  <c r="AG112" i="15"/>
  <c r="AG114" i="15"/>
  <c r="W139" i="1"/>
  <c r="U145" i="1"/>
  <c r="V144" i="1"/>
  <c r="U146" i="1"/>
  <c r="U148" i="1"/>
  <c r="U149" i="1"/>
  <c r="Y132" i="1"/>
  <c r="S207" i="16"/>
  <c r="AD116" i="1"/>
  <c r="AD117" i="1"/>
  <c r="AE112" i="1"/>
  <c r="AE114" i="1"/>
  <c r="U147" i="17"/>
  <c r="AC116" i="16"/>
  <c r="AC117" i="16"/>
  <c r="AD112" i="16"/>
  <c r="AD114" i="16"/>
  <c r="V143" i="1"/>
  <c r="AB123" i="17"/>
  <c r="N20" i="8"/>
  <c r="W138" i="16"/>
  <c r="W204" i="16"/>
  <c r="V146" i="17"/>
  <c r="V212" i="17"/>
  <c r="T151" i="15"/>
  <c r="T152" i="15"/>
  <c r="T156" i="16"/>
  <c r="T157" i="16"/>
  <c r="R210" i="18"/>
  <c r="R491" i="18"/>
  <c r="R493" i="18"/>
  <c r="X372" i="18"/>
  <c r="Y370" i="18"/>
  <c r="V382" i="18"/>
  <c r="W381" i="18"/>
  <c r="AB360" i="18"/>
  <c r="AB361" i="18"/>
  <c r="AB362" i="18"/>
  <c r="AA363" i="18"/>
  <c r="AA365" i="18"/>
  <c r="AA368" i="18"/>
  <c r="S393" i="18"/>
  <c r="U388" i="18"/>
  <c r="V386" i="18"/>
  <c r="AD353" i="18"/>
  <c r="W380" i="18"/>
  <c r="Z369" i="18"/>
  <c r="X376" i="18"/>
  <c r="X135" i="1"/>
  <c r="Y133" i="1"/>
  <c r="W142" i="18"/>
  <c r="W146" i="18"/>
  <c r="AC126" i="18"/>
  <c r="AC127" i="18"/>
  <c r="AC128" i="18"/>
  <c r="AC129" i="18"/>
  <c r="AC131" i="18"/>
  <c r="AC134" i="18"/>
  <c r="AB129" i="18"/>
  <c r="AB131" i="18"/>
  <c r="AB134" i="18"/>
  <c r="T159" i="18"/>
  <c r="V149" i="18"/>
  <c r="V151" i="18"/>
  <c r="V148" i="18"/>
  <c r="W147" i="18"/>
  <c r="U154" i="18"/>
  <c r="U155" i="18"/>
  <c r="S163" i="18"/>
  <c r="S161" i="18"/>
  <c r="S208" i="18"/>
  <c r="AC119" i="18"/>
  <c r="X137" i="18"/>
  <c r="X139" i="18"/>
  <c r="V147" i="17"/>
  <c r="V165" i="17"/>
  <c r="V168" i="17"/>
  <c r="X139" i="1"/>
  <c r="X143" i="1"/>
  <c r="Z130" i="17"/>
  <c r="Z131" i="17"/>
  <c r="Z132" i="17"/>
  <c r="Y133" i="17"/>
  <c r="Y135" i="17"/>
  <c r="Y139" i="17"/>
  <c r="X134" i="16"/>
  <c r="X136" i="16"/>
  <c r="AB123" i="16"/>
  <c r="AB124" i="16"/>
  <c r="AB125" i="16"/>
  <c r="AA126" i="16"/>
  <c r="AA128" i="16"/>
  <c r="AA131" i="16"/>
  <c r="AD116" i="16"/>
  <c r="AA132" i="1"/>
  <c r="T154" i="15"/>
  <c r="V145" i="1"/>
  <c r="W144" i="1"/>
  <c r="V146" i="1"/>
  <c r="V148" i="1"/>
  <c r="AE116" i="1"/>
  <c r="U145" i="15"/>
  <c r="V144" i="15"/>
  <c r="U146" i="15"/>
  <c r="U148" i="15"/>
  <c r="U149" i="15"/>
  <c r="V145" i="16"/>
  <c r="W144" i="16"/>
  <c r="V146" i="16"/>
  <c r="V148" i="16"/>
  <c r="S158" i="1"/>
  <c r="S205" i="1"/>
  <c r="S160" i="1"/>
  <c r="N27" i="8"/>
  <c r="N32" i="8"/>
  <c r="N45" i="8"/>
  <c r="N21" i="8"/>
  <c r="S157" i="1"/>
  <c r="T155" i="1"/>
  <c r="Z132" i="1"/>
  <c r="X140" i="17"/>
  <c r="U151" i="1"/>
  <c r="U152" i="1"/>
  <c r="U166" i="17"/>
  <c r="U167" i="17"/>
  <c r="U170" i="17"/>
  <c r="U171" i="17"/>
  <c r="U174" i="17"/>
  <c r="U168" i="17"/>
  <c r="U151" i="16"/>
  <c r="U152" i="16"/>
  <c r="AB123" i="1"/>
  <c r="AB124" i="1"/>
  <c r="AB125" i="1"/>
  <c r="W132" i="15"/>
  <c r="AB125" i="17"/>
  <c r="AB197" i="17"/>
  <c r="W143" i="1"/>
  <c r="V138" i="15"/>
  <c r="V193" i="15"/>
  <c r="Y123" i="15"/>
  <c r="Y124" i="15"/>
  <c r="Y125" i="15"/>
  <c r="AC118" i="16"/>
  <c r="AC189" i="16"/>
  <c r="AC150" i="16"/>
  <c r="AG116" i="15"/>
  <c r="S160" i="15"/>
  <c r="S158" i="15"/>
  <c r="S194" i="15"/>
  <c r="S195" i="15"/>
  <c r="Z132" i="16"/>
  <c r="X126" i="15"/>
  <c r="X128" i="15"/>
  <c r="X131" i="15"/>
  <c r="T160" i="16"/>
  <c r="T158" i="16"/>
  <c r="T205" i="16"/>
  <c r="W139" i="16"/>
  <c r="AB124" i="17"/>
  <c r="AC119" i="17"/>
  <c r="AC121" i="17"/>
  <c r="W142" i="17"/>
  <c r="W144" i="17"/>
  <c r="AD118" i="1"/>
  <c r="AD189" i="1"/>
  <c r="AD150" i="1"/>
  <c r="V135" i="15"/>
  <c r="S157" i="15"/>
  <c r="S206" i="1"/>
  <c r="E52" i="8"/>
  <c r="R494" i="18"/>
  <c r="S209" i="18"/>
  <c r="U389" i="18"/>
  <c r="U391" i="18"/>
  <c r="AC360" i="18"/>
  <c r="AC361" i="18"/>
  <c r="AC362" i="18"/>
  <c r="AB363" i="18"/>
  <c r="AB365" i="18"/>
  <c r="AB368" i="18"/>
  <c r="V388" i="18"/>
  <c r="V389" i="18"/>
  <c r="S395" i="18"/>
  <c r="S442" i="18"/>
  <c r="S443" i="18"/>
  <c r="S397" i="18"/>
  <c r="AD426" i="18"/>
  <c r="AD355" i="18"/>
  <c r="AD387" i="18"/>
  <c r="S394" i="18"/>
  <c r="T392" i="18"/>
  <c r="AA369" i="18"/>
  <c r="AD354" i="18"/>
  <c r="AE349" i="18"/>
  <c r="AE351" i="18"/>
  <c r="Y371" i="18"/>
  <c r="Y373" i="18"/>
  <c r="W382" i="18"/>
  <c r="X381" i="18"/>
  <c r="W383" i="18"/>
  <c r="W385" i="18"/>
  <c r="X380" i="18"/>
  <c r="V152" i="18"/>
  <c r="V154" i="18"/>
  <c r="V155" i="18"/>
  <c r="V170" i="17"/>
  <c r="V171" i="17"/>
  <c r="V166" i="17"/>
  <c r="V139" i="15"/>
  <c r="V143" i="15"/>
  <c r="U157" i="18"/>
  <c r="T161" i="18"/>
  <c r="T208" i="18"/>
  <c r="T163" i="18"/>
  <c r="T160" i="18"/>
  <c r="AC192" i="18"/>
  <c r="AC474" i="18"/>
  <c r="AC121" i="18"/>
  <c r="AC153" i="18"/>
  <c r="AB135" i="18"/>
  <c r="AC135" i="18"/>
  <c r="X141" i="18"/>
  <c r="X207" i="18"/>
  <c r="X490" i="18"/>
  <c r="W148" i="18"/>
  <c r="X147" i="18"/>
  <c r="W149" i="18"/>
  <c r="W151" i="18"/>
  <c r="AD126" i="18"/>
  <c r="AD127" i="18"/>
  <c r="AD128" i="18"/>
  <c r="X138" i="18"/>
  <c r="Y136" i="18"/>
  <c r="AC120" i="18"/>
  <c r="AD115" i="18"/>
  <c r="AD117" i="18"/>
  <c r="Z123" i="15"/>
  <c r="Z124" i="15"/>
  <c r="Z125" i="15"/>
  <c r="Y126" i="15"/>
  <c r="Y128" i="15"/>
  <c r="Y131" i="15"/>
  <c r="U154" i="1"/>
  <c r="AC123" i="16"/>
  <c r="AC124" i="16"/>
  <c r="AC125" i="16"/>
  <c r="AC126" i="16"/>
  <c r="AC128" i="16"/>
  <c r="AC131" i="16"/>
  <c r="AB126" i="16"/>
  <c r="AB128" i="16"/>
  <c r="AB131" i="16"/>
  <c r="AC123" i="1"/>
  <c r="AC124" i="1"/>
  <c r="AC125" i="1"/>
  <c r="AB126" i="1"/>
  <c r="AB128" i="1"/>
  <c r="AB131" i="1"/>
  <c r="T155" i="15"/>
  <c r="AE118" i="1"/>
  <c r="AE189" i="1"/>
  <c r="AE150" i="1"/>
  <c r="W143" i="17"/>
  <c r="X141" i="17"/>
  <c r="AE117" i="1"/>
  <c r="AF112" i="1"/>
  <c r="AF114" i="1"/>
  <c r="X138" i="16"/>
  <c r="X204" i="16"/>
  <c r="E53" i="8"/>
  <c r="S196" i="15"/>
  <c r="V149" i="1"/>
  <c r="X135" i="16"/>
  <c r="Y133" i="16"/>
  <c r="W145" i="1"/>
  <c r="X144" i="1"/>
  <c r="X145" i="1"/>
  <c r="Y144" i="1"/>
  <c r="W146" i="1"/>
  <c r="W148" i="1"/>
  <c r="U154" i="16"/>
  <c r="U155" i="16"/>
  <c r="T156" i="1"/>
  <c r="AD118" i="16"/>
  <c r="AD189" i="16"/>
  <c r="AD150" i="16"/>
  <c r="Y140" i="17"/>
  <c r="W146" i="17"/>
  <c r="W212" i="17"/>
  <c r="T206" i="16"/>
  <c r="F54" i="8"/>
  <c r="V149" i="16"/>
  <c r="AD117" i="16"/>
  <c r="AE112" i="16"/>
  <c r="AE114" i="16"/>
  <c r="AA130" i="17"/>
  <c r="AA131" i="17"/>
  <c r="AA132" i="17"/>
  <c r="Y134" i="1"/>
  <c r="Y136" i="1"/>
  <c r="W143" i="16"/>
  <c r="AG118" i="15"/>
  <c r="AG179" i="15"/>
  <c r="AG150" i="15"/>
  <c r="W133" i="15"/>
  <c r="U213" i="17"/>
  <c r="U214" i="17"/>
  <c r="U175" i="17"/>
  <c r="AA132" i="16"/>
  <c r="Z133" i="17"/>
  <c r="Z135" i="17"/>
  <c r="Z139" i="17"/>
  <c r="AC123" i="17"/>
  <c r="O20" i="8"/>
  <c r="X132" i="15"/>
  <c r="AG117" i="15"/>
  <c r="AH112" i="15"/>
  <c r="AH114" i="15"/>
  <c r="U169" i="17"/>
  <c r="U151" i="15"/>
  <c r="U152" i="15"/>
  <c r="S207" i="1"/>
  <c r="AC124" i="17"/>
  <c r="AD119" i="17"/>
  <c r="AD121" i="17"/>
  <c r="AD123" i="17"/>
  <c r="S210" i="18"/>
  <c r="S491" i="18"/>
  <c r="W386" i="18"/>
  <c r="W388" i="18"/>
  <c r="W389" i="18"/>
  <c r="T209" i="18"/>
  <c r="AD360" i="18"/>
  <c r="AD361" i="18"/>
  <c r="AD362" i="18"/>
  <c r="AC363" i="18"/>
  <c r="AC365" i="18"/>
  <c r="AC368" i="18"/>
  <c r="T393" i="18"/>
  <c r="T394" i="18"/>
  <c r="U392" i="18"/>
  <c r="V391" i="18"/>
  <c r="S444" i="18"/>
  <c r="AB369" i="18"/>
  <c r="Y375" i="18"/>
  <c r="Y441" i="18"/>
  <c r="Y372" i="18"/>
  <c r="Z370" i="18"/>
  <c r="AE353" i="18"/>
  <c r="X382" i="18"/>
  <c r="Y381" i="18"/>
  <c r="X383" i="18"/>
  <c r="X385" i="18"/>
  <c r="V167" i="17"/>
  <c r="V169" i="17"/>
  <c r="V173" i="17"/>
  <c r="V174" i="17"/>
  <c r="X142" i="18"/>
  <c r="X146" i="18"/>
  <c r="U158" i="18"/>
  <c r="U159" i="18"/>
  <c r="V157" i="18"/>
  <c r="AE126" i="18"/>
  <c r="AE127" i="18"/>
  <c r="AE128" i="18"/>
  <c r="AD129" i="18"/>
  <c r="AD131" i="18"/>
  <c r="AD134" i="18"/>
  <c r="Y137" i="18"/>
  <c r="Y139" i="18"/>
  <c r="W152" i="18"/>
  <c r="AD119" i="18"/>
  <c r="W147" i="17"/>
  <c r="W165" i="17"/>
  <c r="W170" i="17"/>
  <c r="X139" i="16"/>
  <c r="X143" i="16"/>
  <c r="U154" i="15"/>
  <c r="AB130" i="17"/>
  <c r="AB131" i="17"/>
  <c r="AB132" i="17"/>
  <c r="AB133" i="17"/>
  <c r="AB135" i="17"/>
  <c r="AB139" i="17"/>
  <c r="AA133" i="17"/>
  <c r="AA135" i="17"/>
  <c r="AA139" i="17"/>
  <c r="AB132" i="1"/>
  <c r="Y138" i="1"/>
  <c r="Y204" i="1"/>
  <c r="Y135" i="1"/>
  <c r="Z133" i="1"/>
  <c r="T160" i="1"/>
  <c r="T158" i="1"/>
  <c r="T205" i="1"/>
  <c r="AF116" i="1"/>
  <c r="AD123" i="1"/>
  <c r="AD124" i="1"/>
  <c r="AD125" i="1"/>
  <c r="AD126" i="1"/>
  <c r="AD128" i="1"/>
  <c r="AD131" i="1"/>
  <c r="Z140" i="17"/>
  <c r="AH116" i="15"/>
  <c r="T157" i="1"/>
  <c r="U155" i="1"/>
  <c r="Y134" i="16"/>
  <c r="Y136" i="16"/>
  <c r="AC126" i="1"/>
  <c r="AC128" i="1"/>
  <c r="AC131" i="1"/>
  <c r="W134" i="15"/>
  <c r="W136" i="15"/>
  <c r="V151" i="1"/>
  <c r="V152" i="1"/>
  <c r="AB132" i="16"/>
  <c r="Y132" i="15"/>
  <c r="AE116" i="16"/>
  <c r="AE117" i="16"/>
  <c r="AF112" i="16"/>
  <c r="AF114" i="16"/>
  <c r="X146" i="1"/>
  <c r="X148" i="1"/>
  <c r="V145" i="15"/>
  <c r="W144" i="15"/>
  <c r="V146" i="15"/>
  <c r="V148" i="15"/>
  <c r="V149" i="15"/>
  <c r="AC132" i="16"/>
  <c r="AA123" i="15"/>
  <c r="AA124" i="15"/>
  <c r="AA125" i="15"/>
  <c r="X142" i="17"/>
  <c r="X144" i="17"/>
  <c r="W146" i="16"/>
  <c r="W148" i="16"/>
  <c r="W145" i="16"/>
  <c r="X144" i="16"/>
  <c r="V151" i="16"/>
  <c r="V152" i="16"/>
  <c r="U156" i="16"/>
  <c r="U157" i="16"/>
  <c r="AD123" i="16"/>
  <c r="AD124" i="16"/>
  <c r="AD125" i="16"/>
  <c r="Z126" i="15"/>
  <c r="Z128" i="15"/>
  <c r="Z131" i="15"/>
  <c r="AC197" i="17"/>
  <c r="AC125" i="17"/>
  <c r="G56" i="8"/>
  <c r="U215" i="17"/>
  <c r="T207" i="16"/>
  <c r="T156" i="15"/>
  <c r="P20" i="8"/>
  <c r="P45" i="8"/>
  <c r="S493" i="18"/>
  <c r="E55" i="8"/>
  <c r="E40" i="8"/>
  <c r="T206" i="1"/>
  <c r="F52" i="8"/>
  <c r="O21" i="8"/>
  <c r="O32" i="8"/>
  <c r="O27" i="8"/>
  <c r="O45" i="8"/>
  <c r="T210" i="18"/>
  <c r="X386" i="18"/>
  <c r="X388" i="18"/>
  <c r="X389" i="18"/>
  <c r="W391" i="18"/>
  <c r="U393" i="18"/>
  <c r="U394" i="18"/>
  <c r="V392" i="18"/>
  <c r="AE360" i="18"/>
  <c r="AE361" i="18"/>
  <c r="AE362" i="18"/>
  <c r="AD363" i="18"/>
  <c r="AD365" i="18"/>
  <c r="AD368" i="18"/>
  <c r="Z371" i="18"/>
  <c r="Z373" i="18"/>
  <c r="T395" i="18"/>
  <c r="T442" i="18"/>
  <c r="T397" i="18"/>
  <c r="AC369" i="18"/>
  <c r="Y376" i="18"/>
  <c r="AE426" i="18"/>
  <c r="AE355" i="18"/>
  <c r="AE387" i="18"/>
  <c r="AE354" i="18"/>
  <c r="AF349" i="18"/>
  <c r="AF351" i="18"/>
  <c r="W168" i="17"/>
  <c r="W166" i="17"/>
  <c r="W167" i="17"/>
  <c r="AF126" i="18"/>
  <c r="AF127" i="18"/>
  <c r="AF128" i="18"/>
  <c r="AF129" i="18"/>
  <c r="AF131" i="18"/>
  <c r="AF134" i="18"/>
  <c r="AE129" i="18"/>
  <c r="AE131" i="18"/>
  <c r="AE134" i="18"/>
  <c r="W154" i="18"/>
  <c r="W155" i="18"/>
  <c r="Y141" i="18"/>
  <c r="Y207" i="18"/>
  <c r="Y490" i="18"/>
  <c r="U161" i="18"/>
  <c r="U208" i="18"/>
  <c r="U163" i="18"/>
  <c r="AD135" i="18"/>
  <c r="Y138" i="18"/>
  <c r="Z136" i="18"/>
  <c r="U160" i="18"/>
  <c r="V158" i="18"/>
  <c r="X148" i="18"/>
  <c r="Y147" i="18"/>
  <c r="X149" i="18"/>
  <c r="X151" i="18"/>
  <c r="AD192" i="18"/>
  <c r="AD474" i="18"/>
  <c r="AD121" i="18"/>
  <c r="AD153" i="18"/>
  <c r="AD120" i="18"/>
  <c r="AE115" i="18"/>
  <c r="AE117" i="18"/>
  <c r="W135" i="15"/>
  <c r="X133" i="15"/>
  <c r="X134" i="15"/>
  <c r="X136" i="15"/>
  <c r="W149" i="1"/>
  <c r="W151" i="1"/>
  <c r="X149" i="1"/>
  <c r="AB123" i="15"/>
  <c r="AB124" i="15"/>
  <c r="AB125" i="15"/>
  <c r="AA126" i="15"/>
  <c r="AA128" i="15"/>
  <c r="AA131" i="15"/>
  <c r="V154" i="16"/>
  <c r="V155" i="16"/>
  <c r="V154" i="1"/>
  <c r="AE123" i="16"/>
  <c r="AE124" i="16"/>
  <c r="AE125" i="16"/>
  <c r="AD126" i="16"/>
  <c r="AD128" i="16"/>
  <c r="AD131" i="16"/>
  <c r="V151" i="15"/>
  <c r="V152" i="15"/>
  <c r="AH179" i="15"/>
  <c r="AH118" i="15"/>
  <c r="AH150" i="15"/>
  <c r="AD132" i="1"/>
  <c r="AA140" i="17"/>
  <c r="U156" i="1"/>
  <c r="AH117" i="15"/>
  <c r="AI112" i="15"/>
  <c r="AI114" i="15"/>
  <c r="AF118" i="1"/>
  <c r="AF189" i="1"/>
  <c r="AF150" i="1"/>
  <c r="AB140" i="17"/>
  <c r="Z132" i="15"/>
  <c r="AC132" i="1"/>
  <c r="AF117" i="1"/>
  <c r="AG112" i="1"/>
  <c r="AG114" i="1"/>
  <c r="AC130" i="17"/>
  <c r="AC131" i="17"/>
  <c r="AC132" i="17"/>
  <c r="W149" i="16"/>
  <c r="AE189" i="16"/>
  <c r="AE118" i="16"/>
  <c r="AE150" i="16"/>
  <c r="AF116" i="16"/>
  <c r="AF117" i="16"/>
  <c r="AG112" i="16"/>
  <c r="AG114" i="16"/>
  <c r="Y138" i="16"/>
  <c r="Y204" i="16"/>
  <c r="X143" i="17"/>
  <c r="Y141" i="17"/>
  <c r="V213" i="17"/>
  <c r="V175" i="17"/>
  <c r="V178" i="17"/>
  <c r="Y135" i="16"/>
  <c r="Z133" i="16"/>
  <c r="Z134" i="1"/>
  <c r="Z136" i="1"/>
  <c r="X145" i="16"/>
  <c r="Y144" i="16"/>
  <c r="X146" i="16"/>
  <c r="X148" i="16"/>
  <c r="T160" i="15"/>
  <c r="T158" i="15"/>
  <c r="T194" i="15"/>
  <c r="T195" i="15"/>
  <c r="W171" i="17"/>
  <c r="W173" i="17"/>
  <c r="AE123" i="1"/>
  <c r="AE124" i="1"/>
  <c r="AE125" i="1"/>
  <c r="AD197" i="17"/>
  <c r="AD125" i="17"/>
  <c r="T157" i="15"/>
  <c r="U155" i="15"/>
  <c r="X146" i="17"/>
  <c r="X212" i="17"/>
  <c r="U160" i="16"/>
  <c r="U158" i="16"/>
  <c r="U205" i="16"/>
  <c r="W138" i="15"/>
  <c r="W193" i="15"/>
  <c r="Y139" i="1"/>
  <c r="AD124" i="17"/>
  <c r="AE119" i="17"/>
  <c r="AE121" i="17"/>
  <c r="P32" i="8"/>
  <c r="P27" i="8"/>
  <c r="P21" i="8"/>
  <c r="S494" i="18"/>
  <c r="T207" i="1"/>
  <c r="T443" i="18"/>
  <c r="T491" i="18"/>
  <c r="U209" i="18"/>
  <c r="AF360" i="18"/>
  <c r="AF361" i="18"/>
  <c r="AF362" i="18"/>
  <c r="AE363" i="18"/>
  <c r="AE365" i="18"/>
  <c r="AE368" i="18"/>
  <c r="X391" i="18"/>
  <c r="U395" i="18"/>
  <c r="U442" i="18"/>
  <c r="U443" i="18"/>
  <c r="U397" i="18"/>
  <c r="Z375" i="18"/>
  <c r="Z441" i="18"/>
  <c r="V393" i="18"/>
  <c r="Z372" i="18"/>
  <c r="AA370" i="18"/>
  <c r="AF353" i="18"/>
  <c r="AF354" i="18"/>
  <c r="AG349" i="18"/>
  <c r="AG351" i="18"/>
  <c r="AD369" i="18"/>
  <c r="Y380" i="18"/>
  <c r="W169" i="17"/>
  <c r="Y142" i="18"/>
  <c r="Y146" i="18"/>
  <c r="V159" i="18"/>
  <c r="W157" i="18"/>
  <c r="Z137" i="18"/>
  <c r="Z139" i="18"/>
  <c r="AE135" i="18"/>
  <c r="AE119" i="18"/>
  <c r="AF135" i="18"/>
  <c r="X152" i="18"/>
  <c r="AG126" i="18"/>
  <c r="AG127" i="18"/>
  <c r="AG128" i="18"/>
  <c r="Z135" i="1"/>
  <c r="AA133" i="1"/>
  <c r="AA134" i="1"/>
  <c r="AA136" i="1"/>
  <c r="V154" i="15"/>
  <c r="AF123" i="1"/>
  <c r="AF124" i="1"/>
  <c r="AF125" i="1"/>
  <c r="AE126" i="1"/>
  <c r="AE128" i="1"/>
  <c r="AE131" i="1"/>
  <c r="U156" i="15"/>
  <c r="AD130" i="17"/>
  <c r="AD131" i="17"/>
  <c r="AD132" i="17"/>
  <c r="AC133" i="17"/>
  <c r="AC135" i="17"/>
  <c r="AC139" i="17"/>
  <c r="X151" i="1"/>
  <c r="X152" i="1"/>
  <c r="AF123" i="16"/>
  <c r="AF124" i="16"/>
  <c r="AF125" i="16"/>
  <c r="AF126" i="16"/>
  <c r="AF128" i="16"/>
  <c r="AF131" i="16"/>
  <c r="AE126" i="16"/>
  <c r="AE128" i="16"/>
  <c r="AE131" i="16"/>
  <c r="AI116" i="15"/>
  <c r="AD132" i="16"/>
  <c r="U158" i="1"/>
  <c r="U205" i="1"/>
  <c r="U206" i="1"/>
  <c r="U160" i="1"/>
  <c r="W152" i="1"/>
  <c r="U206" i="16"/>
  <c r="G54" i="8"/>
  <c r="Z138" i="1"/>
  <c r="Z204" i="1"/>
  <c r="Y139" i="16"/>
  <c r="W151" i="16"/>
  <c r="W152" i="16"/>
  <c r="U157" i="1"/>
  <c r="V155" i="1"/>
  <c r="V156" i="16"/>
  <c r="Z134" i="16"/>
  <c r="Z136" i="16"/>
  <c r="AF118" i="16"/>
  <c r="AF189" i="16"/>
  <c r="AF150" i="16"/>
  <c r="AA132" i="15"/>
  <c r="T196" i="15"/>
  <c r="F53" i="8"/>
  <c r="X138" i="15"/>
  <c r="X193" i="15"/>
  <c r="V190" i="17"/>
  <c r="AG116" i="16"/>
  <c r="AC123" i="15"/>
  <c r="AC124" i="15"/>
  <c r="AC125" i="15"/>
  <c r="W174" i="17"/>
  <c r="Y143" i="1"/>
  <c r="X147" i="17"/>
  <c r="X135" i="15"/>
  <c r="Y133" i="15"/>
  <c r="AE123" i="17"/>
  <c r="W139" i="15"/>
  <c r="X165" i="17"/>
  <c r="Y142" i="17"/>
  <c r="Y144" i="17"/>
  <c r="AG116" i="1"/>
  <c r="AG117" i="1"/>
  <c r="AH112" i="1"/>
  <c r="AH114" i="1"/>
  <c r="AB126" i="15"/>
  <c r="AB128" i="15"/>
  <c r="AB131" i="15"/>
  <c r="Q20" i="8"/>
  <c r="Q32" i="8"/>
  <c r="T493" i="18"/>
  <c r="F55" i="8"/>
  <c r="F40" i="8"/>
  <c r="T444" i="18"/>
  <c r="U444" i="18"/>
  <c r="U210" i="18"/>
  <c r="U491" i="18"/>
  <c r="AG360" i="18"/>
  <c r="AG361" i="18"/>
  <c r="AG362" i="18"/>
  <c r="AF363" i="18"/>
  <c r="AF365" i="18"/>
  <c r="AF368" i="18"/>
  <c r="AF426" i="18"/>
  <c r="AF355" i="18"/>
  <c r="AF387" i="18"/>
  <c r="Z376" i="18"/>
  <c r="AE369" i="18"/>
  <c r="AG353" i="18"/>
  <c r="AG354" i="18"/>
  <c r="AH349" i="18"/>
  <c r="AH351" i="18"/>
  <c r="Y382" i="18"/>
  <c r="Z381" i="18"/>
  <c r="Y383" i="18"/>
  <c r="Y385" i="18"/>
  <c r="Y386" i="18"/>
  <c r="AA371" i="18"/>
  <c r="AA373" i="18"/>
  <c r="V397" i="18"/>
  <c r="V400" i="18"/>
  <c r="V395" i="18"/>
  <c r="V442" i="18"/>
  <c r="V394" i="18"/>
  <c r="W392" i="18"/>
  <c r="AE192" i="18"/>
  <c r="AE474" i="18"/>
  <c r="AE121" i="18"/>
  <c r="AE153" i="18"/>
  <c r="Z138" i="18"/>
  <c r="AA136" i="18"/>
  <c r="AE120" i="18"/>
  <c r="AF115" i="18"/>
  <c r="AF117" i="18"/>
  <c r="Y148" i="18"/>
  <c r="Z147" i="18"/>
  <c r="Y149" i="18"/>
  <c r="Y151" i="18"/>
  <c r="Z141" i="18"/>
  <c r="Z207" i="18"/>
  <c r="Z490" i="18"/>
  <c r="AH126" i="18"/>
  <c r="AH127" i="18"/>
  <c r="AH128" i="18"/>
  <c r="X154" i="18"/>
  <c r="X155" i="18"/>
  <c r="V161" i="18"/>
  <c r="V208" i="18"/>
  <c r="V163" i="18"/>
  <c r="AG129" i="18"/>
  <c r="AG131" i="18"/>
  <c r="AG134" i="18"/>
  <c r="V160" i="18"/>
  <c r="W158" i="18"/>
  <c r="X149" i="16"/>
  <c r="X151" i="16"/>
  <c r="X152" i="16"/>
  <c r="AA135" i="1"/>
  <c r="AB133" i="1"/>
  <c r="AB134" i="1"/>
  <c r="AB136" i="1"/>
  <c r="AH116" i="1"/>
  <c r="X154" i="1"/>
  <c r="W154" i="16"/>
  <c r="AE130" i="17"/>
  <c r="AE131" i="17"/>
  <c r="AE132" i="17"/>
  <c r="AD133" i="17"/>
  <c r="AD135" i="17"/>
  <c r="AD139" i="17"/>
  <c r="AI118" i="15"/>
  <c r="AI179" i="15"/>
  <c r="AI150" i="15"/>
  <c r="AE132" i="1"/>
  <c r="AD123" i="15"/>
  <c r="AD124" i="15"/>
  <c r="AD125" i="15"/>
  <c r="AC126" i="15"/>
  <c r="AC128" i="15"/>
  <c r="AC131" i="15"/>
  <c r="V198" i="17"/>
  <c r="V191" i="17"/>
  <c r="V192" i="17"/>
  <c r="V160" i="16"/>
  <c r="V158" i="16"/>
  <c r="V205" i="16"/>
  <c r="Z139" i="1"/>
  <c r="AI117" i="15"/>
  <c r="AJ112" i="15"/>
  <c r="AJ114" i="15"/>
  <c r="AG123" i="1"/>
  <c r="AG124" i="1"/>
  <c r="AG125" i="1"/>
  <c r="Y134" i="15"/>
  <c r="Y136" i="15"/>
  <c r="V194" i="17"/>
  <c r="U207" i="16"/>
  <c r="AC140" i="17"/>
  <c r="AF126" i="1"/>
  <c r="AF128" i="1"/>
  <c r="AF131" i="1"/>
  <c r="Y143" i="17"/>
  <c r="Z141" i="17"/>
  <c r="V156" i="1"/>
  <c r="AG118" i="1"/>
  <c r="AG189" i="1"/>
  <c r="AG150" i="1"/>
  <c r="X166" i="17"/>
  <c r="X167" i="17"/>
  <c r="X139" i="15"/>
  <c r="Z138" i="16"/>
  <c r="Z204" i="16"/>
  <c r="W154" i="1"/>
  <c r="AE132" i="16"/>
  <c r="W143" i="15"/>
  <c r="Y146" i="1"/>
  <c r="Y148" i="1"/>
  <c r="Y149" i="1"/>
  <c r="Y145" i="1"/>
  <c r="Z144" i="1"/>
  <c r="Z135" i="16"/>
  <c r="AA133" i="16"/>
  <c r="V157" i="16"/>
  <c r="AF132" i="16"/>
  <c r="Y146" i="17"/>
  <c r="Y212" i="17"/>
  <c r="AB132" i="15"/>
  <c r="AE197" i="17"/>
  <c r="AE125" i="17"/>
  <c r="AG189" i="16"/>
  <c r="AG118" i="16"/>
  <c r="AG150" i="16"/>
  <c r="AA138" i="1"/>
  <c r="AA204" i="1"/>
  <c r="AG123" i="16"/>
  <c r="AG124" i="16"/>
  <c r="AG125" i="16"/>
  <c r="U160" i="15"/>
  <c r="U158" i="15"/>
  <c r="U194" i="15"/>
  <c r="AE124" i="17"/>
  <c r="AF119" i="17"/>
  <c r="AF121" i="17"/>
  <c r="W175" i="17"/>
  <c r="W178" i="17"/>
  <c r="W213" i="17"/>
  <c r="AG117" i="16"/>
  <c r="AH112" i="16"/>
  <c r="AH114" i="16"/>
  <c r="Y143" i="16"/>
  <c r="G52" i="8"/>
  <c r="U207" i="1"/>
  <c r="U157" i="15"/>
  <c r="V155" i="15"/>
  <c r="Q27" i="8"/>
  <c r="Q45" i="8"/>
  <c r="Q21" i="8"/>
  <c r="T494" i="18"/>
  <c r="U493" i="18"/>
  <c r="G55" i="8"/>
  <c r="G40" i="8"/>
  <c r="V166" i="18"/>
  <c r="V167" i="18"/>
  <c r="V168" i="18"/>
  <c r="V169" i="18"/>
  <c r="V171" i="18"/>
  <c r="H34" i="8"/>
  <c r="U195" i="15"/>
  <c r="U196" i="15"/>
  <c r="V491" i="18"/>
  <c r="H40" i="8"/>
  <c r="AH353" i="18"/>
  <c r="AH354" i="18"/>
  <c r="AI349" i="18"/>
  <c r="AI351" i="18"/>
  <c r="AH360" i="18"/>
  <c r="AH361" i="18"/>
  <c r="AH362" i="18"/>
  <c r="AG363" i="18"/>
  <c r="AG365" i="18"/>
  <c r="AG368" i="18"/>
  <c r="V401" i="18"/>
  <c r="V402" i="18"/>
  <c r="AG426" i="18"/>
  <c r="AG355" i="18"/>
  <c r="AG387" i="18"/>
  <c r="AA375" i="18"/>
  <c r="AA441" i="18"/>
  <c r="AF369" i="18"/>
  <c r="AA372" i="18"/>
  <c r="AB370" i="18"/>
  <c r="Z380" i="18"/>
  <c r="Y388" i="18"/>
  <c r="Y389" i="18"/>
  <c r="W393" i="18"/>
  <c r="X157" i="18"/>
  <c r="AI126" i="18"/>
  <c r="AI127" i="18"/>
  <c r="AI128" i="18"/>
  <c r="AI129" i="18"/>
  <c r="AI131" i="18"/>
  <c r="AI134" i="18"/>
  <c r="AH129" i="18"/>
  <c r="AH131" i="18"/>
  <c r="AH134" i="18"/>
  <c r="AF119" i="18"/>
  <c r="AG135" i="18"/>
  <c r="Z142" i="18"/>
  <c r="Y152" i="18"/>
  <c r="W159" i="18"/>
  <c r="AA137" i="18"/>
  <c r="AA139" i="18"/>
  <c r="Y165" i="17"/>
  <c r="Y166" i="17"/>
  <c r="AF130" i="17"/>
  <c r="AF131" i="17"/>
  <c r="AF132" i="17"/>
  <c r="AE133" i="17"/>
  <c r="AE135" i="17"/>
  <c r="AE139" i="17"/>
  <c r="AE123" i="15"/>
  <c r="AE124" i="15"/>
  <c r="AE125" i="15"/>
  <c r="AD126" i="15"/>
  <c r="AD128" i="15"/>
  <c r="AD131" i="15"/>
  <c r="X154" i="16"/>
  <c r="V156" i="15"/>
  <c r="AH123" i="16"/>
  <c r="AH124" i="16"/>
  <c r="AH125" i="16"/>
  <c r="AG126" i="16"/>
  <c r="AG128" i="16"/>
  <c r="AG131" i="16"/>
  <c r="Y138" i="15"/>
  <c r="Y193" i="15"/>
  <c r="V163" i="16"/>
  <c r="AH116" i="16"/>
  <c r="AH117" i="16"/>
  <c r="AI112" i="16"/>
  <c r="AI114" i="16"/>
  <c r="AA139" i="1"/>
  <c r="Y147" i="17"/>
  <c r="Y151" i="1"/>
  <c r="Y152" i="1"/>
  <c r="Z139" i="16"/>
  <c r="Y135" i="15"/>
  <c r="Z133" i="15"/>
  <c r="W155" i="16"/>
  <c r="X143" i="15"/>
  <c r="AH123" i="1"/>
  <c r="AH124" i="1"/>
  <c r="AH125" i="1"/>
  <c r="AD140" i="17"/>
  <c r="AF123" i="17"/>
  <c r="W146" i="15"/>
  <c r="W148" i="15"/>
  <c r="W149" i="15"/>
  <c r="W145" i="15"/>
  <c r="X144" i="15"/>
  <c r="AG126" i="1"/>
  <c r="AG128" i="1"/>
  <c r="AG131" i="1"/>
  <c r="V160" i="1"/>
  <c r="V163" i="1"/>
  <c r="V158" i="1"/>
  <c r="V205" i="1"/>
  <c r="AB138" i="1"/>
  <c r="AB204" i="1"/>
  <c r="X168" i="17"/>
  <c r="X170" i="17"/>
  <c r="V157" i="1"/>
  <c r="W155" i="1"/>
  <c r="AJ116" i="15"/>
  <c r="Y146" i="16"/>
  <c r="Y148" i="16"/>
  <c r="Y149" i="16"/>
  <c r="Y145" i="16"/>
  <c r="Z144" i="16"/>
  <c r="AB135" i="1"/>
  <c r="AC133" i="1"/>
  <c r="Z142" i="17"/>
  <c r="Z144" i="17"/>
  <c r="Z143" i="1"/>
  <c r="V204" i="17"/>
  <c r="AH189" i="1"/>
  <c r="AH118" i="1"/>
  <c r="AH150" i="1"/>
  <c r="W190" i="17"/>
  <c r="W194" i="17"/>
  <c r="W209" i="17"/>
  <c r="W214" i="17"/>
  <c r="AA134" i="16"/>
  <c r="AA136" i="16"/>
  <c r="AF132" i="1"/>
  <c r="V209" i="17"/>
  <c r="AC132" i="15"/>
  <c r="AH117" i="1"/>
  <c r="AI112" i="1"/>
  <c r="AI114" i="1"/>
  <c r="R20" i="8"/>
  <c r="U494" i="18"/>
  <c r="G53" i="8"/>
  <c r="AF124" i="17"/>
  <c r="AG119" i="17"/>
  <c r="AG121" i="17"/>
  <c r="AG123" i="17"/>
  <c r="AI360" i="18"/>
  <c r="AI361" i="18"/>
  <c r="AI362" i="18"/>
  <c r="AH363" i="18"/>
  <c r="AH365" i="18"/>
  <c r="AH368" i="18"/>
  <c r="W395" i="18"/>
  <c r="W442" i="18"/>
  <c r="W397" i="18"/>
  <c r="AG369" i="18"/>
  <c r="W394" i="18"/>
  <c r="X392" i="18"/>
  <c r="AA376" i="18"/>
  <c r="AB371" i="18"/>
  <c r="AB373" i="18"/>
  <c r="Y391" i="18"/>
  <c r="AH426" i="18"/>
  <c r="AH355" i="18"/>
  <c r="AH387" i="18"/>
  <c r="Z383" i="18"/>
  <c r="Z385" i="18"/>
  <c r="Z386" i="18"/>
  <c r="Z382" i="18"/>
  <c r="AA381" i="18"/>
  <c r="V403" i="18"/>
  <c r="V405" i="18"/>
  <c r="AI353" i="18"/>
  <c r="AA138" i="18"/>
  <c r="AB136" i="18"/>
  <c r="AB137" i="18"/>
  <c r="AB139" i="18"/>
  <c r="AI135" i="18"/>
  <c r="AJ126" i="18"/>
  <c r="AJ127" i="18"/>
  <c r="AJ128" i="18"/>
  <c r="V185" i="18"/>
  <c r="V189" i="18"/>
  <c r="V204" i="18"/>
  <c r="W161" i="18"/>
  <c r="W208" i="18"/>
  <c r="W163" i="18"/>
  <c r="W166" i="18"/>
  <c r="W160" i="18"/>
  <c r="X158" i="18"/>
  <c r="Y154" i="18"/>
  <c r="Y155" i="18"/>
  <c r="Z146" i="18"/>
  <c r="AF192" i="18"/>
  <c r="AF474" i="18"/>
  <c r="AF121" i="18"/>
  <c r="AF153" i="18"/>
  <c r="AH135" i="18"/>
  <c r="AA141" i="18"/>
  <c r="AA207" i="18"/>
  <c r="AA490" i="18"/>
  <c r="V170" i="18"/>
  <c r="AF120" i="18"/>
  <c r="AG115" i="18"/>
  <c r="AG117" i="18"/>
  <c r="AB139" i="1"/>
  <c r="AB143" i="1"/>
  <c r="AA135" i="16"/>
  <c r="AB133" i="16"/>
  <c r="AB134" i="16"/>
  <c r="AB136" i="16"/>
  <c r="AF123" i="15"/>
  <c r="AF124" i="15"/>
  <c r="AF125" i="15"/>
  <c r="AE126" i="15"/>
  <c r="AE128" i="15"/>
  <c r="AE131" i="15"/>
  <c r="Y154" i="1"/>
  <c r="AG130" i="17"/>
  <c r="AG131" i="17"/>
  <c r="AG132" i="17"/>
  <c r="AF133" i="17"/>
  <c r="AF135" i="17"/>
  <c r="AF139" i="17"/>
  <c r="X145" i="15"/>
  <c r="Y144" i="15"/>
  <c r="X146" i="15"/>
  <c r="X148" i="15"/>
  <c r="AI123" i="16"/>
  <c r="AI124" i="16"/>
  <c r="AI125" i="16"/>
  <c r="AI126" i="16"/>
  <c r="AI128" i="16"/>
  <c r="AI131" i="16"/>
  <c r="AD132" i="15"/>
  <c r="Y151" i="16"/>
  <c r="Y152" i="16"/>
  <c r="W156" i="16"/>
  <c r="AA143" i="1"/>
  <c r="Y139" i="15"/>
  <c r="V231" i="17"/>
  <c r="V232" i="17"/>
  <c r="V233" i="17"/>
  <c r="V205" i="17"/>
  <c r="H63" i="8"/>
  <c r="AJ118" i="15"/>
  <c r="AJ179" i="15"/>
  <c r="AJ150" i="15"/>
  <c r="Z134" i="15"/>
  <c r="Z136" i="15"/>
  <c r="V160" i="15"/>
  <c r="V158" i="15"/>
  <c r="V194" i="15"/>
  <c r="I56" i="8"/>
  <c r="AG132" i="1"/>
  <c r="W198" i="17"/>
  <c r="W191" i="17"/>
  <c r="W192" i="17"/>
  <c r="AJ117" i="15"/>
  <c r="AK112" i="15"/>
  <c r="AK114" i="15"/>
  <c r="X169" i="17"/>
  <c r="Y167" i="17"/>
  <c r="AH118" i="16"/>
  <c r="AH189" i="16"/>
  <c r="AH150" i="16"/>
  <c r="V157" i="15"/>
  <c r="V164" i="1"/>
  <c r="V165" i="1"/>
  <c r="V166" i="1"/>
  <c r="V168" i="1"/>
  <c r="AI123" i="1"/>
  <c r="AI124" i="1"/>
  <c r="AI125" i="1"/>
  <c r="AI126" i="1"/>
  <c r="AI128" i="1"/>
  <c r="AI131" i="1"/>
  <c r="AI116" i="16"/>
  <c r="AE140" i="17"/>
  <c r="AI116" i="1"/>
  <c r="Z146" i="1"/>
  <c r="Z148" i="1"/>
  <c r="Z149" i="1"/>
  <c r="Z145" i="1"/>
  <c r="AA144" i="1"/>
  <c r="Z143" i="16"/>
  <c r="W156" i="1"/>
  <c r="AC134" i="1"/>
  <c r="AC136" i="1"/>
  <c r="W151" i="15"/>
  <c r="W152" i="15"/>
  <c r="AH126" i="1"/>
  <c r="AH128" i="1"/>
  <c r="AH131" i="1"/>
  <c r="V164" i="16"/>
  <c r="V165" i="16"/>
  <c r="V166" i="16"/>
  <c r="V168" i="16"/>
  <c r="AG132" i="16"/>
  <c r="V214" i="17"/>
  <c r="Z146" i="17"/>
  <c r="Z212" i="17"/>
  <c r="X171" i="17"/>
  <c r="X173" i="17"/>
  <c r="AA138" i="16"/>
  <c r="AA204" i="16"/>
  <c r="Z143" i="17"/>
  <c r="AA141" i="17"/>
  <c r="AF125" i="17"/>
  <c r="AF197" i="17"/>
  <c r="AH126" i="16"/>
  <c r="AH128" i="16"/>
  <c r="AH131" i="16"/>
  <c r="W400" i="18"/>
  <c r="W401" i="18"/>
  <c r="I34" i="8"/>
  <c r="V163" i="15"/>
  <c r="V164" i="15"/>
  <c r="V165" i="15"/>
  <c r="V166" i="15"/>
  <c r="V168" i="15"/>
  <c r="H47" i="8"/>
  <c r="AG124" i="17"/>
  <c r="AH119" i="17"/>
  <c r="AH121" i="17"/>
  <c r="AH123" i="17"/>
  <c r="R32" i="8"/>
  <c r="R45" i="8"/>
  <c r="R21" i="8"/>
  <c r="R27" i="8"/>
  <c r="W491" i="18"/>
  <c r="I40" i="8"/>
  <c r="AB372" i="18"/>
  <c r="AC370" i="18"/>
  <c r="AC371" i="18"/>
  <c r="AC373" i="18"/>
  <c r="V209" i="18"/>
  <c r="AJ360" i="18"/>
  <c r="AJ361" i="18"/>
  <c r="AJ362" i="18"/>
  <c r="AI363" i="18"/>
  <c r="AI365" i="18"/>
  <c r="AI368" i="18"/>
  <c r="AI420" i="18"/>
  <c r="AI426" i="18"/>
  <c r="AI433" i="18"/>
  <c r="AI355" i="18"/>
  <c r="AI387" i="18"/>
  <c r="AI354" i="18"/>
  <c r="AJ349" i="18"/>
  <c r="AJ351" i="18"/>
  <c r="AA380" i="18"/>
  <c r="V419" i="18"/>
  <c r="V404" i="18"/>
  <c r="X393" i="18"/>
  <c r="AH369" i="18"/>
  <c r="Z388" i="18"/>
  <c r="Z389" i="18"/>
  <c r="AB375" i="18"/>
  <c r="AB441" i="18"/>
  <c r="Z147" i="17"/>
  <c r="Z165" i="17"/>
  <c r="Z166" i="17"/>
  <c r="AK126" i="18"/>
  <c r="AK127" i="18"/>
  <c r="AK128" i="18"/>
  <c r="AJ129" i="18"/>
  <c r="AJ131" i="18"/>
  <c r="AJ134" i="18"/>
  <c r="Y157" i="18"/>
  <c r="Z149" i="18"/>
  <c r="Z151" i="18"/>
  <c r="Z152" i="18"/>
  <c r="Z148" i="18"/>
  <c r="AA147" i="18"/>
  <c r="X159" i="18"/>
  <c r="X160" i="18"/>
  <c r="V193" i="18"/>
  <c r="V186" i="18"/>
  <c r="V187" i="18"/>
  <c r="AG119" i="18"/>
  <c r="S20" i="8"/>
  <c r="AA142" i="18"/>
  <c r="W167" i="18"/>
  <c r="W168" i="18"/>
  <c r="W169" i="18"/>
  <c r="W171" i="18"/>
  <c r="AB141" i="18"/>
  <c r="AB207" i="18"/>
  <c r="AB138" i="18"/>
  <c r="AC136" i="18"/>
  <c r="AA139" i="16"/>
  <c r="AA143" i="16"/>
  <c r="Z135" i="15"/>
  <c r="AA133" i="15"/>
  <c r="AA134" i="15"/>
  <c r="AA136" i="15"/>
  <c r="W154" i="15"/>
  <c r="W155" i="15"/>
  <c r="W156" i="15"/>
  <c r="W158" i="15"/>
  <c r="W194" i="15"/>
  <c r="Y154" i="16"/>
  <c r="AI132" i="16"/>
  <c r="AI132" i="1"/>
  <c r="AA142" i="17"/>
  <c r="AA144" i="17"/>
  <c r="V215" i="17"/>
  <c r="W215" i="17"/>
  <c r="H56" i="8"/>
  <c r="V182" i="16"/>
  <c r="V186" i="16"/>
  <c r="V201" i="16"/>
  <c r="AK116" i="15"/>
  <c r="AA145" i="1"/>
  <c r="AB144" i="1"/>
  <c r="AB146" i="1"/>
  <c r="AB148" i="1"/>
  <c r="AA146" i="1"/>
  <c r="AA148" i="1"/>
  <c r="AH132" i="16"/>
  <c r="W158" i="16"/>
  <c r="W205" i="16"/>
  <c r="W160" i="16"/>
  <c r="AB138" i="16"/>
  <c r="AB204" i="16"/>
  <c r="AJ123" i="1"/>
  <c r="AJ124" i="1"/>
  <c r="AJ125" i="1"/>
  <c r="X174" i="17"/>
  <c r="Z151" i="1"/>
  <c r="Z152" i="1"/>
  <c r="W204" i="17"/>
  <c r="Z138" i="15"/>
  <c r="Z193" i="15"/>
  <c r="W157" i="16"/>
  <c r="X155" i="16"/>
  <c r="AB135" i="16"/>
  <c r="AC133" i="16"/>
  <c r="AH132" i="1"/>
  <c r="AJ123" i="16"/>
  <c r="AJ124" i="16"/>
  <c r="AJ125" i="16"/>
  <c r="AF140" i="17"/>
  <c r="AE132" i="15"/>
  <c r="Z146" i="16"/>
  <c r="Z148" i="16"/>
  <c r="Z149" i="16"/>
  <c r="Z145" i="16"/>
  <c r="AA144" i="16"/>
  <c r="Y168" i="17"/>
  <c r="Y170" i="17"/>
  <c r="X149" i="15"/>
  <c r="AH130" i="17"/>
  <c r="AH131" i="17"/>
  <c r="AH132" i="17"/>
  <c r="AG123" i="15"/>
  <c r="AG124" i="15"/>
  <c r="AG125" i="15"/>
  <c r="AG126" i="15"/>
  <c r="AG128" i="15"/>
  <c r="AG131" i="15"/>
  <c r="V182" i="1"/>
  <c r="AI118" i="1"/>
  <c r="AI189" i="1"/>
  <c r="AI196" i="1"/>
  <c r="AI183" i="1"/>
  <c r="AI150" i="1"/>
  <c r="AI189" i="16"/>
  <c r="AI196" i="16"/>
  <c r="AI118" i="16"/>
  <c r="AI183" i="16"/>
  <c r="AI150" i="16"/>
  <c r="V167" i="1"/>
  <c r="AC138" i="1"/>
  <c r="AC204" i="1"/>
  <c r="AC135" i="1"/>
  <c r="AD133" i="1"/>
  <c r="W160" i="1"/>
  <c r="W163" i="1"/>
  <c r="W158" i="1"/>
  <c r="W205" i="1"/>
  <c r="V167" i="16"/>
  <c r="W157" i="1"/>
  <c r="X155" i="1"/>
  <c r="AI117" i="1"/>
  <c r="AJ112" i="1"/>
  <c r="AJ114" i="1"/>
  <c r="AI117" i="16"/>
  <c r="AJ112" i="16"/>
  <c r="AJ114" i="16"/>
  <c r="Y143" i="15"/>
  <c r="AG125" i="17"/>
  <c r="AG197" i="17"/>
  <c r="AG133" i="17"/>
  <c r="AG135" i="17"/>
  <c r="AG139" i="17"/>
  <c r="AF126" i="15"/>
  <c r="AF128" i="15"/>
  <c r="AF131" i="15"/>
  <c r="S45" i="8"/>
  <c r="S32" i="8"/>
  <c r="S27" i="8"/>
  <c r="S21" i="8"/>
  <c r="V210" i="18"/>
  <c r="AB490" i="18"/>
  <c r="AK360" i="18"/>
  <c r="AK361" i="18"/>
  <c r="AK362" i="18"/>
  <c r="AJ363" i="18"/>
  <c r="AJ365" i="18"/>
  <c r="AJ368" i="18"/>
  <c r="Z391" i="18"/>
  <c r="X397" i="18"/>
  <c r="X395" i="18"/>
  <c r="X442" i="18"/>
  <c r="AC372" i="18"/>
  <c r="AD370" i="18"/>
  <c r="X394" i="18"/>
  <c r="Y392" i="18"/>
  <c r="W402" i="18"/>
  <c r="AC375" i="18"/>
  <c r="AC441" i="18"/>
  <c r="AJ353" i="18"/>
  <c r="AJ354" i="18"/>
  <c r="AK349" i="18"/>
  <c r="AK351" i="18"/>
  <c r="AI369" i="18"/>
  <c r="V427" i="18"/>
  <c r="V475" i="18"/>
  <c r="V420" i="18"/>
  <c r="V421" i="18"/>
  <c r="V423" i="18"/>
  <c r="V438" i="18"/>
  <c r="AA383" i="18"/>
  <c r="AA385" i="18"/>
  <c r="AA386" i="18"/>
  <c r="AA382" i="18"/>
  <c r="AB381" i="18"/>
  <c r="AI460" i="18"/>
  <c r="AB376" i="18"/>
  <c r="AB142" i="18"/>
  <c r="AB146" i="18"/>
  <c r="W185" i="18"/>
  <c r="AL126" i="18"/>
  <c r="AL127" i="18"/>
  <c r="AL128" i="18"/>
  <c r="AK129" i="18"/>
  <c r="AK131" i="18"/>
  <c r="AK134" i="18"/>
  <c r="AC137" i="18"/>
  <c r="AC139" i="18"/>
  <c r="V199" i="18"/>
  <c r="X163" i="18"/>
  <c r="X166" i="18"/>
  <c r="X161" i="18"/>
  <c r="X208" i="18"/>
  <c r="Y158" i="18"/>
  <c r="AA146" i="18"/>
  <c r="AJ135" i="18"/>
  <c r="AG192" i="18"/>
  <c r="AG474" i="18"/>
  <c r="AG121" i="18"/>
  <c r="AG153" i="18"/>
  <c r="Z154" i="18"/>
  <c r="Z155" i="18"/>
  <c r="AG120" i="18"/>
  <c r="AH115" i="18"/>
  <c r="AH117" i="18"/>
  <c r="W170" i="18"/>
  <c r="AB139" i="16"/>
  <c r="AB143" i="16"/>
  <c r="AC139" i="1"/>
  <c r="AC143" i="1"/>
  <c r="AK123" i="1"/>
  <c r="AK124" i="1"/>
  <c r="AK125" i="1"/>
  <c r="AJ126" i="1"/>
  <c r="AJ128" i="1"/>
  <c r="AJ131" i="1"/>
  <c r="V172" i="15"/>
  <c r="AI130" i="17"/>
  <c r="AI131" i="17"/>
  <c r="AI132" i="17"/>
  <c r="AH133" i="17"/>
  <c r="AH135" i="17"/>
  <c r="AH139" i="17"/>
  <c r="AK123" i="16"/>
  <c r="AK124" i="16"/>
  <c r="AK125" i="16"/>
  <c r="AJ126" i="16"/>
  <c r="AJ128" i="16"/>
  <c r="AJ131" i="16"/>
  <c r="V206" i="16"/>
  <c r="H54" i="8"/>
  <c r="AG132" i="15"/>
  <c r="Y171" i="17"/>
  <c r="Y173" i="17"/>
  <c r="Z154" i="1"/>
  <c r="W163" i="16"/>
  <c r="AA146" i="17"/>
  <c r="AA212" i="17"/>
  <c r="Y145" i="15"/>
  <c r="Z144" i="15"/>
  <c r="Y146" i="15"/>
  <c r="Y148" i="15"/>
  <c r="AH123" i="15"/>
  <c r="AH124" i="15"/>
  <c r="AH125" i="15"/>
  <c r="AH126" i="15"/>
  <c r="AH128" i="15"/>
  <c r="AH131" i="15"/>
  <c r="Y169" i="17"/>
  <c r="Z167" i="17"/>
  <c r="AK179" i="15"/>
  <c r="AK118" i="15"/>
  <c r="AK150" i="15"/>
  <c r="AA143" i="17"/>
  <c r="AB141" i="17"/>
  <c r="AG140" i="17"/>
  <c r="AJ116" i="16"/>
  <c r="V190" i="1"/>
  <c r="V183" i="1"/>
  <c r="V184" i="1"/>
  <c r="W231" i="17"/>
  <c r="W232" i="17"/>
  <c r="W233" i="17"/>
  <c r="W205" i="17"/>
  <c r="I63" i="8"/>
  <c r="X213" i="17"/>
  <c r="X175" i="17"/>
  <c r="X178" i="17"/>
  <c r="AK117" i="15"/>
  <c r="AL112" i="15"/>
  <c r="AL114" i="15"/>
  <c r="AF132" i="15"/>
  <c r="AJ116" i="1"/>
  <c r="AD134" i="1"/>
  <c r="AD136" i="1"/>
  <c r="V186" i="1"/>
  <c r="V201" i="1"/>
  <c r="V206" i="1"/>
  <c r="AB145" i="1"/>
  <c r="AC144" i="1"/>
  <c r="AI223" i="16"/>
  <c r="U61" i="8"/>
  <c r="Z151" i="16"/>
  <c r="Z152" i="16"/>
  <c r="V190" i="16"/>
  <c r="V183" i="16"/>
  <c r="V184" i="16"/>
  <c r="AC134" i="16"/>
  <c r="AC136" i="16"/>
  <c r="V167" i="15"/>
  <c r="AH197" i="17"/>
  <c r="AH125" i="17"/>
  <c r="W160" i="15"/>
  <c r="W163" i="15"/>
  <c r="AA145" i="16"/>
  <c r="AB144" i="16"/>
  <c r="AA146" i="16"/>
  <c r="AA148" i="16"/>
  <c r="X151" i="15"/>
  <c r="X152" i="15"/>
  <c r="AA138" i="15"/>
  <c r="AA193" i="15"/>
  <c r="X156" i="16"/>
  <c r="X157" i="16"/>
  <c r="Y155" i="16"/>
  <c r="AH124" i="17"/>
  <c r="AI119" i="17"/>
  <c r="AI121" i="17"/>
  <c r="W157" i="15"/>
  <c r="X156" i="1"/>
  <c r="W164" i="1"/>
  <c r="W165" i="1"/>
  <c r="W166" i="1"/>
  <c r="W168" i="1"/>
  <c r="U59" i="8"/>
  <c r="AI223" i="1"/>
  <c r="AA135" i="15"/>
  <c r="AB133" i="15"/>
  <c r="Z139" i="15"/>
  <c r="AA149" i="1"/>
  <c r="V482" i="18"/>
  <c r="H62" i="8"/>
  <c r="H36" i="8"/>
  <c r="X400" i="18"/>
  <c r="X401" i="18"/>
  <c r="J34" i="8"/>
  <c r="I47" i="8"/>
  <c r="X491" i="18"/>
  <c r="J40" i="8"/>
  <c r="AC376" i="18"/>
  <c r="AC380" i="18"/>
  <c r="V443" i="18"/>
  <c r="V487" i="18"/>
  <c r="AL360" i="18"/>
  <c r="AL361" i="18"/>
  <c r="AL362" i="18"/>
  <c r="AK363" i="18"/>
  <c r="AK365" i="18"/>
  <c r="AK368" i="18"/>
  <c r="AK353" i="18"/>
  <c r="AB380" i="18"/>
  <c r="V433" i="18"/>
  <c r="Y393" i="18"/>
  <c r="AJ369" i="18"/>
  <c r="AA388" i="18"/>
  <c r="AA389" i="18"/>
  <c r="AD371" i="18"/>
  <c r="AD373" i="18"/>
  <c r="W403" i="18"/>
  <c r="W405" i="18"/>
  <c r="AJ420" i="18"/>
  <c r="AJ426" i="18"/>
  <c r="AJ433" i="18"/>
  <c r="AJ355" i="18"/>
  <c r="AJ387" i="18"/>
  <c r="AM126" i="18"/>
  <c r="AM127" i="18"/>
  <c r="AM128" i="18"/>
  <c r="AL129" i="18"/>
  <c r="AL131" i="18"/>
  <c r="AL134" i="18"/>
  <c r="Z157" i="18"/>
  <c r="AC138" i="18"/>
  <c r="AD136" i="18"/>
  <c r="AK135" i="18"/>
  <c r="Y159" i="18"/>
  <c r="Y160" i="18"/>
  <c r="AA149" i="18"/>
  <c r="AA151" i="18"/>
  <c r="AA152" i="18"/>
  <c r="AA148" i="18"/>
  <c r="AB147" i="18"/>
  <c r="AB149" i="18"/>
  <c r="AB151" i="18"/>
  <c r="AH119" i="18"/>
  <c r="T20" i="8"/>
  <c r="X167" i="18"/>
  <c r="X168" i="18"/>
  <c r="X169" i="18"/>
  <c r="X171" i="18"/>
  <c r="AC141" i="18"/>
  <c r="AC207" i="18"/>
  <c r="AC490" i="18"/>
  <c r="V200" i="18"/>
  <c r="V226" i="18"/>
  <c r="V227" i="18"/>
  <c r="V228" i="18"/>
  <c r="W193" i="18"/>
  <c r="W186" i="18"/>
  <c r="W187" i="18"/>
  <c r="W189" i="18"/>
  <c r="W204" i="18"/>
  <c r="AA149" i="16"/>
  <c r="AA151" i="16"/>
  <c r="AA152" i="16"/>
  <c r="AA147" i="17"/>
  <c r="AA165" i="17"/>
  <c r="AA166" i="17"/>
  <c r="AD135" i="1"/>
  <c r="AE133" i="1"/>
  <c r="AE134" i="1"/>
  <c r="AE136" i="1"/>
  <c r="AJ130" i="17"/>
  <c r="AJ131" i="17"/>
  <c r="AJ132" i="17"/>
  <c r="AI133" i="17"/>
  <c r="AI135" i="17"/>
  <c r="AI139" i="17"/>
  <c r="X154" i="15"/>
  <c r="X155" i="15"/>
  <c r="X156" i="15"/>
  <c r="X158" i="15"/>
  <c r="X194" i="15"/>
  <c r="Z154" i="16"/>
  <c r="Z168" i="17"/>
  <c r="Z170" i="17"/>
  <c r="W182" i="1"/>
  <c r="Y156" i="16"/>
  <c r="AL123" i="16"/>
  <c r="AL124" i="16"/>
  <c r="AL125" i="16"/>
  <c r="AK126" i="16"/>
  <c r="AK128" i="16"/>
  <c r="AK131" i="16"/>
  <c r="AL123" i="1"/>
  <c r="AL124" i="1"/>
  <c r="AL125" i="1"/>
  <c r="AK126" i="1"/>
  <c r="AK128" i="1"/>
  <c r="AK131" i="1"/>
  <c r="AJ118" i="16"/>
  <c r="AJ189" i="16"/>
  <c r="AJ196" i="16"/>
  <c r="AJ183" i="16"/>
  <c r="AJ150" i="16"/>
  <c r="AB134" i="15"/>
  <c r="AB136" i="15"/>
  <c r="X160" i="1"/>
  <c r="X163" i="1"/>
  <c r="X158" i="1"/>
  <c r="X205" i="1"/>
  <c r="AC138" i="16"/>
  <c r="AC204" i="16"/>
  <c r="AJ118" i="1"/>
  <c r="AJ189" i="1"/>
  <c r="AJ196" i="1"/>
  <c r="AJ183" i="1"/>
  <c r="AJ150" i="1"/>
  <c r="AJ117" i="16"/>
  <c r="AK112" i="16"/>
  <c r="AK114" i="16"/>
  <c r="AJ132" i="16"/>
  <c r="V180" i="15"/>
  <c r="V186" i="15"/>
  <c r="V173" i="15"/>
  <c r="V174" i="15"/>
  <c r="W170" i="15"/>
  <c r="W171" i="15"/>
  <c r="X157" i="1"/>
  <c r="Y155" i="1"/>
  <c r="AC135" i="16"/>
  <c r="AD133" i="16"/>
  <c r="AJ117" i="1"/>
  <c r="AK112" i="1"/>
  <c r="AK114" i="1"/>
  <c r="Y174" i="17"/>
  <c r="V176" i="15"/>
  <c r="V191" i="15"/>
  <c r="AA151" i="1"/>
  <c r="AB149" i="1"/>
  <c r="W164" i="15"/>
  <c r="W165" i="15"/>
  <c r="W166" i="15"/>
  <c r="W168" i="15"/>
  <c r="AL116" i="15"/>
  <c r="X190" i="17"/>
  <c r="X194" i="17"/>
  <c r="AH132" i="15"/>
  <c r="W164" i="16"/>
  <c r="W165" i="16"/>
  <c r="AJ132" i="1"/>
  <c r="AI123" i="17"/>
  <c r="V196" i="16"/>
  <c r="AB142" i="17"/>
  <c r="AB144" i="17"/>
  <c r="AI123" i="15"/>
  <c r="AI124" i="15"/>
  <c r="AI125" i="15"/>
  <c r="AH140" i="17"/>
  <c r="AB146" i="16"/>
  <c r="AB148" i="16"/>
  <c r="AB145" i="16"/>
  <c r="AC144" i="16"/>
  <c r="V207" i="1"/>
  <c r="H52" i="8"/>
  <c r="V196" i="1"/>
  <c r="W167" i="1"/>
  <c r="X160" i="16"/>
  <c r="X158" i="16"/>
  <c r="X205" i="16"/>
  <c r="Z143" i="15"/>
  <c r="AA139" i="15"/>
  <c r="AC145" i="1"/>
  <c r="AD144" i="1"/>
  <c r="AC146" i="1"/>
  <c r="AC148" i="1"/>
  <c r="AD138" i="1"/>
  <c r="AD204" i="1"/>
  <c r="Y149" i="15"/>
  <c r="V207" i="16"/>
  <c r="V510" i="18"/>
  <c r="V511" i="18"/>
  <c r="V512" i="18"/>
  <c r="V483" i="18"/>
  <c r="V493" i="18"/>
  <c r="H55" i="8"/>
  <c r="H28" i="8"/>
  <c r="H35" i="8"/>
  <c r="T45" i="8"/>
  <c r="T21" i="8"/>
  <c r="T27" i="8"/>
  <c r="T32" i="8"/>
  <c r="H29" i="8"/>
  <c r="V195" i="15"/>
  <c r="H53" i="8"/>
  <c r="AI124" i="17"/>
  <c r="AJ119" i="17"/>
  <c r="AJ121" i="17"/>
  <c r="AJ123" i="17"/>
  <c r="V444" i="18"/>
  <c r="W209" i="18"/>
  <c r="W404" i="18"/>
  <c r="X402" i="18"/>
  <c r="AM360" i="18"/>
  <c r="AM361" i="18"/>
  <c r="AM362" i="18"/>
  <c r="AL363" i="18"/>
  <c r="AL365" i="18"/>
  <c r="AL368" i="18"/>
  <c r="Y397" i="18"/>
  <c r="Y395" i="18"/>
  <c r="Y442" i="18"/>
  <c r="AD375" i="18"/>
  <c r="AD441" i="18"/>
  <c r="Y394" i="18"/>
  <c r="Z392" i="18"/>
  <c r="AB383" i="18"/>
  <c r="AB385" i="18"/>
  <c r="AB386" i="18"/>
  <c r="AB382" i="18"/>
  <c r="AC381" i="18"/>
  <c r="AC383" i="18"/>
  <c r="AC385" i="18"/>
  <c r="AJ460" i="18"/>
  <c r="AD372" i="18"/>
  <c r="AE370" i="18"/>
  <c r="AK420" i="18"/>
  <c r="AK426" i="18"/>
  <c r="AK433" i="18"/>
  <c r="AK355" i="18"/>
  <c r="AK387" i="18"/>
  <c r="V434" i="18"/>
  <c r="V460" i="18"/>
  <c r="V461" i="18"/>
  <c r="V462" i="18"/>
  <c r="AK354" i="18"/>
  <c r="AL349" i="18"/>
  <c r="AL351" i="18"/>
  <c r="AA391" i="18"/>
  <c r="AK369" i="18"/>
  <c r="W419" i="18"/>
  <c r="AB148" i="18"/>
  <c r="AC147" i="18"/>
  <c r="AC142" i="18"/>
  <c r="AC146" i="18"/>
  <c r="AN126" i="18"/>
  <c r="AM129" i="18"/>
  <c r="AM131" i="18"/>
  <c r="AM134" i="18"/>
  <c r="X185" i="18"/>
  <c r="Z158" i="18"/>
  <c r="AH192" i="18"/>
  <c r="AH474" i="18"/>
  <c r="AH121" i="18"/>
  <c r="AH153" i="18"/>
  <c r="AL135" i="18"/>
  <c r="AH120" i="18"/>
  <c r="AI115" i="18"/>
  <c r="AI117" i="18"/>
  <c r="Y161" i="18"/>
  <c r="Y208" i="18"/>
  <c r="Y163" i="18"/>
  <c r="Y166" i="18"/>
  <c r="X170" i="18"/>
  <c r="W199" i="18"/>
  <c r="AA154" i="18"/>
  <c r="AB152" i="18"/>
  <c r="AD137" i="18"/>
  <c r="AD139" i="18"/>
  <c r="AB149" i="16"/>
  <c r="AB151" i="16"/>
  <c r="AB152" i="16"/>
  <c r="AM123" i="1"/>
  <c r="AM124" i="1"/>
  <c r="AM125" i="1"/>
  <c r="AL126" i="1"/>
  <c r="AL128" i="1"/>
  <c r="AL131" i="1"/>
  <c r="AJ123" i="15"/>
  <c r="AJ124" i="15"/>
  <c r="AJ125" i="15"/>
  <c r="AI126" i="15"/>
  <c r="AI128" i="15"/>
  <c r="AI131" i="15"/>
  <c r="AK130" i="17"/>
  <c r="AK131" i="17"/>
  <c r="AK132" i="17"/>
  <c r="AJ133" i="17"/>
  <c r="AJ135" i="17"/>
  <c r="AJ139" i="17"/>
  <c r="AD134" i="16"/>
  <c r="AD136" i="16"/>
  <c r="AK116" i="16"/>
  <c r="W190" i="1"/>
  <c r="W183" i="1"/>
  <c r="W184" i="1"/>
  <c r="W167" i="15"/>
  <c r="Y175" i="17"/>
  <c r="Y178" i="17"/>
  <c r="Y213" i="17"/>
  <c r="Y156" i="1"/>
  <c r="Y157" i="1"/>
  <c r="Z155" i="1"/>
  <c r="X168" i="1"/>
  <c r="X164" i="1"/>
  <c r="X165" i="1"/>
  <c r="X166" i="1"/>
  <c r="W186" i="1"/>
  <c r="W201" i="1"/>
  <c r="W206" i="1"/>
  <c r="X160" i="15"/>
  <c r="X163" i="15"/>
  <c r="W172" i="15"/>
  <c r="AB138" i="15"/>
  <c r="AB193" i="15"/>
  <c r="V61" i="8"/>
  <c r="AJ223" i="16"/>
  <c r="AK132" i="16"/>
  <c r="Z171" i="17"/>
  <c r="Z173" i="17"/>
  <c r="Z174" i="17"/>
  <c r="AA154" i="16"/>
  <c r="Y151" i="15"/>
  <c r="Y152" i="15"/>
  <c r="V197" i="1"/>
  <c r="V223" i="1"/>
  <c r="V224" i="1"/>
  <c r="V225" i="1"/>
  <c r="H59" i="8"/>
  <c r="AB143" i="17"/>
  <c r="AC141" i="17"/>
  <c r="H60" i="8"/>
  <c r="V187" i="15"/>
  <c r="V212" i="15"/>
  <c r="V213" i="15"/>
  <c r="V214" i="15"/>
  <c r="AB135" i="15"/>
  <c r="AC133" i="15"/>
  <c r="Z169" i="17"/>
  <c r="AA167" i="17"/>
  <c r="X157" i="15"/>
  <c r="Z145" i="15"/>
  <c r="AA144" i="15"/>
  <c r="Z146" i="15"/>
  <c r="Z148" i="15"/>
  <c r="V223" i="16"/>
  <c r="V224" i="16"/>
  <c r="V225" i="16"/>
  <c r="V197" i="16"/>
  <c r="H61" i="8"/>
  <c r="X209" i="17"/>
  <c r="AB151" i="1"/>
  <c r="AB152" i="1"/>
  <c r="V59" i="8"/>
  <c r="AJ223" i="1"/>
  <c r="AE138" i="1"/>
  <c r="AE204" i="1"/>
  <c r="AM123" i="16"/>
  <c r="AM124" i="16"/>
  <c r="AM125" i="16"/>
  <c r="AI142" i="17"/>
  <c r="AI140" i="17"/>
  <c r="AI144" i="17"/>
  <c r="AA143" i="15"/>
  <c r="AD139" i="1"/>
  <c r="X163" i="16"/>
  <c r="X198" i="17"/>
  <c r="X191" i="17"/>
  <c r="X192" i="17"/>
  <c r="AA152" i="1"/>
  <c r="AE135" i="1"/>
  <c r="AF133" i="1"/>
  <c r="AL126" i="16"/>
  <c r="AL128" i="16"/>
  <c r="AL131" i="16"/>
  <c r="AL179" i="15"/>
  <c r="AL118" i="15"/>
  <c r="AL150" i="15"/>
  <c r="AK116" i="1"/>
  <c r="AK132" i="1"/>
  <c r="Y158" i="16"/>
  <c r="Y205" i="16"/>
  <c r="Y160" i="16"/>
  <c r="AB146" i="17"/>
  <c r="AB212" i="17"/>
  <c r="AI125" i="17"/>
  <c r="AI197" i="17"/>
  <c r="AI204" i="17"/>
  <c r="AI191" i="17"/>
  <c r="W166" i="16"/>
  <c r="W168" i="16"/>
  <c r="AL117" i="15"/>
  <c r="AM112" i="15"/>
  <c r="AM114" i="15"/>
  <c r="AC139" i="16"/>
  <c r="Y157" i="16"/>
  <c r="Z155" i="16"/>
  <c r="V494" i="18"/>
  <c r="Y400" i="18"/>
  <c r="Y401" i="18"/>
  <c r="K34" i="8"/>
  <c r="K47" i="8"/>
  <c r="V196" i="15"/>
  <c r="H49" i="8"/>
  <c r="H41" i="8"/>
  <c r="H48" i="8"/>
  <c r="W210" i="18"/>
  <c r="AC382" i="18"/>
  <c r="AD381" i="18"/>
  <c r="Y491" i="18"/>
  <c r="K40" i="8"/>
  <c r="AN360" i="18"/>
  <c r="AM363" i="18"/>
  <c r="AM365" i="18"/>
  <c r="AM368" i="18"/>
  <c r="AK460" i="18"/>
  <c r="AD376" i="18"/>
  <c r="AE371" i="18"/>
  <c r="AE373" i="18"/>
  <c r="AL369" i="18"/>
  <c r="W427" i="18"/>
  <c r="W475" i="18"/>
  <c r="I36" i="8"/>
  <c r="W420" i="18"/>
  <c r="W421" i="18"/>
  <c r="W423" i="18"/>
  <c r="W438" i="18"/>
  <c r="AB388" i="18"/>
  <c r="AB389" i="18"/>
  <c r="X403" i="18"/>
  <c r="X405" i="18"/>
  <c r="AL353" i="18"/>
  <c r="AL354" i="18"/>
  <c r="AM349" i="18"/>
  <c r="AM351" i="18"/>
  <c r="Z393" i="18"/>
  <c r="AB154" i="18"/>
  <c r="AB155" i="18"/>
  <c r="AD141" i="18"/>
  <c r="AD207" i="18"/>
  <c r="AD490" i="18"/>
  <c r="Z159" i="18"/>
  <c r="AD138" i="18"/>
  <c r="AE136" i="18"/>
  <c r="Y167" i="18"/>
  <c r="Y168" i="18"/>
  <c r="Y169" i="18"/>
  <c r="Y171" i="18"/>
  <c r="X193" i="18"/>
  <c r="X186" i="18"/>
  <c r="X187" i="18"/>
  <c r="X189" i="18"/>
  <c r="X204" i="18"/>
  <c r="AM135" i="18"/>
  <c r="AA155" i="18"/>
  <c r="AI119" i="18"/>
  <c r="U20" i="8"/>
  <c r="U27" i="8"/>
  <c r="W200" i="18"/>
  <c r="W226" i="18"/>
  <c r="W227" i="18"/>
  <c r="W228" i="18"/>
  <c r="AN127" i="18"/>
  <c r="E126" i="18"/>
  <c r="AC149" i="18"/>
  <c r="AC151" i="18"/>
  <c r="AC148" i="18"/>
  <c r="AD147" i="18"/>
  <c r="AE139" i="1"/>
  <c r="AE143" i="1"/>
  <c r="X167" i="1"/>
  <c r="AC149" i="1"/>
  <c r="AC151" i="1"/>
  <c r="AC152" i="1"/>
  <c r="AB147" i="17"/>
  <c r="AB165" i="17"/>
  <c r="AB166" i="17"/>
  <c r="W167" i="16"/>
  <c r="AD135" i="16"/>
  <c r="AE133" i="16"/>
  <c r="AE134" i="16"/>
  <c r="AE136" i="16"/>
  <c r="Z149" i="15"/>
  <c r="Z151" i="15"/>
  <c r="Z152" i="15"/>
  <c r="Y154" i="15"/>
  <c r="Y155" i="15"/>
  <c r="Y156" i="15"/>
  <c r="Y160" i="15"/>
  <c r="Y163" i="15"/>
  <c r="AA168" i="17"/>
  <c r="AA170" i="17"/>
  <c r="AN123" i="16"/>
  <c r="AM126" i="16"/>
  <c r="AM128" i="16"/>
  <c r="AM131" i="16"/>
  <c r="AN123" i="1"/>
  <c r="AM126" i="1"/>
  <c r="AM128" i="1"/>
  <c r="AM131" i="1"/>
  <c r="X164" i="16"/>
  <c r="Z156" i="16"/>
  <c r="AB154" i="16"/>
  <c r="AI132" i="15"/>
  <c r="AL132" i="16"/>
  <c r="J47" i="8"/>
  <c r="X164" i="15"/>
  <c r="X165" i="15"/>
  <c r="X166" i="15"/>
  <c r="X168" i="15"/>
  <c r="X182" i="1"/>
  <c r="AJ125" i="17"/>
  <c r="AJ197" i="17"/>
  <c r="AJ204" i="17"/>
  <c r="AJ191" i="17"/>
  <c r="AK123" i="15"/>
  <c r="AK124" i="15"/>
  <c r="AK125" i="15"/>
  <c r="AF134" i="1"/>
  <c r="AF136" i="1"/>
  <c r="AD143" i="1"/>
  <c r="AB154" i="1"/>
  <c r="W207" i="1"/>
  <c r="I52" i="8"/>
  <c r="Y160" i="1"/>
  <c r="Y163" i="1"/>
  <c r="Y158" i="1"/>
  <c r="Y205" i="1"/>
  <c r="AJ124" i="17"/>
  <c r="AK119" i="17"/>
  <c r="AK121" i="17"/>
  <c r="AJ126" i="15"/>
  <c r="AJ128" i="15"/>
  <c r="AJ131" i="15"/>
  <c r="AA146" i="15"/>
  <c r="AA148" i="15"/>
  <c r="AA145" i="15"/>
  <c r="AB144" i="15"/>
  <c r="Z156" i="1"/>
  <c r="Z157" i="1"/>
  <c r="W196" i="1"/>
  <c r="AJ140" i="17"/>
  <c r="AC143" i="16"/>
  <c r="AA154" i="1"/>
  <c r="X214" i="17"/>
  <c r="Z213" i="17"/>
  <c r="Z175" i="17"/>
  <c r="Z178" i="17"/>
  <c r="AL130" i="17"/>
  <c r="AL131" i="17"/>
  <c r="AL132" i="17"/>
  <c r="AL132" i="1"/>
  <c r="AI146" i="17"/>
  <c r="AI212" i="17"/>
  <c r="AB139" i="15"/>
  <c r="Y190" i="17"/>
  <c r="Y194" i="17"/>
  <c r="AK118" i="16"/>
  <c r="AK189" i="16"/>
  <c r="AK196" i="16"/>
  <c r="AK183" i="16"/>
  <c r="AK150" i="16"/>
  <c r="AK133" i="17"/>
  <c r="AK135" i="17"/>
  <c r="AK139" i="17"/>
  <c r="AM116" i="15"/>
  <c r="AM117" i="15"/>
  <c r="AN112" i="15"/>
  <c r="AN114" i="15"/>
  <c r="W182" i="16"/>
  <c r="W186" i="16"/>
  <c r="W201" i="16"/>
  <c r="AK118" i="1"/>
  <c r="AK189" i="1"/>
  <c r="AK196" i="1"/>
  <c r="AK183" i="1"/>
  <c r="AK150" i="1"/>
  <c r="AC134" i="15"/>
  <c r="AC136" i="15"/>
  <c r="AK117" i="16"/>
  <c r="AL112" i="16"/>
  <c r="AL114" i="16"/>
  <c r="U63" i="8"/>
  <c r="AI231" i="17"/>
  <c r="Y163" i="16"/>
  <c r="AK117" i="1"/>
  <c r="AL112" i="1"/>
  <c r="AL114" i="1"/>
  <c r="X204" i="17"/>
  <c r="AC142" i="17"/>
  <c r="AC144" i="17"/>
  <c r="W180" i="15"/>
  <c r="W186" i="15"/>
  <c r="W173" i="15"/>
  <c r="W174" i="15"/>
  <c r="X170" i="15"/>
  <c r="X171" i="15"/>
  <c r="AD138" i="16"/>
  <c r="AD204" i="16"/>
  <c r="W176" i="15"/>
  <c r="W191" i="15"/>
  <c r="W195" i="15"/>
  <c r="U45" i="8"/>
  <c r="U21" i="8"/>
  <c r="U32" i="8"/>
  <c r="W482" i="18"/>
  <c r="W443" i="18"/>
  <c r="W487" i="18"/>
  <c r="X209" i="18"/>
  <c r="AB391" i="18"/>
  <c r="AM353" i="18"/>
  <c r="X419" i="18"/>
  <c r="W433" i="18"/>
  <c r="AD380" i="18"/>
  <c r="X404" i="18"/>
  <c r="Y402" i="18"/>
  <c r="AC386" i="18"/>
  <c r="AM369" i="18"/>
  <c r="Z395" i="18"/>
  <c r="Z442" i="18"/>
  <c r="Z397" i="18"/>
  <c r="AE375" i="18"/>
  <c r="AE441" i="18"/>
  <c r="Z394" i="18"/>
  <c r="AA392" i="18"/>
  <c r="AE372" i="18"/>
  <c r="AF370" i="18"/>
  <c r="AL426" i="18"/>
  <c r="AL433" i="18"/>
  <c r="AL420" i="18"/>
  <c r="AL355" i="18"/>
  <c r="AL387" i="18"/>
  <c r="AN361" i="18"/>
  <c r="E360" i="18"/>
  <c r="X165" i="16"/>
  <c r="X166" i="16"/>
  <c r="X168" i="16"/>
  <c r="X182" i="16"/>
  <c r="X186" i="16"/>
  <c r="X201" i="16"/>
  <c r="Y170" i="18"/>
  <c r="AC152" i="18"/>
  <c r="AC154" i="18"/>
  <c r="AC155" i="18"/>
  <c r="AD142" i="18"/>
  <c r="AD146" i="18"/>
  <c r="AB157" i="18"/>
  <c r="AE137" i="18"/>
  <c r="AE139" i="18"/>
  <c r="AI192" i="18"/>
  <c r="AI186" i="18"/>
  <c r="AI121" i="18"/>
  <c r="AI153" i="18"/>
  <c r="Z163" i="18"/>
  <c r="Z166" i="18"/>
  <c r="Z161" i="18"/>
  <c r="Z208" i="18"/>
  <c r="AI120" i="18"/>
  <c r="AJ115" i="18"/>
  <c r="AJ117" i="18"/>
  <c r="X199" i="18"/>
  <c r="Z160" i="18"/>
  <c r="AA157" i="18"/>
  <c r="E127" i="18"/>
  <c r="AN128" i="18"/>
  <c r="AN129" i="18"/>
  <c r="Y185" i="18"/>
  <c r="Y189" i="18"/>
  <c r="Y204" i="18"/>
  <c r="AC135" i="15"/>
  <c r="AD133" i="15"/>
  <c r="AD134" i="15"/>
  <c r="AD136" i="15"/>
  <c r="AC143" i="17"/>
  <c r="AD141" i="17"/>
  <c r="AD142" i="17"/>
  <c r="AD144" i="17"/>
  <c r="AI147" i="17"/>
  <c r="AI165" i="17"/>
  <c r="AI166" i="17"/>
  <c r="AA149" i="15"/>
  <c r="AA151" i="15"/>
  <c r="AA152" i="15"/>
  <c r="Y209" i="17"/>
  <c r="AL123" i="15"/>
  <c r="AL124" i="15"/>
  <c r="AL125" i="15"/>
  <c r="AK126" i="15"/>
  <c r="AK128" i="15"/>
  <c r="AK131" i="15"/>
  <c r="AM130" i="17"/>
  <c r="AM131" i="17"/>
  <c r="AM132" i="17"/>
  <c r="AL133" i="17"/>
  <c r="AL135" i="17"/>
  <c r="AL139" i="17"/>
  <c r="Z154" i="15"/>
  <c r="Y164" i="15"/>
  <c r="AL116" i="1"/>
  <c r="AL117" i="1"/>
  <c r="AM112" i="1"/>
  <c r="AM114" i="1"/>
  <c r="AN116" i="15"/>
  <c r="J56" i="8"/>
  <c r="X215" i="17"/>
  <c r="AC154" i="1"/>
  <c r="Z160" i="1"/>
  <c r="Z163" i="1"/>
  <c r="Z158" i="1"/>
  <c r="Z205" i="1"/>
  <c r="Y164" i="1"/>
  <c r="Y165" i="1"/>
  <c r="Y166" i="1"/>
  <c r="Y168" i="1"/>
  <c r="X190" i="1"/>
  <c r="X183" i="1"/>
  <c r="X184" i="1"/>
  <c r="AK140" i="17"/>
  <c r="Y198" i="17"/>
  <c r="Y204" i="17"/>
  <c r="Y191" i="17"/>
  <c r="Y192" i="17"/>
  <c r="AN124" i="16"/>
  <c r="E123" i="16"/>
  <c r="AB143" i="15"/>
  <c r="AC146" i="16"/>
  <c r="AC148" i="16"/>
  <c r="AC149" i="16"/>
  <c r="AC145" i="16"/>
  <c r="AD144" i="16"/>
  <c r="AM132" i="1"/>
  <c r="AA171" i="17"/>
  <c r="AA173" i="17"/>
  <c r="AA174" i="17"/>
  <c r="Y164" i="16"/>
  <c r="I60" i="8"/>
  <c r="W187" i="15"/>
  <c r="W212" i="15"/>
  <c r="W213" i="15"/>
  <c r="W214" i="15"/>
  <c r="AC146" i="17"/>
  <c r="AC212" i="17"/>
  <c r="AL116" i="16"/>
  <c r="AK223" i="1"/>
  <c r="W59" i="8"/>
  <c r="X167" i="15"/>
  <c r="AA169" i="17"/>
  <c r="AB167" i="17"/>
  <c r="AC138" i="15"/>
  <c r="AC193" i="15"/>
  <c r="W61" i="8"/>
  <c r="AK223" i="16"/>
  <c r="AD146" i="1"/>
  <c r="AD148" i="1"/>
  <c r="AD149" i="1"/>
  <c r="AD145" i="1"/>
  <c r="AE144" i="1"/>
  <c r="AE146" i="1"/>
  <c r="AE148" i="1"/>
  <c r="Z158" i="16"/>
  <c r="Z205" i="16"/>
  <c r="Z160" i="16"/>
  <c r="Z190" i="17"/>
  <c r="Z194" i="17"/>
  <c r="Z209" i="17"/>
  <c r="Z214" i="17"/>
  <c r="AJ132" i="15"/>
  <c r="V63" i="8"/>
  <c r="AJ231" i="17"/>
  <c r="AE138" i="16"/>
  <c r="AE204" i="16"/>
  <c r="Z157" i="16"/>
  <c r="AA155" i="16"/>
  <c r="AN124" i="1"/>
  <c r="E123" i="1"/>
  <c r="Y158" i="15"/>
  <c r="Y194" i="15"/>
  <c r="X172" i="15"/>
  <c r="W206" i="16"/>
  <c r="I54" i="8"/>
  <c r="I53" i="8"/>
  <c r="W196" i="15"/>
  <c r="W190" i="16"/>
  <c r="W183" i="16"/>
  <c r="W184" i="16"/>
  <c r="AA155" i="1"/>
  <c r="AK123" i="17"/>
  <c r="AF138" i="1"/>
  <c r="AF204" i="1"/>
  <c r="AE135" i="16"/>
  <c r="AF133" i="16"/>
  <c r="AM132" i="16"/>
  <c r="X205" i="17"/>
  <c r="J63" i="8"/>
  <c r="X231" i="17"/>
  <c r="X232" i="17"/>
  <c r="X233" i="17"/>
  <c r="AD139" i="16"/>
  <c r="AM118" i="15"/>
  <c r="AM179" i="15"/>
  <c r="AM150" i="15"/>
  <c r="I59" i="8"/>
  <c r="W223" i="1"/>
  <c r="W224" i="1"/>
  <c r="W225" i="1"/>
  <c r="W197" i="1"/>
  <c r="AF135" i="1"/>
  <c r="AG133" i="1"/>
  <c r="X186" i="1"/>
  <c r="X201" i="1"/>
  <c r="X206" i="1"/>
  <c r="Y157" i="15"/>
  <c r="W493" i="18"/>
  <c r="I55" i="8"/>
  <c r="I28" i="8"/>
  <c r="I35" i="8"/>
  <c r="I48" i="8"/>
  <c r="Z400" i="18"/>
  <c r="Z401" i="18"/>
  <c r="L34" i="8"/>
  <c r="W510" i="18"/>
  <c r="W511" i="18"/>
  <c r="W512" i="18"/>
  <c r="I62" i="8"/>
  <c r="AK124" i="17"/>
  <c r="AL119" i="17"/>
  <c r="AL121" i="17"/>
  <c r="AL123" i="17"/>
  <c r="W483" i="18"/>
  <c r="W444" i="18"/>
  <c r="X210" i="18"/>
  <c r="Z491" i="18"/>
  <c r="L40" i="8"/>
  <c r="Y209" i="18"/>
  <c r="AI199" i="18"/>
  <c r="AI226" i="18"/>
  <c r="AI474" i="18"/>
  <c r="Y403" i="18"/>
  <c r="Y405" i="18"/>
  <c r="X427" i="18"/>
  <c r="X475" i="18"/>
  <c r="J36" i="8"/>
  <c r="X420" i="18"/>
  <c r="X421" i="18"/>
  <c r="X423" i="18"/>
  <c r="X438" i="18"/>
  <c r="AM426" i="18"/>
  <c r="AM433" i="18"/>
  <c r="AM420" i="18"/>
  <c r="AM355" i="18"/>
  <c r="AM387" i="18"/>
  <c r="AL460" i="18"/>
  <c r="AM354" i="18"/>
  <c r="AN349" i="18"/>
  <c r="AN351" i="18"/>
  <c r="AC388" i="18"/>
  <c r="AC389" i="18"/>
  <c r="AD382" i="18"/>
  <c r="AE381" i="18"/>
  <c r="AD383" i="18"/>
  <c r="AD385" i="18"/>
  <c r="AE376" i="18"/>
  <c r="AF371" i="18"/>
  <c r="AF373" i="18"/>
  <c r="E361" i="18"/>
  <c r="AN362" i="18"/>
  <c r="AN363" i="18"/>
  <c r="AA393" i="18"/>
  <c r="W460" i="18"/>
  <c r="W461" i="18"/>
  <c r="W462" i="18"/>
  <c r="W434" i="18"/>
  <c r="X167" i="16"/>
  <c r="Y165" i="16"/>
  <c r="Y166" i="16"/>
  <c r="Y168" i="16"/>
  <c r="AC157" i="18"/>
  <c r="X200" i="18"/>
  <c r="X226" i="18"/>
  <c r="X227" i="18"/>
  <c r="X228" i="18"/>
  <c r="AE141" i="18"/>
  <c r="AE207" i="18"/>
  <c r="AE490" i="18"/>
  <c r="AA158" i="18"/>
  <c r="AJ119" i="18"/>
  <c r="V20" i="8"/>
  <c r="AE138" i="18"/>
  <c r="AF136" i="18"/>
  <c r="AD148" i="18"/>
  <c r="AE147" i="18"/>
  <c r="AD149" i="18"/>
  <c r="AD151" i="18"/>
  <c r="AD152" i="18"/>
  <c r="Z167" i="18"/>
  <c r="Z168" i="18"/>
  <c r="Z169" i="18"/>
  <c r="Z171" i="18"/>
  <c r="Y193" i="18"/>
  <c r="Y186" i="18"/>
  <c r="Y187" i="18"/>
  <c r="AN131" i="18"/>
  <c r="E129" i="18"/>
  <c r="AC147" i="17"/>
  <c r="AD135" i="15"/>
  <c r="AE133" i="15"/>
  <c r="AE134" i="15"/>
  <c r="AE136" i="15"/>
  <c r="AC139" i="15"/>
  <c r="AC143" i="15"/>
  <c r="AF139" i="1"/>
  <c r="AF143" i="1"/>
  <c r="AN130" i="17"/>
  <c r="AM133" i="17"/>
  <c r="AM135" i="17"/>
  <c r="AM139" i="17"/>
  <c r="L56" i="8"/>
  <c r="AD143" i="16"/>
  <c r="E124" i="1"/>
  <c r="AN125" i="1"/>
  <c r="AN126" i="1"/>
  <c r="AA154" i="15"/>
  <c r="AL189" i="16"/>
  <c r="AL196" i="16"/>
  <c r="AL118" i="16"/>
  <c r="AL183" i="16"/>
  <c r="AL150" i="16"/>
  <c r="X196" i="1"/>
  <c r="Y165" i="15"/>
  <c r="AG134" i="1"/>
  <c r="AG136" i="1"/>
  <c r="AK125" i="17"/>
  <c r="AK197" i="17"/>
  <c r="AK204" i="17"/>
  <c r="AK191" i="17"/>
  <c r="AA156" i="16"/>
  <c r="Z163" i="16"/>
  <c r="AL117" i="16"/>
  <c r="AM112" i="16"/>
  <c r="AM114" i="16"/>
  <c r="K63" i="8"/>
  <c r="Y205" i="17"/>
  <c r="Y231" i="17"/>
  <c r="Y232" i="17"/>
  <c r="Y233" i="17"/>
  <c r="AL189" i="1"/>
  <c r="AL196" i="1"/>
  <c r="AL118" i="1"/>
  <c r="AL183" i="1"/>
  <c r="AL150" i="1"/>
  <c r="W207" i="16"/>
  <c r="E124" i="16"/>
  <c r="AN125" i="16"/>
  <c r="AN126" i="16"/>
  <c r="Y182" i="1"/>
  <c r="AM116" i="1"/>
  <c r="Z155" i="15"/>
  <c r="AK132" i="15"/>
  <c r="AA156" i="1"/>
  <c r="AE139" i="16"/>
  <c r="AC165" i="17"/>
  <c r="X206" i="16"/>
  <c r="J54" i="8"/>
  <c r="AM123" i="15"/>
  <c r="AM124" i="15"/>
  <c r="AM125" i="15"/>
  <c r="AB168" i="17"/>
  <c r="AB170" i="17"/>
  <c r="Z198" i="17"/>
  <c r="Z204" i="17"/>
  <c r="Z191" i="17"/>
  <c r="Z192" i="17"/>
  <c r="Y167" i="1"/>
  <c r="X190" i="16"/>
  <c r="X183" i="16"/>
  <c r="X184" i="16"/>
  <c r="AL126" i="15"/>
  <c r="AL128" i="15"/>
  <c r="AL131" i="15"/>
  <c r="J52" i="8"/>
  <c r="X207" i="1"/>
  <c r="AF134" i="16"/>
  <c r="AF136" i="16"/>
  <c r="X180" i="15"/>
  <c r="X186" i="15"/>
  <c r="X173" i="15"/>
  <c r="X174" i="15"/>
  <c r="Y170" i="15"/>
  <c r="Y171" i="15"/>
  <c r="AC151" i="16"/>
  <c r="AC152" i="16"/>
  <c r="AE145" i="1"/>
  <c r="AF144" i="1"/>
  <c r="X176" i="15"/>
  <c r="X191" i="15"/>
  <c r="X195" i="15"/>
  <c r="AD151" i="1"/>
  <c r="AE149" i="1"/>
  <c r="AD146" i="17"/>
  <c r="AD212" i="17"/>
  <c r="AA175" i="17"/>
  <c r="AA178" i="17"/>
  <c r="AA213" i="17"/>
  <c r="Z164" i="1"/>
  <c r="AN118" i="15"/>
  <c r="AN179" i="15"/>
  <c r="E116" i="15"/>
  <c r="AN150" i="15"/>
  <c r="AL140" i="17"/>
  <c r="W196" i="16"/>
  <c r="AD138" i="15"/>
  <c r="AD193" i="15"/>
  <c r="AD143" i="17"/>
  <c r="AE141" i="17"/>
  <c r="AB146" i="15"/>
  <c r="AB148" i="15"/>
  <c r="AB149" i="15"/>
  <c r="AB145" i="15"/>
  <c r="AC144" i="15"/>
  <c r="AN117" i="15"/>
  <c r="Y214" i="17"/>
  <c r="W494" i="18"/>
  <c r="I41" i="8"/>
  <c r="V21" i="8"/>
  <c r="V27" i="8"/>
  <c r="V32" i="8"/>
  <c r="V45" i="8"/>
  <c r="AI482" i="18"/>
  <c r="X482" i="18"/>
  <c r="Y210" i="18"/>
  <c r="X443" i="18"/>
  <c r="X487" i="18"/>
  <c r="Y199" i="18"/>
  <c r="Y200" i="18"/>
  <c r="AD386" i="18"/>
  <c r="AD388" i="18"/>
  <c r="AD389" i="18"/>
  <c r="AC391" i="18"/>
  <c r="AA395" i="18"/>
  <c r="AA442" i="18"/>
  <c r="AA397" i="18"/>
  <c r="AA394" i="18"/>
  <c r="AB392" i="18"/>
  <c r="AF375" i="18"/>
  <c r="AF441" i="18"/>
  <c r="AM460" i="18"/>
  <c r="X433" i="18"/>
  <c r="AN365" i="18"/>
  <c r="E363" i="18"/>
  <c r="AF372" i="18"/>
  <c r="AG370" i="18"/>
  <c r="Y419" i="18"/>
  <c r="Y423" i="18"/>
  <c r="Y438" i="18"/>
  <c r="AE380" i="18"/>
  <c r="AN353" i="18"/>
  <c r="Y404" i="18"/>
  <c r="Z402" i="18"/>
  <c r="AD165" i="17"/>
  <c r="AD166" i="17"/>
  <c r="AJ192" i="18"/>
  <c r="AJ186" i="18"/>
  <c r="AJ121" i="18"/>
  <c r="AJ153" i="18"/>
  <c r="AJ120" i="18"/>
  <c r="AK115" i="18"/>
  <c r="AK117" i="18"/>
  <c r="Z185" i="18"/>
  <c r="AA159" i="18"/>
  <c r="AA160" i="18"/>
  <c r="AB158" i="18"/>
  <c r="Z170" i="18"/>
  <c r="AE142" i="18"/>
  <c r="E131" i="18"/>
  <c r="AN134" i="18"/>
  <c r="AD154" i="18"/>
  <c r="AD155" i="18"/>
  <c r="AF137" i="18"/>
  <c r="AF139" i="18"/>
  <c r="AD147" i="17"/>
  <c r="Z165" i="1"/>
  <c r="AC154" i="16"/>
  <c r="AE151" i="1"/>
  <c r="AE152" i="1"/>
  <c r="X196" i="16"/>
  <c r="AB171" i="17"/>
  <c r="AB173" i="17"/>
  <c r="AB174" i="17"/>
  <c r="AL197" i="17"/>
  <c r="AL204" i="17"/>
  <c r="AL125" i="17"/>
  <c r="AL191" i="17"/>
  <c r="AM116" i="16"/>
  <c r="AD145" i="16"/>
  <c r="AE144" i="16"/>
  <c r="AD146" i="16"/>
  <c r="AD148" i="16"/>
  <c r="AD149" i="16"/>
  <c r="AD152" i="1"/>
  <c r="J60" i="8"/>
  <c r="X212" i="15"/>
  <c r="X213" i="15"/>
  <c r="X214" i="15"/>
  <c r="X187" i="15"/>
  <c r="AB169" i="17"/>
  <c r="AC166" i="17"/>
  <c r="AL124" i="17"/>
  <c r="AM119" i="17"/>
  <c r="AM121" i="17"/>
  <c r="Y190" i="1"/>
  <c r="Y196" i="1"/>
  <c r="Y183" i="1"/>
  <c r="Y184" i="1"/>
  <c r="AN128" i="1"/>
  <c r="E126" i="1"/>
  <c r="AD139" i="15"/>
  <c r="E150" i="15"/>
  <c r="X196" i="15"/>
  <c r="J53" i="8"/>
  <c r="AF138" i="16"/>
  <c r="AF204" i="16"/>
  <c r="AE143" i="16"/>
  <c r="Y186" i="1"/>
  <c r="Y201" i="1"/>
  <c r="Y206" i="1"/>
  <c r="Z164" i="16"/>
  <c r="AG138" i="1"/>
  <c r="AG204" i="1"/>
  <c r="X61" i="8"/>
  <c r="AL223" i="16"/>
  <c r="AE142" i="17"/>
  <c r="AE144" i="17"/>
  <c r="AA190" i="17"/>
  <c r="AF135" i="16"/>
  <c r="AG133" i="16"/>
  <c r="Y167" i="16"/>
  <c r="AN128" i="16"/>
  <c r="E126" i="16"/>
  <c r="AG135" i="1"/>
  <c r="AH133" i="1"/>
  <c r="Y215" i="17"/>
  <c r="Z215" i="17"/>
  <c r="K56" i="8"/>
  <c r="W223" i="16"/>
  <c r="W224" i="16"/>
  <c r="W225" i="16"/>
  <c r="W197" i="16"/>
  <c r="I61" i="8"/>
  <c r="AC145" i="15"/>
  <c r="AD144" i="15"/>
  <c r="AC146" i="15"/>
  <c r="AC148" i="15"/>
  <c r="AN123" i="15"/>
  <c r="X59" i="8"/>
  <c r="AL223" i="1"/>
  <c r="AA160" i="16"/>
  <c r="AA158" i="16"/>
  <c r="AA205" i="16"/>
  <c r="Y166" i="15"/>
  <c r="Y168" i="15"/>
  <c r="Y172" i="15"/>
  <c r="AF145" i="1"/>
  <c r="AG144" i="1"/>
  <c r="AF146" i="1"/>
  <c r="AF148" i="1"/>
  <c r="AM140" i="17"/>
  <c r="I49" i="8"/>
  <c r="I29" i="8"/>
  <c r="E179" i="15"/>
  <c r="AM126" i="15"/>
  <c r="AM128" i="15"/>
  <c r="AM131" i="15"/>
  <c r="Z156" i="15"/>
  <c r="Z157" i="15"/>
  <c r="AA155" i="15"/>
  <c r="AA157" i="16"/>
  <c r="AB155" i="16"/>
  <c r="AE138" i="15"/>
  <c r="AE193" i="15"/>
  <c r="Y182" i="16"/>
  <c r="Y186" i="16"/>
  <c r="Y201" i="16"/>
  <c r="AL132" i="15"/>
  <c r="AA160" i="1"/>
  <c r="AA163" i="1"/>
  <c r="AA158" i="1"/>
  <c r="AA205" i="1"/>
  <c r="AM118" i="1"/>
  <c r="AM189" i="1"/>
  <c r="AM196" i="1"/>
  <c r="AM183" i="1"/>
  <c r="AM150" i="1"/>
  <c r="J59" i="8"/>
  <c r="X223" i="1"/>
  <c r="X224" i="1"/>
  <c r="X225" i="1"/>
  <c r="X197" i="1"/>
  <c r="AE135" i="15"/>
  <c r="AF133" i="15"/>
  <c r="AN131" i="17"/>
  <c r="E130" i="17"/>
  <c r="AB151" i="15"/>
  <c r="AB152" i="15"/>
  <c r="Z231" i="17"/>
  <c r="Z232" i="17"/>
  <c r="Z233" i="17"/>
  <c r="L63" i="8"/>
  <c r="Z205" i="17"/>
  <c r="X207" i="16"/>
  <c r="AA157" i="1"/>
  <c r="AB155" i="1"/>
  <c r="AM117" i="1"/>
  <c r="AN112" i="1"/>
  <c r="AN114" i="1"/>
  <c r="AK231" i="17"/>
  <c r="W63" i="8"/>
  <c r="X493" i="18"/>
  <c r="J55" i="8"/>
  <c r="J28" i="8"/>
  <c r="J35" i="8"/>
  <c r="AA400" i="18"/>
  <c r="AA401" i="18"/>
  <c r="X510" i="18"/>
  <c r="X511" i="18"/>
  <c r="X512" i="18"/>
  <c r="J62" i="8"/>
  <c r="AI510" i="18"/>
  <c r="U62" i="8"/>
  <c r="X483" i="18"/>
  <c r="X444" i="18"/>
  <c r="Y226" i="18"/>
  <c r="Y227" i="18"/>
  <c r="Y228" i="18"/>
  <c r="Y443" i="18"/>
  <c r="Y487" i="18"/>
  <c r="AJ199" i="18"/>
  <c r="AJ226" i="18"/>
  <c r="AJ474" i="18"/>
  <c r="Z403" i="18"/>
  <c r="Z405" i="18"/>
  <c r="AG371" i="18"/>
  <c r="AG373" i="18"/>
  <c r="AF376" i="18"/>
  <c r="AN426" i="18"/>
  <c r="AN420" i="18"/>
  <c r="AN355" i="18"/>
  <c r="E353" i="18"/>
  <c r="AN387" i="18"/>
  <c r="E365" i="18"/>
  <c r="AN368" i="18"/>
  <c r="AD391" i="18"/>
  <c r="AN354" i="18"/>
  <c r="AE382" i="18"/>
  <c r="AF381" i="18"/>
  <c r="AE383" i="18"/>
  <c r="AE385" i="18"/>
  <c r="AE386" i="18"/>
  <c r="AB393" i="18"/>
  <c r="AB394" i="18"/>
  <c r="AC392" i="18"/>
  <c r="X460" i="18"/>
  <c r="X461" i="18"/>
  <c r="X462" i="18"/>
  <c r="X434" i="18"/>
  <c r="Y427" i="18"/>
  <c r="Y420" i="18"/>
  <c r="Y421" i="18"/>
  <c r="Z166" i="1"/>
  <c r="Z168" i="1"/>
  <c r="Z182" i="1"/>
  <c r="Z190" i="1"/>
  <c r="Z196" i="1"/>
  <c r="AN135" i="18"/>
  <c r="E134" i="18"/>
  <c r="Z193" i="18"/>
  <c r="Z186" i="18"/>
  <c r="Z187" i="18"/>
  <c r="AD157" i="18"/>
  <c r="Z189" i="18"/>
  <c r="Z204" i="18"/>
  <c r="AK119" i="18"/>
  <c r="W20" i="8"/>
  <c r="AF138" i="18"/>
  <c r="AG136" i="18"/>
  <c r="AE146" i="18"/>
  <c r="AF141" i="18"/>
  <c r="AF207" i="18"/>
  <c r="AF490" i="18"/>
  <c r="AB159" i="18"/>
  <c r="AB160" i="18"/>
  <c r="AC158" i="18"/>
  <c r="AA163" i="18"/>
  <c r="AA166" i="18"/>
  <c r="AA161" i="18"/>
  <c r="AA208" i="18"/>
  <c r="AA491" i="18"/>
  <c r="M40" i="8"/>
  <c r="AF149" i="1"/>
  <c r="AF151" i="1"/>
  <c r="AF152" i="1"/>
  <c r="AC167" i="17"/>
  <c r="AC168" i="17"/>
  <c r="AC170" i="17"/>
  <c r="Z165" i="16"/>
  <c r="Z166" i="16"/>
  <c r="Z168" i="16"/>
  <c r="Z182" i="16"/>
  <c r="Z186" i="16"/>
  <c r="Z201" i="16"/>
  <c r="Y167" i="15"/>
  <c r="AG139" i="1"/>
  <c r="AG143" i="1"/>
  <c r="AA156" i="15"/>
  <c r="Y180" i="15"/>
  <c r="Y186" i="15"/>
  <c r="Y173" i="15"/>
  <c r="Y174" i="15"/>
  <c r="Z170" i="15"/>
  <c r="Z171" i="15"/>
  <c r="AE154" i="1"/>
  <c r="AB154" i="15"/>
  <c r="E131" i="17"/>
  <c r="AN132" i="17"/>
  <c r="AN133" i="17"/>
  <c r="AB156" i="16"/>
  <c r="AA198" i="17"/>
  <c r="AA204" i="17"/>
  <c r="AA191" i="17"/>
  <c r="AA192" i="17"/>
  <c r="AD154" i="1"/>
  <c r="J49" i="8"/>
  <c r="J29" i="8"/>
  <c r="AF134" i="15"/>
  <c r="AF136" i="15"/>
  <c r="Y190" i="16"/>
  <c r="Y183" i="16"/>
  <c r="Y184" i="16"/>
  <c r="Z160" i="15"/>
  <c r="Z158" i="15"/>
  <c r="Z194" i="15"/>
  <c r="AN124" i="15"/>
  <c r="E123" i="15"/>
  <c r="AF139" i="16"/>
  <c r="E128" i="1"/>
  <c r="AN131" i="1"/>
  <c r="Y206" i="16"/>
  <c r="K54" i="8"/>
  <c r="AA163" i="16"/>
  <c r="AC149" i="15"/>
  <c r="AE146" i="17"/>
  <c r="AE212" i="17"/>
  <c r="AD151" i="16"/>
  <c r="AD152" i="16"/>
  <c r="AL231" i="17"/>
  <c r="X63" i="8"/>
  <c r="AN116" i="1"/>
  <c r="AN117" i="1"/>
  <c r="E128" i="16"/>
  <c r="AN131" i="16"/>
  <c r="AE143" i="17"/>
  <c r="AF141" i="17"/>
  <c r="AB156" i="1"/>
  <c r="AB157" i="1"/>
  <c r="AC155" i="1"/>
  <c r="AM132" i="15"/>
  <c r="AM223" i="1"/>
  <c r="Y59" i="8"/>
  <c r="AA164" i="1"/>
  <c r="K52" i="8"/>
  <c r="Y207" i="1"/>
  <c r="Y197" i="1"/>
  <c r="K59" i="8"/>
  <c r="Y223" i="1"/>
  <c r="Y224" i="1"/>
  <c r="Y225" i="1"/>
  <c r="AM189" i="16"/>
  <c r="AM196" i="16"/>
  <c r="AM118" i="16"/>
  <c r="AM183" i="16"/>
  <c r="AM150" i="16"/>
  <c r="AB175" i="17"/>
  <c r="AB178" i="17"/>
  <c r="AB213" i="17"/>
  <c r="AE139" i="15"/>
  <c r="AG134" i="16"/>
  <c r="AG136" i="16"/>
  <c r="AM123" i="17"/>
  <c r="AM117" i="16"/>
  <c r="AN112" i="16"/>
  <c r="AN114" i="16"/>
  <c r="Y176" i="15"/>
  <c r="Y191" i="15"/>
  <c r="Y195" i="15"/>
  <c r="AH134" i="1"/>
  <c r="AH136" i="1"/>
  <c r="AA194" i="17"/>
  <c r="AA209" i="17"/>
  <c r="AE146" i="16"/>
  <c r="AE148" i="16"/>
  <c r="AE145" i="16"/>
  <c r="AF144" i="16"/>
  <c r="AD143" i="15"/>
  <c r="X223" i="16"/>
  <c r="X224" i="16"/>
  <c r="X225" i="16"/>
  <c r="X197" i="16"/>
  <c r="J61" i="8"/>
  <c r="X494" i="18"/>
  <c r="Y493" i="18"/>
  <c r="K55" i="8"/>
  <c r="K28" i="8"/>
  <c r="K35" i="8"/>
  <c r="K41" i="8"/>
  <c r="J41" i="8"/>
  <c r="J48" i="8"/>
  <c r="M34" i="8"/>
  <c r="W32" i="8"/>
  <c r="W21" i="8"/>
  <c r="W27" i="8"/>
  <c r="W45" i="8"/>
  <c r="Z163" i="15"/>
  <c r="Z164" i="15"/>
  <c r="Z165" i="15"/>
  <c r="L47" i="8"/>
  <c r="AJ482" i="18"/>
  <c r="Y444" i="18"/>
  <c r="Y433" i="18"/>
  <c r="Y434" i="18"/>
  <c r="Y475" i="18"/>
  <c r="K36" i="8"/>
  <c r="Z209" i="18"/>
  <c r="Z199" i="18"/>
  <c r="Z200" i="18"/>
  <c r="AC393" i="18"/>
  <c r="E387" i="18"/>
  <c r="AF380" i="18"/>
  <c r="AG375" i="18"/>
  <c r="AG441" i="18"/>
  <c r="AN369" i="18"/>
  <c r="E368" i="18"/>
  <c r="AG372" i="18"/>
  <c r="AH370" i="18"/>
  <c r="Z419" i="18"/>
  <c r="AE388" i="18"/>
  <c r="AE389" i="18"/>
  <c r="AB395" i="18"/>
  <c r="AB442" i="18"/>
  <c r="AB397" i="18"/>
  <c r="AN433" i="18"/>
  <c r="E426" i="18"/>
  <c r="Z404" i="18"/>
  <c r="AA402" i="18"/>
  <c r="Z186" i="1"/>
  <c r="Z201" i="1"/>
  <c r="Z206" i="1"/>
  <c r="Z207" i="1"/>
  <c r="Z183" i="1"/>
  <c r="Z184" i="1"/>
  <c r="Z167" i="1"/>
  <c r="AA165" i="1"/>
  <c r="AA166" i="1"/>
  <c r="AA168" i="1"/>
  <c r="Z167" i="16"/>
  <c r="AA167" i="18"/>
  <c r="AA168" i="18"/>
  <c r="AA169" i="18"/>
  <c r="AA171" i="18"/>
  <c r="AB161" i="18"/>
  <c r="AB208" i="18"/>
  <c r="AB163" i="18"/>
  <c r="AB166" i="18"/>
  <c r="AG137" i="18"/>
  <c r="AG139" i="18"/>
  <c r="AC159" i="18"/>
  <c r="AC160" i="18"/>
  <c r="AD158" i="18"/>
  <c r="AK192" i="18"/>
  <c r="AK186" i="18"/>
  <c r="AK121" i="18"/>
  <c r="AK153" i="18"/>
  <c r="AK120" i="18"/>
  <c r="AL115" i="18"/>
  <c r="AL117" i="18"/>
  <c r="AE148" i="18"/>
  <c r="AF147" i="18"/>
  <c r="AE149" i="18"/>
  <c r="AE151" i="18"/>
  <c r="AE152" i="18"/>
  <c r="AF142" i="18"/>
  <c r="AE165" i="17"/>
  <c r="AE166" i="17"/>
  <c r="AG135" i="16"/>
  <c r="AH133" i="16"/>
  <c r="AH134" i="16"/>
  <c r="AH136" i="16"/>
  <c r="AE149" i="16"/>
  <c r="AE151" i="16"/>
  <c r="AE152" i="16"/>
  <c r="AF135" i="15"/>
  <c r="AG133" i="15"/>
  <c r="AG134" i="15"/>
  <c r="AG136" i="15"/>
  <c r="AD154" i="16"/>
  <c r="AF154" i="1"/>
  <c r="AA214" i="17"/>
  <c r="AB190" i="17"/>
  <c r="AB194" i="17"/>
  <c r="AB209" i="17"/>
  <c r="AB214" i="17"/>
  <c r="AB160" i="1"/>
  <c r="AB163" i="1"/>
  <c r="AB158" i="1"/>
  <c r="AB205" i="1"/>
  <c r="AC171" i="17"/>
  <c r="AC173" i="17"/>
  <c r="AC174" i="17"/>
  <c r="AH138" i="1"/>
  <c r="AH204" i="1"/>
  <c r="AC156" i="1"/>
  <c r="AN132" i="1"/>
  <c r="E131" i="1"/>
  <c r="AG146" i="1"/>
  <c r="AG148" i="1"/>
  <c r="AG149" i="1"/>
  <c r="AG145" i="1"/>
  <c r="AH144" i="1"/>
  <c r="AN135" i="17"/>
  <c r="E133" i="17"/>
  <c r="AE143" i="15"/>
  <c r="AH135" i="1"/>
  <c r="AI133" i="1"/>
  <c r="AF142" i="17"/>
  <c r="AF144" i="17"/>
  <c r="AC151" i="15"/>
  <c r="AC152" i="15"/>
  <c r="AN132" i="16"/>
  <c r="E131" i="16"/>
  <c r="AA164" i="16"/>
  <c r="AF143" i="16"/>
  <c r="M63" i="8"/>
  <c r="AA231" i="17"/>
  <c r="AA232" i="17"/>
  <c r="AA233" i="17"/>
  <c r="AA205" i="17"/>
  <c r="K53" i="8"/>
  <c r="Y196" i="15"/>
  <c r="AD145" i="15"/>
  <c r="AE144" i="15"/>
  <c r="AD146" i="15"/>
  <c r="AD148" i="15"/>
  <c r="AN116" i="16"/>
  <c r="AN117" i="16"/>
  <c r="Z197" i="1"/>
  <c r="L59" i="8"/>
  <c r="Z223" i="1"/>
  <c r="Z224" i="1"/>
  <c r="Z225" i="1"/>
  <c r="Y196" i="16"/>
  <c r="Y212" i="15"/>
  <c r="Y213" i="15"/>
  <c r="Y214" i="15"/>
  <c r="Y187" i="15"/>
  <c r="K60" i="8"/>
  <c r="AM125" i="17"/>
  <c r="AM191" i="17"/>
  <c r="AM197" i="17"/>
  <c r="AM204" i="17"/>
  <c r="Y61" i="8"/>
  <c r="AM223" i="16"/>
  <c r="Z206" i="16"/>
  <c r="L54" i="8"/>
  <c r="AB158" i="16"/>
  <c r="AB205" i="16"/>
  <c r="AB160" i="16"/>
  <c r="AA158" i="15"/>
  <c r="AA194" i="15"/>
  <c r="AA160" i="15"/>
  <c r="AM124" i="17"/>
  <c r="AN119" i="17"/>
  <c r="AN121" i="17"/>
  <c r="AN118" i="1"/>
  <c r="AN189" i="1"/>
  <c r="AN183" i="1"/>
  <c r="E116" i="1"/>
  <c r="AN150" i="1"/>
  <c r="Z190" i="16"/>
  <c r="Z183" i="16"/>
  <c r="Z184" i="16"/>
  <c r="Y207" i="16"/>
  <c r="E124" i="15"/>
  <c r="AN125" i="15"/>
  <c r="AN126" i="15"/>
  <c r="AF138" i="15"/>
  <c r="AF193" i="15"/>
  <c r="AB157" i="16"/>
  <c r="AC155" i="16"/>
  <c r="AA157" i="15"/>
  <c r="AB155" i="15"/>
  <c r="AG138" i="16"/>
  <c r="AG204" i="16"/>
  <c r="AE147" i="17"/>
  <c r="AC169" i="17"/>
  <c r="AD167" i="17"/>
  <c r="Y494" i="18"/>
  <c r="AB400" i="18"/>
  <c r="AB401" i="18"/>
  <c r="N34" i="8"/>
  <c r="K48" i="8"/>
  <c r="AJ510" i="18"/>
  <c r="V62" i="8"/>
  <c r="AA163" i="15"/>
  <c r="AA164" i="15"/>
  <c r="M47" i="8"/>
  <c r="Y482" i="18"/>
  <c r="Z210" i="18"/>
  <c r="Y460" i="18"/>
  <c r="Y461" i="18"/>
  <c r="Y462" i="18"/>
  <c r="AB491" i="18"/>
  <c r="N40" i="8"/>
  <c r="Z226" i="18"/>
  <c r="Z227" i="18"/>
  <c r="Z228" i="18"/>
  <c r="AK199" i="18"/>
  <c r="AK226" i="18"/>
  <c r="AK474" i="18"/>
  <c r="L52" i="8"/>
  <c r="AG376" i="18"/>
  <c r="AG380" i="18"/>
  <c r="AE391" i="18"/>
  <c r="AA403" i="18"/>
  <c r="AA405" i="18"/>
  <c r="AF382" i="18"/>
  <c r="AG381" i="18"/>
  <c r="AF383" i="18"/>
  <c r="AF385" i="18"/>
  <c r="AF386" i="18"/>
  <c r="AH371" i="18"/>
  <c r="AH373" i="18"/>
  <c r="AN460" i="18"/>
  <c r="Z427" i="18"/>
  <c r="Z420" i="18"/>
  <c r="AC395" i="18"/>
  <c r="AC442" i="18"/>
  <c r="AC397" i="18"/>
  <c r="Z423" i="18"/>
  <c r="Z438" i="18"/>
  <c r="AC394" i="18"/>
  <c r="AD392" i="18"/>
  <c r="AA165" i="16"/>
  <c r="AA166" i="16"/>
  <c r="AA168" i="16"/>
  <c r="AA182" i="16"/>
  <c r="AA186" i="16"/>
  <c r="AA201" i="16"/>
  <c r="AD149" i="15"/>
  <c r="AD151" i="15"/>
  <c r="AD152" i="15"/>
  <c r="AD159" i="18"/>
  <c r="AL119" i="18"/>
  <c r="X20" i="8"/>
  <c r="AG141" i="18"/>
  <c r="AG207" i="18"/>
  <c r="AG490" i="18"/>
  <c r="AG138" i="18"/>
  <c r="AH136" i="18"/>
  <c r="AB167" i="18"/>
  <c r="AF146" i="18"/>
  <c r="AA185" i="18"/>
  <c r="AE154" i="18"/>
  <c r="AE155" i="18"/>
  <c r="AC161" i="18"/>
  <c r="AC208" i="18"/>
  <c r="AC163" i="18"/>
  <c r="AC166" i="18"/>
  <c r="AA170" i="18"/>
  <c r="AF143" i="17"/>
  <c r="AG141" i="17"/>
  <c r="AG142" i="17"/>
  <c r="AG144" i="17"/>
  <c r="N56" i="8"/>
  <c r="AC154" i="15"/>
  <c r="AB156" i="15"/>
  <c r="AE154" i="16"/>
  <c r="AD168" i="17"/>
  <c r="AD170" i="17"/>
  <c r="AG139" i="16"/>
  <c r="AF139" i="15"/>
  <c r="E150" i="1"/>
  <c r="AM231" i="17"/>
  <c r="Y63" i="8"/>
  <c r="E135" i="17"/>
  <c r="AN139" i="17"/>
  <c r="AB163" i="16"/>
  <c r="AF145" i="16"/>
  <c r="AG144" i="16"/>
  <c r="AF146" i="16"/>
  <c r="AF148" i="16"/>
  <c r="AF149" i="16"/>
  <c r="AB198" i="17"/>
  <c r="AB204" i="17"/>
  <c r="AB191" i="17"/>
  <c r="AB192" i="17"/>
  <c r="AG135" i="15"/>
  <c r="AH133" i="15"/>
  <c r="AN128" i="15"/>
  <c r="E126" i="15"/>
  <c r="AG151" i="1"/>
  <c r="AG152" i="1"/>
  <c r="AH139" i="1"/>
  <c r="AH138" i="16"/>
  <c r="AH204" i="16"/>
  <c r="AN196" i="1"/>
  <c r="E189" i="1"/>
  <c r="Z207" i="16"/>
  <c r="AC213" i="17"/>
  <c r="AC175" i="17"/>
  <c r="AC178" i="17"/>
  <c r="AH135" i="16"/>
  <c r="AI133" i="16"/>
  <c r="AI134" i="1"/>
  <c r="AI136" i="1"/>
  <c r="AA182" i="1"/>
  <c r="AE146" i="15"/>
  <c r="AE148" i="15"/>
  <c r="AE145" i="15"/>
  <c r="AF144" i="15"/>
  <c r="Z166" i="15"/>
  <c r="Z168" i="15"/>
  <c r="M56" i="8"/>
  <c r="AA215" i="17"/>
  <c r="AB215" i="17"/>
  <c r="AG138" i="15"/>
  <c r="AG193" i="15"/>
  <c r="AC156" i="16"/>
  <c r="AN123" i="17"/>
  <c r="K61" i="8"/>
  <c r="Y223" i="16"/>
  <c r="Y224" i="16"/>
  <c r="Y225" i="16"/>
  <c r="Y197" i="16"/>
  <c r="AC158" i="1"/>
  <c r="AC205" i="1"/>
  <c r="AC160" i="1"/>
  <c r="AC163" i="1"/>
  <c r="AB164" i="1"/>
  <c r="Z196" i="16"/>
  <c r="K49" i="8"/>
  <c r="K29" i="8"/>
  <c r="AN189" i="16"/>
  <c r="AN118" i="16"/>
  <c r="AN183" i="16"/>
  <c r="E116" i="16"/>
  <c r="AN150" i="16"/>
  <c r="AF146" i="17"/>
  <c r="AF212" i="17"/>
  <c r="AC157" i="1"/>
  <c r="AD155" i="1"/>
  <c r="AA167" i="1"/>
  <c r="AC400" i="18"/>
  <c r="AC401" i="18"/>
  <c r="O34" i="8"/>
  <c r="X45" i="8"/>
  <c r="X21" i="8"/>
  <c r="X27" i="8"/>
  <c r="X32" i="8"/>
  <c r="Y510" i="18"/>
  <c r="Y511" i="18"/>
  <c r="Y512" i="18"/>
  <c r="K62" i="8"/>
  <c r="Y483" i="18"/>
  <c r="AK482" i="18"/>
  <c r="AC491" i="18"/>
  <c r="O40" i="8"/>
  <c r="Z433" i="18"/>
  <c r="Z434" i="18"/>
  <c r="Z475" i="18"/>
  <c r="Z443" i="18"/>
  <c r="Z487" i="18"/>
  <c r="AA404" i="18"/>
  <c r="AB402" i="18"/>
  <c r="AB403" i="18"/>
  <c r="AB405" i="18"/>
  <c r="AA419" i="18"/>
  <c r="AA423" i="18"/>
  <c r="AA438" i="18"/>
  <c r="AA443" i="18"/>
  <c r="Z421" i="18"/>
  <c r="AG382" i="18"/>
  <c r="AH381" i="18"/>
  <c r="AG383" i="18"/>
  <c r="AG385" i="18"/>
  <c r="AD393" i="18"/>
  <c r="AF388" i="18"/>
  <c r="AF389" i="18"/>
  <c r="AH375" i="18"/>
  <c r="AH441" i="18"/>
  <c r="AH372" i="18"/>
  <c r="AI370" i="18"/>
  <c r="AA167" i="16"/>
  <c r="AG139" i="15"/>
  <c r="AG143" i="15"/>
  <c r="AE157" i="18"/>
  <c r="AH137" i="18"/>
  <c r="AH139" i="18"/>
  <c r="AG142" i="18"/>
  <c r="AL192" i="18"/>
  <c r="AL186" i="18"/>
  <c r="AL121" i="18"/>
  <c r="AL153" i="18"/>
  <c r="AA193" i="18"/>
  <c r="AA186" i="18"/>
  <c r="AA187" i="18"/>
  <c r="AF148" i="18"/>
  <c r="AG147" i="18"/>
  <c r="AF149" i="18"/>
  <c r="AF151" i="18"/>
  <c r="AF152" i="18"/>
  <c r="AL120" i="18"/>
  <c r="AM115" i="18"/>
  <c r="AM117" i="18"/>
  <c r="AA189" i="18"/>
  <c r="AA204" i="18"/>
  <c r="AD163" i="18"/>
  <c r="AD166" i="18"/>
  <c r="AD161" i="18"/>
  <c r="AD208" i="18"/>
  <c r="AC167" i="18"/>
  <c r="AB168" i="18"/>
  <c r="AD160" i="18"/>
  <c r="AE149" i="15"/>
  <c r="AE151" i="15"/>
  <c r="AE152" i="15"/>
  <c r="AI135" i="1"/>
  <c r="AJ133" i="1"/>
  <c r="AJ134" i="1"/>
  <c r="AJ136" i="1"/>
  <c r="AD154" i="15"/>
  <c r="AN125" i="17"/>
  <c r="AN197" i="17"/>
  <c r="AN191" i="17"/>
  <c r="E123" i="17"/>
  <c r="AA190" i="1"/>
  <c r="AA196" i="1"/>
  <c r="AA183" i="1"/>
  <c r="AI134" i="16"/>
  <c r="AI136" i="16"/>
  <c r="AN223" i="1"/>
  <c r="Z59" i="8"/>
  <c r="AF151" i="16"/>
  <c r="AF152" i="16"/>
  <c r="AF143" i="15"/>
  <c r="AB158" i="15"/>
  <c r="AB194" i="15"/>
  <c r="AB160" i="15"/>
  <c r="AC190" i="17"/>
  <c r="AG146" i="17"/>
  <c r="AG212" i="17"/>
  <c r="AG143" i="16"/>
  <c r="AB157" i="15"/>
  <c r="AC155" i="15"/>
  <c r="AC158" i="16"/>
  <c r="AC205" i="16"/>
  <c r="AC160" i="16"/>
  <c r="Z172" i="15"/>
  <c r="AH139" i="16"/>
  <c r="E128" i="15"/>
  <c r="AN131" i="15"/>
  <c r="AG143" i="17"/>
  <c r="AH141" i="17"/>
  <c r="AD171" i="17"/>
  <c r="AD173" i="17"/>
  <c r="AD174" i="17"/>
  <c r="AC157" i="16"/>
  <c r="AD155" i="16"/>
  <c r="Z167" i="15"/>
  <c r="AA165" i="15"/>
  <c r="AA206" i="16"/>
  <c r="M54" i="8"/>
  <c r="AH143" i="1"/>
  <c r="AH134" i="15"/>
  <c r="AH136" i="15"/>
  <c r="AD169" i="17"/>
  <c r="AE167" i="17"/>
  <c r="E150" i="16"/>
  <c r="AN124" i="17"/>
  <c r="Z223" i="16"/>
  <c r="Z224" i="16"/>
  <c r="Z225" i="16"/>
  <c r="L61" i="8"/>
  <c r="Z197" i="16"/>
  <c r="AI138" i="1"/>
  <c r="AI204" i="1"/>
  <c r="AA190" i="16"/>
  <c r="AA183" i="16"/>
  <c r="AA184" i="16"/>
  <c r="AD156" i="1"/>
  <c r="AB164" i="16"/>
  <c r="AC164" i="1"/>
  <c r="AF165" i="17"/>
  <c r="AG154" i="1"/>
  <c r="N63" i="8"/>
  <c r="AB231" i="17"/>
  <c r="AB232" i="17"/>
  <c r="AB233" i="17"/>
  <c r="AB205" i="17"/>
  <c r="AN196" i="16"/>
  <c r="E189" i="16"/>
  <c r="AF147" i="17"/>
  <c r="AB165" i="1"/>
  <c r="AA186" i="1"/>
  <c r="AA201" i="1"/>
  <c r="AA206" i="1"/>
  <c r="AN140" i="17"/>
  <c r="E139" i="17"/>
  <c r="Z482" i="18"/>
  <c r="L62" i="8"/>
  <c r="L36" i="8"/>
  <c r="Z493" i="18"/>
  <c r="L55" i="8"/>
  <c r="L28" i="8"/>
  <c r="L35" i="8"/>
  <c r="AK510" i="18"/>
  <c r="W62" i="8"/>
  <c r="AB163" i="15"/>
  <c r="AB164" i="15"/>
  <c r="N47" i="8"/>
  <c r="Z444" i="18"/>
  <c r="AA444" i="18"/>
  <c r="Z460" i="18"/>
  <c r="Z461" i="18"/>
  <c r="Z462" i="18"/>
  <c r="AA209" i="18"/>
  <c r="AA487" i="18"/>
  <c r="AA199" i="18"/>
  <c r="AA226" i="18"/>
  <c r="AA227" i="18"/>
  <c r="AA228" i="18"/>
  <c r="AL199" i="18"/>
  <c r="AL226" i="18"/>
  <c r="AL474" i="18"/>
  <c r="AH376" i="18"/>
  <c r="AH380" i="18"/>
  <c r="AF391" i="18"/>
  <c r="AA427" i="18"/>
  <c r="AA433" i="18"/>
  <c r="AA420" i="18"/>
  <c r="AD395" i="18"/>
  <c r="AD442" i="18"/>
  <c r="AD491" i="18"/>
  <c r="AD397" i="18"/>
  <c r="AI371" i="18"/>
  <c r="AI373" i="18"/>
  <c r="AD394" i="18"/>
  <c r="AE392" i="18"/>
  <c r="AB419" i="18"/>
  <c r="AG386" i="18"/>
  <c r="AB404" i="18"/>
  <c r="AC402" i="18"/>
  <c r="AB165" i="16"/>
  <c r="AB166" i="16"/>
  <c r="AB168" i="16"/>
  <c r="AB182" i="16"/>
  <c r="AF154" i="18"/>
  <c r="AF155" i="18"/>
  <c r="AG146" i="18"/>
  <c r="AH141" i="18"/>
  <c r="AH207" i="18"/>
  <c r="AH490" i="18"/>
  <c r="AH138" i="18"/>
  <c r="AI136" i="18"/>
  <c r="AM119" i="18"/>
  <c r="AE158" i="18"/>
  <c r="AD167" i="18"/>
  <c r="AB169" i="18"/>
  <c r="AB171" i="18"/>
  <c r="AG165" i="17"/>
  <c r="AG166" i="17"/>
  <c r="AI139" i="1"/>
  <c r="AI143" i="1"/>
  <c r="AA166" i="15"/>
  <c r="AA168" i="15"/>
  <c r="AF154" i="16"/>
  <c r="AE154" i="15"/>
  <c r="AH143" i="16"/>
  <c r="AG146" i="16"/>
  <c r="AG148" i="16"/>
  <c r="AG149" i="16"/>
  <c r="AG145" i="16"/>
  <c r="AH144" i="16"/>
  <c r="AD158" i="1"/>
  <c r="AD205" i="1"/>
  <c r="AD160" i="1"/>
  <c r="AD163" i="1"/>
  <c r="AC156" i="15"/>
  <c r="AC157" i="15"/>
  <c r="AD155" i="15"/>
  <c r="Z180" i="15"/>
  <c r="Z173" i="15"/>
  <c r="Z174" i="15"/>
  <c r="AA170" i="15"/>
  <c r="AA171" i="15"/>
  <c r="AD157" i="1"/>
  <c r="AE155" i="1"/>
  <c r="AE168" i="17"/>
  <c r="AE170" i="17"/>
  <c r="AD156" i="16"/>
  <c r="AD157" i="16"/>
  <c r="AE155" i="16"/>
  <c r="Z176" i="15"/>
  <c r="Z191" i="15"/>
  <c r="AF145" i="15"/>
  <c r="AG144" i="15"/>
  <c r="AG146" i="15"/>
  <c r="AG148" i="15"/>
  <c r="AF146" i="15"/>
  <c r="AF148" i="15"/>
  <c r="AF149" i="15"/>
  <c r="AN204" i="17"/>
  <c r="E197" i="17"/>
  <c r="AH138" i="15"/>
  <c r="AH193" i="15"/>
  <c r="AD175" i="17"/>
  <c r="AD178" i="17"/>
  <c r="AD213" i="17"/>
  <c r="AC163" i="16"/>
  <c r="M52" i="8"/>
  <c r="AA207" i="1"/>
  <c r="AH135" i="15"/>
  <c r="AI133" i="15"/>
  <c r="AG147" i="17"/>
  <c r="AI138" i="16"/>
  <c r="AI204" i="16"/>
  <c r="AN223" i="16"/>
  <c r="Z61" i="8"/>
  <c r="AJ138" i="1"/>
  <c r="AJ204" i="1"/>
  <c r="AH146" i="1"/>
  <c r="AH148" i="1"/>
  <c r="AH149" i="1"/>
  <c r="AH145" i="1"/>
  <c r="AI144" i="1"/>
  <c r="AH142" i="17"/>
  <c r="AH144" i="17"/>
  <c r="AC198" i="17"/>
  <c r="AC204" i="17"/>
  <c r="AC191" i="17"/>
  <c r="AC192" i="17"/>
  <c r="AI135" i="16"/>
  <c r="AJ133" i="16"/>
  <c r="AB166" i="1"/>
  <c r="AB168" i="1"/>
  <c r="AF166" i="17"/>
  <c r="AJ135" i="1"/>
  <c r="AK133" i="1"/>
  <c r="AA196" i="16"/>
  <c r="AN132" i="15"/>
  <c r="E131" i="15"/>
  <c r="AC194" i="17"/>
  <c r="AC209" i="17"/>
  <c r="AC214" i="17"/>
  <c r="AA184" i="1"/>
  <c r="AA207" i="16"/>
  <c r="AA197" i="1"/>
  <c r="AA223" i="1"/>
  <c r="AA224" i="1"/>
  <c r="AA225" i="1"/>
  <c r="M59" i="8"/>
  <c r="P40" i="8"/>
  <c r="Z483" i="18"/>
  <c r="Z510" i="18"/>
  <c r="Z511" i="18"/>
  <c r="Z512" i="18"/>
  <c r="Z494" i="18"/>
  <c r="AA493" i="18"/>
  <c r="M55" i="8"/>
  <c r="M28" i="8"/>
  <c r="M35" i="8"/>
  <c r="AD400" i="18"/>
  <c r="AD401" i="18"/>
  <c r="P34" i="8"/>
  <c r="AM120" i="18"/>
  <c r="AN115" i="18"/>
  <c r="AN117" i="18"/>
  <c r="AN119" i="18"/>
  <c r="Y20" i="8"/>
  <c r="Z186" i="15"/>
  <c r="Z187" i="15"/>
  <c r="Z195" i="15"/>
  <c r="Z196" i="15"/>
  <c r="AL482" i="18"/>
  <c r="AA210" i="18"/>
  <c r="AA475" i="18"/>
  <c r="M36" i="8"/>
  <c r="AA200" i="18"/>
  <c r="AB427" i="18"/>
  <c r="AB433" i="18"/>
  <c r="AB420" i="18"/>
  <c r="AB423" i="18"/>
  <c r="AB438" i="18"/>
  <c r="AB443" i="18"/>
  <c r="AB444" i="18"/>
  <c r="AA421" i="18"/>
  <c r="AE393" i="18"/>
  <c r="AA460" i="18"/>
  <c r="AA434" i="18"/>
  <c r="AI375" i="18"/>
  <c r="AI441" i="18"/>
  <c r="AI372" i="18"/>
  <c r="AJ370" i="18"/>
  <c r="AH383" i="18"/>
  <c r="AH385" i="18"/>
  <c r="AH382" i="18"/>
  <c r="AI381" i="18"/>
  <c r="AG388" i="18"/>
  <c r="AG389" i="18"/>
  <c r="AC403" i="18"/>
  <c r="AC405" i="18"/>
  <c r="AB167" i="16"/>
  <c r="AF157" i="18"/>
  <c r="AI137" i="18"/>
  <c r="AI139" i="18"/>
  <c r="AH142" i="18"/>
  <c r="AB170" i="18"/>
  <c r="AC168" i="18"/>
  <c r="AG148" i="18"/>
  <c r="AH147" i="18"/>
  <c r="AG149" i="18"/>
  <c r="AG151" i="18"/>
  <c r="AG152" i="18"/>
  <c r="AE159" i="18"/>
  <c r="AB185" i="18"/>
  <c r="AM186" i="18"/>
  <c r="AM192" i="18"/>
  <c r="AM121" i="18"/>
  <c r="AM153" i="18"/>
  <c r="AA172" i="15"/>
  <c r="AA176" i="15"/>
  <c r="AA191" i="15"/>
  <c r="AG145" i="15"/>
  <c r="AH144" i="15"/>
  <c r="AJ139" i="1"/>
  <c r="AJ143" i="1"/>
  <c r="AD156" i="15"/>
  <c r="AH151" i="1"/>
  <c r="AH152" i="1"/>
  <c r="AE156" i="1"/>
  <c r="AK134" i="1"/>
  <c r="AK136" i="1"/>
  <c r="AJ134" i="16"/>
  <c r="AJ136" i="16"/>
  <c r="AH139" i="15"/>
  <c r="AD164" i="1"/>
  <c r="O56" i="8"/>
  <c r="AC215" i="17"/>
  <c r="AI146" i="1"/>
  <c r="AI148" i="1"/>
  <c r="AI145" i="1"/>
  <c r="AJ144" i="1"/>
  <c r="O63" i="8"/>
  <c r="AC205" i="17"/>
  <c r="AC231" i="17"/>
  <c r="AC232" i="17"/>
  <c r="AC233" i="17"/>
  <c r="AI139" i="16"/>
  <c r="AC164" i="16"/>
  <c r="Z63" i="8"/>
  <c r="AN231" i="17"/>
  <c r="AD160" i="16"/>
  <c r="AD158" i="16"/>
  <c r="AD205" i="16"/>
  <c r="AG151" i="16"/>
  <c r="AG152" i="16"/>
  <c r="AB190" i="16"/>
  <c r="AB183" i="16"/>
  <c r="AH146" i="17"/>
  <c r="AH212" i="17"/>
  <c r="AE156" i="16"/>
  <c r="AH146" i="16"/>
  <c r="AH148" i="16"/>
  <c r="AH145" i="16"/>
  <c r="AI144" i="16"/>
  <c r="AB186" i="16"/>
  <c r="AB201" i="16"/>
  <c r="AB182" i="1"/>
  <c r="AB186" i="1"/>
  <c r="AB201" i="1"/>
  <c r="AB206" i="1"/>
  <c r="AH143" i="17"/>
  <c r="AI141" i="17"/>
  <c r="AI143" i="17"/>
  <c r="AJ141" i="17"/>
  <c r="AI134" i="15"/>
  <c r="AI136" i="15"/>
  <c r="AF151" i="15"/>
  <c r="AF152" i="15"/>
  <c r="AE171" i="17"/>
  <c r="AE173" i="17"/>
  <c r="AE174" i="17"/>
  <c r="M61" i="8"/>
  <c r="AA223" i="16"/>
  <c r="AA224" i="16"/>
  <c r="AA225" i="16"/>
  <c r="AA197" i="16"/>
  <c r="AB167" i="1"/>
  <c r="AC165" i="1"/>
  <c r="AD190" i="17"/>
  <c r="AE169" i="17"/>
  <c r="AF167" i="17"/>
  <c r="AC158" i="15"/>
  <c r="AC194" i="15"/>
  <c r="AC160" i="15"/>
  <c r="AA167" i="15"/>
  <c r="AB165" i="15"/>
  <c r="AA494" i="18"/>
  <c r="L53" i="8"/>
  <c r="AN120" i="18"/>
  <c r="Z20" i="8"/>
  <c r="AB20" i="8"/>
  <c r="Y32" i="8"/>
  <c r="Y27" i="8"/>
  <c r="Y21" i="8"/>
  <c r="Y45" i="8"/>
  <c r="L60" i="8"/>
  <c r="Z212" i="15"/>
  <c r="Z213" i="15"/>
  <c r="Z214" i="15"/>
  <c r="AL510" i="18"/>
  <c r="X62" i="8"/>
  <c r="AA195" i="15"/>
  <c r="M53" i="8"/>
  <c r="L48" i="8"/>
  <c r="L41" i="8"/>
  <c r="L49" i="8"/>
  <c r="L29" i="8"/>
  <c r="AC163" i="15"/>
  <c r="AC164" i="15"/>
  <c r="O47" i="8"/>
  <c r="AA482" i="18"/>
  <c r="AM199" i="18"/>
  <c r="AM226" i="18"/>
  <c r="AM474" i="18"/>
  <c r="AI149" i="1"/>
  <c r="AI151" i="1"/>
  <c r="AI152" i="1"/>
  <c r="AI376" i="18"/>
  <c r="AI380" i="18"/>
  <c r="AE397" i="18"/>
  <c r="AE395" i="18"/>
  <c r="AE442" i="18"/>
  <c r="AA461" i="18"/>
  <c r="AA462" i="18"/>
  <c r="AE394" i="18"/>
  <c r="AF392" i="18"/>
  <c r="AC419" i="18"/>
  <c r="AH386" i="18"/>
  <c r="AB421" i="18"/>
  <c r="AG391" i="18"/>
  <c r="AC404" i="18"/>
  <c r="AD402" i="18"/>
  <c r="AJ371" i="18"/>
  <c r="AJ373" i="18"/>
  <c r="AB460" i="18"/>
  <c r="AB434" i="18"/>
  <c r="AC165" i="16"/>
  <c r="AC166" i="16"/>
  <c r="AC168" i="16"/>
  <c r="AA173" i="15"/>
  <c r="AA174" i="15"/>
  <c r="AB170" i="15"/>
  <c r="AB171" i="15"/>
  <c r="AA180" i="15"/>
  <c r="AI141" i="18"/>
  <c r="AI207" i="18"/>
  <c r="AI490" i="18"/>
  <c r="AH146" i="18"/>
  <c r="AI138" i="18"/>
  <c r="AJ136" i="18"/>
  <c r="AE161" i="18"/>
  <c r="AE208" i="18"/>
  <c r="AE163" i="18"/>
  <c r="AE166" i="18"/>
  <c r="AE160" i="18"/>
  <c r="AF158" i="18"/>
  <c r="AG154" i="18"/>
  <c r="AG155" i="18"/>
  <c r="AB193" i="18"/>
  <c r="AB186" i="18"/>
  <c r="AB187" i="18"/>
  <c r="AB189" i="18"/>
  <c r="AB204" i="18"/>
  <c r="AN186" i="18"/>
  <c r="AN192" i="18"/>
  <c r="AN474" i="18"/>
  <c r="AN482" i="18"/>
  <c r="Z62" i="8"/>
  <c r="AN121" i="18"/>
  <c r="E119" i="18"/>
  <c r="AN153" i="18"/>
  <c r="AC169" i="18"/>
  <c r="AC171" i="18"/>
  <c r="AH149" i="16"/>
  <c r="AH151" i="16"/>
  <c r="AH152" i="16"/>
  <c r="AG149" i="15"/>
  <c r="AG151" i="15"/>
  <c r="AG152" i="15"/>
  <c r="AF168" i="17"/>
  <c r="AF170" i="17"/>
  <c r="AG154" i="16"/>
  <c r="AB166" i="15"/>
  <c r="AB168" i="15"/>
  <c r="AF154" i="15"/>
  <c r="AH154" i="1"/>
  <c r="AI135" i="15"/>
  <c r="AJ133" i="15"/>
  <c r="AJ138" i="16"/>
  <c r="AJ204" i="16"/>
  <c r="AD158" i="15"/>
  <c r="AD194" i="15"/>
  <c r="AD160" i="15"/>
  <c r="AD163" i="15"/>
  <c r="AJ142" i="17"/>
  <c r="AJ144" i="17"/>
  <c r="AB184" i="16"/>
  <c r="AJ135" i="16"/>
  <c r="AK133" i="16"/>
  <c r="AD157" i="15"/>
  <c r="AE155" i="15"/>
  <c r="AB196" i="16"/>
  <c r="AK138" i="1"/>
  <c r="AK204" i="1"/>
  <c r="AD198" i="17"/>
  <c r="AD204" i="17"/>
  <c r="AD191" i="17"/>
  <c r="AE213" i="17"/>
  <c r="AE175" i="17"/>
  <c r="AE178" i="17"/>
  <c r="AB190" i="1"/>
  <c r="AB196" i="1"/>
  <c r="AB183" i="1"/>
  <c r="AE158" i="16"/>
  <c r="AE205" i="16"/>
  <c r="AE160" i="16"/>
  <c r="AK135" i="1"/>
  <c r="AL133" i="1"/>
  <c r="N52" i="8"/>
  <c r="AB207" i="1"/>
  <c r="AE157" i="16"/>
  <c r="AF155" i="16"/>
  <c r="AI143" i="16"/>
  <c r="AH143" i="15"/>
  <c r="AE160" i="1"/>
  <c r="AE163" i="1"/>
  <c r="AE158" i="1"/>
  <c r="AE205" i="1"/>
  <c r="AC166" i="1"/>
  <c r="AC168" i="1"/>
  <c r="AE157" i="1"/>
  <c r="AF155" i="1"/>
  <c r="AI138" i="15"/>
  <c r="AI193" i="15"/>
  <c r="AH147" i="17"/>
  <c r="AD194" i="17"/>
  <c r="AD209" i="17"/>
  <c r="AD214" i="17"/>
  <c r="AB206" i="16"/>
  <c r="N54" i="8"/>
  <c r="AH165" i="17"/>
  <c r="P47" i="8"/>
  <c r="AD163" i="16"/>
  <c r="AJ146" i="1"/>
  <c r="AJ148" i="1"/>
  <c r="AJ145" i="1"/>
  <c r="AK144" i="1"/>
  <c r="AA196" i="15"/>
  <c r="AE400" i="18"/>
  <c r="AE401" i="18"/>
  <c r="Q34" i="8"/>
  <c r="Z27" i="8"/>
  <c r="AB27" i="8"/>
  <c r="Z45" i="8"/>
  <c r="AB45" i="8"/>
  <c r="Z32" i="8"/>
  <c r="AB32" i="8"/>
  <c r="Z21" i="8"/>
  <c r="AB21" i="8"/>
  <c r="AA483" i="18"/>
  <c r="M62" i="8"/>
  <c r="AA186" i="15"/>
  <c r="M60" i="8"/>
  <c r="M48" i="8"/>
  <c r="M41" i="8"/>
  <c r="AA510" i="18"/>
  <c r="AA511" i="18"/>
  <c r="AA512" i="18"/>
  <c r="AM482" i="18"/>
  <c r="AE491" i="18"/>
  <c r="Q40" i="8"/>
  <c r="AB209" i="18"/>
  <c r="AB487" i="18"/>
  <c r="AB199" i="18"/>
  <c r="AB200" i="18"/>
  <c r="AB475" i="18"/>
  <c r="E474" i="18"/>
  <c r="AB461" i="18"/>
  <c r="AB462" i="18"/>
  <c r="AJ375" i="18"/>
  <c r="AJ441" i="18"/>
  <c r="AH388" i="18"/>
  <c r="AH389" i="18"/>
  <c r="AC427" i="18"/>
  <c r="AC433" i="18"/>
  <c r="AC420" i="18"/>
  <c r="AI383" i="18"/>
  <c r="AI385" i="18"/>
  <c r="AI382" i="18"/>
  <c r="AJ381" i="18"/>
  <c r="AJ372" i="18"/>
  <c r="AK370" i="18"/>
  <c r="AC423" i="18"/>
  <c r="AC438" i="18"/>
  <c r="AC443" i="18"/>
  <c r="AC444" i="18"/>
  <c r="AD403" i="18"/>
  <c r="AD405" i="18"/>
  <c r="AF393" i="18"/>
  <c r="AF394" i="18"/>
  <c r="AG392" i="18"/>
  <c r="AI142" i="18"/>
  <c r="AI146" i="18"/>
  <c r="AJ139" i="16"/>
  <c r="AJ143" i="16"/>
  <c r="AI139" i="15"/>
  <c r="AI143" i="15"/>
  <c r="AC170" i="18"/>
  <c r="AD168" i="18"/>
  <c r="AD169" i="18"/>
  <c r="AD171" i="18"/>
  <c r="AG157" i="18"/>
  <c r="AE167" i="18"/>
  <c r="AJ137" i="18"/>
  <c r="AJ139" i="18"/>
  <c r="AN199" i="18"/>
  <c r="E192" i="18"/>
  <c r="E153" i="18"/>
  <c r="AF159" i="18"/>
  <c r="AH149" i="18"/>
  <c r="AH151" i="18"/>
  <c r="AH152" i="18"/>
  <c r="AH148" i="18"/>
  <c r="AI147" i="18"/>
  <c r="AC185" i="18"/>
  <c r="AJ149" i="1"/>
  <c r="AJ151" i="1"/>
  <c r="AJ152" i="1"/>
  <c r="AK139" i="1"/>
  <c r="AK143" i="1"/>
  <c r="AI154" i="1"/>
  <c r="AG154" i="15"/>
  <c r="AB184" i="1"/>
  <c r="AK134" i="16"/>
  <c r="AK136" i="16"/>
  <c r="AE164" i="1"/>
  <c r="N59" i="8"/>
  <c r="AB197" i="1"/>
  <c r="AB223" i="1"/>
  <c r="AB167" i="15"/>
  <c r="AC165" i="15"/>
  <c r="AH146" i="15"/>
  <c r="AH148" i="15"/>
  <c r="AH149" i="15"/>
  <c r="AH145" i="15"/>
  <c r="AI144" i="15"/>
  <c r="AL134" i="1"/>
  <c r="AL136" i="1"/>
  <c r="AE190" i="17"/>
  <c r="N61" i="8"/>
  <c r="AB223" i="16"/>
  <c r="AB197" i="16"/>
  <c r="AC182" i="16"/>
  <c r="AC186" i="16"/>
  <c r="AC201" i="16"/>
  <c r="AC167" i="16"/>
  <c r="P56" i="8"/>
  <c r="AD215" i="17"/>
  <c r="AB172" i="15"/>
  <c r="AB176" i="15"/>
  <c r="AB191" i="15"/>
  <c r="AD192" i="17"/>
  <c r="AJ146" i="17"/>
  <c r="AJ212" i="17"/>
  <c r="AH154" i="16"/>
  <c r="AD164" i="16"/>
  <c r="AI145" i="16"/>
  <c r="AJ144" i="16"/>
  <c r="AI146" i="16"/>
  <c r="AI148" i="16"/>
  <c r="AI149" i="16"/>
  <c r="P63" i="8"/>
  <c r="AD205" i="17"/>
  <c r="AD231" i="17"/>
  <c r="AJ143" i="17"/>
  <c r="AK141" i="17"/>
  <c r="AJ134" i="15"/>
  <c r="AJ136" i="15"/>
  <c r="AH166" i="17"/>
  <c r="AC182" i="1"/>
  <c r="AE163" i="16"/>
  <c r="AD164" i="15"/>
  <c r="AF171" i="17"/>
  <c r="AF173" i="17"/>
  <c r="AF174" i="17"/>
  <c r="AB207" i="16"/>
  <c r="AF156" i="1"/>
  <c r="AC167" i="1"/>
  <c r="AD165" i="1"/>
  <c r="AF156" i="16"/>
  <c r="AE156" i="15"/>
  <c r="AE157" i="15"/>
  <c r="AF155" i="15"/>
  <c r="AF169" i="17"/>
  <c r="AG167" i="17"/>
  <c r="AA187" i="15"/>
  <c r="AB482" i="18"/>
  <c r="N62" i="8"/>
  <c r="N36" i="8"/>
  <c r="AB493" i="18"/>
  <c r="N55" i="8"/>
  <c r="N28" i="8"/>
  <c r="N35" i="8"/>
  <c r="AA212" i="15"/>
  <c r="AA213" i="15"/>
  <c r="AA214" i="15"/>
  <c r="AM510" i="18"/>
  <c r="Y62" i="8"/>
  <c r="AB195" i="15"/>
  <c r="N53" i="8"/>
  <c r="M49" i="8"/>
  <c r="M29" i="8"/>
  <c r="AB210" i="18"/>
  <c r="AI386" i="18"/>
  <c r="AI388" i="18"/>
  <c r="AI389" i="18"/>
  <c r="AJ376" i="18"/>
  <c r="AJ380" i="18"/>
  <c r="AB226" i="18"/>
  <c r="AB227" i="18"/>
  <c r="AB228" i="18"/>
  <c r="AN510" i="18"/>
  <c r="AD404" i="18"/>
  <c r="AE402" i="18"/>
  <c r="AH391" i="18"/>
  <c r="AG393" i="18"/>
  <c r="AK371" i="18"/>
  <c r="AK373" i="18"/>
  <c r="AF397" i="18"/>
  <c r="AF395" i="18"/>
  <c r="AF442" i="18"/>
  <c r="AC421" i="18"/>
  <c r="AC460" i="18"/>
  <c r="AC434" i="18"/>
  <c r="AD419" i="18"/>
  <c r="AD423" i="18"/>
  <c r="AD438" i="18"/>
  <c r="AD443" i="18"/>
  <c r="AD444" i="18"/>
  <c r="AD170" i="18"/>
  <c r="AE168" i="18"/>
  <c r="AJ138" i="18"/>
  <c r="AK136" i="18"/>
  <c r="AK137" i="18"/>
  <c r="AK139" i="18"/>
  <c r="AI149" i="18"/>
  <c r="AI151" i="18"/>
  <c r="AI148" i="18"/>
  <c r="AJ147" i="18"/>
  <c r="AH154" i="18"/>
  <c r="AH155" i="18"/>
  <c r="AN226" i="18"/>
  <c r="AC193" i="18"/>
  <c r="AC186" i="18"/>
  <c r="AF163" i="18"/>
  <c r="AF166" i="18"/>
  <c r="AF161" i="18"/>
  <c r="AF208" i="18"/>
  <c r="AC189" i="18"/>
  <c r="AC204" i="18"/>
  <c r="AF160" i="18"/>
  <c r="AG158" i="18"/>
  <c r="AD185" i="18"/>
  <c r="AD189" i="18"/>
  <c r="AD204" i="18"/>
  <c r="AJ141" i="18"/>
  <c r="AJ207" i="18"/>
  <c r="AJ490" i="18"/>
  <c r="AD165" i="16"/>
  <c r="AD166" i="16"/>
  <c r="AD168" i="16"/>
  <c r="AD182" i="16"/>
  <c r="AD186" i="16"/>
  <c r="AD201" i="16"/>
  <c r="AJ135" i="15"/>
  <c r="AK133" i="15"/>
  <c r="AK134" i="15"/>
  <c r="AK136" i="15"/>
  <c r="AF156" i="15"/>
  <c r="AJ154" i="1"/>
  <c r="AE158" i="15"/>
  <c r="AE194" i="15"/>
  <c r="AE160" i="15"/>
  <c r="AE164" i="16"/>
  <c r="AJ138" i="15"/>
  <c r="AJ193" i="15"/>
  <c r="AJ147" i="17"/>
  <c r="AE198" i="17"/>
  <c r="AE204" i="17"/>
  <c r="AE191" i="17"/>
  <c r="AF175" i="17"/>
  <c r="AF178" i="17"/>
  <c r="AF213" i="17"/>
  <c r="AL138" i="1"/>
  <c r="AL204" i="1"/>
  <c r="AF158" i="16"/>
  <c r="AF205" i="16"/>
  <c r="AF160" i="16"/>
  <c r="AC190" i="1"/>
  <c r="AC196" i="1"/>
  <c r="AC183" i="1"/>
  <c r="AK142" i="17"/>
  <c r="AK144" i="17"/>
  <c r="AI151" i="16"/>
  <c r="AI152" i="16"/>
  <c r="AL135" i="1"/>
  <c r="AM133" i="1"/>
  <c r="AF157" i="16"/>
  <c r="AG155" i="16"/>
  <c r="AC186" i="1"/>
  <c r="AC201" i="1"/>
  <c r="AC206" i="1"/>
  <c r="AB224" i="1"/>
  <c r="AB225" i="1"/>
  <c r="AJ146" i="16"/>
  <c r="AJ148" i="16"/>
  <c r="AJ145" i="16"/>
  <c r="AK144" i="16"/>
  <c r="AD166" i="1"/>
  <c r="AD168" i="1"/>
  <c r="AC166" i="15"/>
  <c r="AC168" i="15"/>
  <c r="AB180" i="15"/>
  <c r="AB173" i="15"/>
  <c r="AB174" i="15"/>
  <c r="AC170" i="15"/>
  <c r="AC171" i="15"/>
  <c r="AH151" i="15"/>
  <c r="AH152" i="15"/>
  <c r="AK138" i="16"/>
  <c r="AK204" i="16"/>
  <c r="AF158" i="1"/>
  <c r="AF205" i="1"/>
  <c r="AF160" i="1"/>
  <c r="AF163" i="1"/>
  <c r="AB224" i="16"/>
  <c r="AB225" i="16"/>
  <c r="AK135" i="16"/>
  <c r="AL133" i="16"/>
  <c r="AF157" i="1"/>
  <c r="AG155" i="1"/>
  <c r="AI146" i="15"/>
  <c r="AI148" i="15"/>
  <c r="AI145" i="15"/>
  <c r="AJ144" i="15"/>
  <c r="AC206" i="16"/>
  <c r="O54" i="8"/>
  <c r="AG168" i="17"/>
  <c r="AG170" i="17"/>
  <c r="AK146" i="1"/>
  <c r="AK148" i="1"/>
  <c r="AK149" i="1"/>
  <c r="AK145" i="1"/>
  <c r="AL144" i="1"/>
  <c r="AD232" i="17"/>
  <c r="AD233" i="17"/>
  <c r="AJ165" i="17"/>
  <c r="AC190" i="16"/>
  <c r="AC183" i="16"/>
  <c r="AE194" i="17"/>
  <c r="AE209" i="17"/>
  <c r="AE214" i="17"/>
  <c r="AB510" i="18"/>
  <c r="AB511" i="18"/>
  <c r="AB512" i="18"/>
  <c r="AB483" i="18"/>
  <c r="AB494" i="18"/>
  <c r="AF400" i="18"/>
  <c r="AF401" i="18"/>
  <c r="R34" i="8"/>
  <c r="AB196" i="15"/>
  <c r="AE163" i="15"/>
  <c r="AE164" i="15"/>
  <c r="Q47" i="8"/>
  <c r="N41" i="8"/>
  <c r="N48" i="8"/>
  <c r="AB186" i="15"/>
  <c r="AB187" i="15"/>
  <c r="AF491" i="18"/>
  <c r="R40" i="8"/>
  <c r="AD209" i="18"/>
  <c r="AD487" i="18"/>
  <c r="AC209" i="18"/>
  <c r="AC487" i="18"/>
  <c r="AC199" i="18"/>
  <c r="AC226" i="18"/>
  <c r="AC227" i="18"/>
  <c r="AC228" i="18"/>
  <c r="AC475" i="18"/>
  <c r="AK372" i="18"/>
  <c r="AL370" i="18"/>
  <c r="AL371" i="18"/>
  <c r="AL373" i="18"/>
  <c r="AI391" i="18"/>
  <c r="AE403" i="18"/>
  <c r="AE405" i="18"/>
  <c r="AG395" i="18"/>
  <c r="AG442" i="18"/>
  <c r="AG397" i="18"/>
  <c r="AJ383" i="18"/>
  <c r="AJ385" i="18"/>
  <c r="AJ386" i="18"/>
  <c r="AJ382" i="18"/>
  <c r="AK381" i="18"/>
  <c r="AG394" i="18"/>
  <c r="AH392" i="18"/>
  <c r="AD427" i="18"/>
  <c r="AD433" i="18"/>
  <c r="AD420" i="18"/>
  <c r="AC461" i="18"/>
  <c r="AC462" i="18"/>
  <c r="AK375" i="18"/>
  <c r="AK441" i="18"/>
  <c r="AH157" i="18"/>
  <c r="AG159" i="18"/>
  <c r="AJ142" i="18"/>
  <c r="AC187" i="18"/>
  <c r="AD193" i="18"/>
  <c r="AD186" i="18"/>
  <c r="AI152" i="18"/>
  <c r="AE169" i="18"/>
  <c r="AE171" i="18"/>
  <c r="AK141" i="18"/>
  <c r="AK207" i="18"/>
  <c r="AF167" i="18"/>
  <c r="AK138" i="18"/>
  <c r="AL136" i="18"/>
  <c r="AI149" i="15"/>
  <c r="AI151" i="15"/>
  <c r="AI152" i="15"/>
  <c r="AC172" i="15"/>
  <c r="AC176" i="15"/>
  <c r="AC191" i="15"/>
  <c r="AC195" i="15"/>
  <c r="AD167" i="1"/>
  <c r="AE165" i="1"/>
  <c r="AE166" i="1"/>
  <c r="AE168" i="1"/>
  <c r="AG169" i="17"/>
  <c r="AH167" i="17"/>
  <c r="AH168" i="17"/>
  <c r="AH170" i="17"/>
  <c r="AJ149" i="16"/>
  <c r="AJ151" i="16"/>
  <c r="AJ152" i="16"/>
  <c r="AD167" i="16"/>
  <c r="AE165" i="16"/>
  <c r="AE166" i="16"/>
  <c r="AE168" i="16"/>
  <c r="AK139" i="16"/>
  <c r="AK143" i="16"/>
  <c r="AC167" i="15"/>
  <c r="AD165" i="15"/>
  <c r="AD166" i="15"/>
  <c r="AD168" i="15"/>
  <c r="AK135" i="15"/>
  <c r="AL133" i="15"/>
  <c r="AL134" i="15"/>
  <c r="AL136" i="15"/>
  <c r="AH154" i="15"/>
  <c r="AD206" i="16"/>
  <c r="P54" i="8"/>
  <c r="AI154" i="16"/>
  <c r="AC184" i="16"/>
  <c r="O52" i="8"/>
  <c r="AC207" i="1"/>
  <c r="O59" i="8"/>
  <c r="AC197" i="1"/>
  <c r="AC223" i="1"/>
  <c r="AK138" i="15"/>
  <c r="AK193" i="15"/>
  <c r="AC196" i="16"/>
  <c r="AG156" i="1"/>
  <c r="AD182" i="1"/>
  <c r="AD186" i="1"/>
  <c r="AD201" i="1"/>
  <c r="AD206" i="1"/>
  <c r="AG156" i="16"/>
  <c r="AF163" i="16"/>
  <c r="AL134" i="16"/>
  <c r="AL136" i="16"/>
  <c r="AM134" i="1"/>
  <c r="AM136" i="1"/>
  <c r="AJ166" i="17"/>
  <c r="AC207" i="16"/>
  <c r="AF190" i="17"/>
  <c r="AF194" i="17"/>
  <c r="AF209" i="17"/>
  <c r="AF214" i="17"/>
  <c r="AL139" i="1"/>
  <c r="AE192" i="17"/>
  <c r="AK146" i="17"/>
  <c r="AK212" i="17"/>
  <c r="AE205" i="17"/>
  <c r="Q63" i="8"/>
  <c r="AE231" i="17"/>
  <c r="AD190" i="16"/>
  <c r="AD183" i="16"/>
  <c r="AK151" i="1"/>
  <c r="AK152" i="1"/>
  <c r="AK143" i="17"/>
  <c r="AL141" i="17"/>
  <c r="AF160" i="15"/>
  <c r="AF163" i="15"/>
  <c r="AF158" i="15"/>
  <c r="AF194" i="15"/>
  <c r="AE215" i="17"/>
  <c r="Q56" i="8"/>
  <c r="AG171" i="17"/>
  <c r="AG173" i="17"/>
  <c r="AG174" i="17"/>
  <c r="AF164" i="1"/>
  <c r="AC184" i="1"/>
  <c r="AJ139" i="15"/>
  <c r="AF157" i="15"/>
  <c r="AG155" i="15"/>
  <c r="AC482" i="18"/>
  <c r="O62" i="8"/>
  <c r="O36" i="8"/>
  <c r="AC493" i="18"/>
  <c r="O55" i="8"/>
  <c r="O28" i="8"/>
  <c r="O35" i="8"/>
  <c r="O48" i="8"/>
  <c r="AD493" i="18"/>
  <c r="P55" i="8"/>
  <c r="P28" i="8"/>
  <c r="P35" i="8"/>
  <c r="AG400" i="18"/>
  <c r="AG401" i="18"/>
  <c r="N60" i="8"/>
  <c r="AB212" i="15"/>
  <c r="AB213" i="15"/>
  <c r="AB214" i="15"/>
  <c r="N29" i="8"/>
  <c r="N49" i="8"/>
  <c r="R47" i="8"/>
  <c r="AC210" i="18"/>
  <c r="AD210" i="18"/>
  <c r="AK490" i="18"/>
  <c r="AC200" i="18"/>
  <c r="AD199" i="18"/>
  <c r="AD475" i="18"/>
  <c r="P36" i="8"/>
  <c r="AL372" i="18"/>
  <c r="AM370" i="18"/>
  <c r="AM371" i="18"/>
  <c r="AM373" i="18"/>
  <c r="AE419" i="18"/>
  <c r="AE423" i="18"/>
  <c r="AE438" i="18"/>
  <c r="AE443" i="18"/>
  <c r="AE444" i="18"/>
  <c r="AH393" i="18"/>
  <c r="AE404" i="18"/>
  <c r="AF402" i="18"/>
  <c r="AK376" i="18"/>
  <c r="AJ388" i="18"/>
  <c r="AJ389" i="18"/>
  <c r="AL375" i="18"/>
  <c r="AL441" i="18"/>
  <c r="AD421" i="18"/>
  <c r="AD434" i="18"/>
  <c r="AD460" i="18"/>
  <c r="AD461" i="18"/>
  <c r="AD462" i="18"/>
  <c r="AC173" i="15"/>
  <c r="AC174" i="15"/>
  <c r="AD170" i="15"/>
  <c r="AD171" i="15"/>
  <c r="AD172" i="15"/>
  <c r="AD176" i="15"/>
  <c r="AD191" i="15"/>
  <c r="AC180" i="15"/>
  <c r="AI154" i="18"/>
  <c r="AI155" i="18"/>
  <c r="AJ146" i="18"/>
  <c r="AG163" i="18"/>
  <c r="AG166" i="18"/>
  <c r="AG161" i="18"/>
  <c r="AG208" i="18"/>
  <c r="AG491" i="18"/>
  <c r="AK142" i="18"/>
  <c r="AD187" i="18"/>
  <c r="AG160" i="18"/>
  <c r="AH158" i="18"/>
  <c r="AE185" i="18"/>
  <c r="AE189" i="18"/>
  <c r="AE204" i="18"/>
  <c r="AL137" i="18"/>
  <c r="AL139" i="18"/>
  <c r="AE170" i="18"/>
  <c r="AF168" i="18"/>
  <c r="AE167" i="16"/>
  <c r="AD184" i="16"/>
  <c r="AE182" i="16"/>
  <c r="AE186" i="16"/>
  <c r="AE201" i="16"/>
  <c r="AL135" i="16"/>
  <c r="AM133" i="16"/>
  <c r="AM134" i="16"/>
  <c r="AM136" i="16"/>
  <c r="AM135" i="1"/>
  <c r="AN133" i="1"/>
  <c r="AN134" i="1"/>
  <c r="AN136" i="1"/>
  <c r="AI154" i="15"/>
  <c r="AD207" i="1"/>
  <c r="P52" i="8"/>
  <c r="AK154" i="1"/>
  <c r="AG213" i="17"/>
  <c r="AG175" i="17"/>
  <c r="AG178" i="17"/>
  <c r="R56" i="8"/>
  <c r="AF215" i="17"/>
  <c r="AH171" i="17"/>
  <c r="AH173" i="17"/>
  <c r="AK165" i="17"/>
  <c r="AF198" i="17"/>
  <c r="AF204" i="17"/>
  <c r="AF191" i="17"/>
  <c r="AK145" i="16"/>
  <c r="AL144" i="16"/>
  <c r="AK146" i="16"/>
  <c r="AK148" i="16"/>
  <c r="AK149" i="16"/>
  <c r="AG160" i="16"/>
  <c r="AG158" i="16"/>
  <c r="AG205" i="16"/>
  <c r="AH169" i="17"/>
  <c r="AI167" i="17"/>
  <c r="AJ143" i="15"/>
  <c r="AG157" i="16"/>
  <c r="AH155" i="16"/>
  <c r="AK139" i="15"/>
  <c r="AL142" i="17"/>
  <c r="AL144" i="17"/>
  <c r="AJ154" i="16"/>
  <c r="AL143" i="1"/>
  <c r="AL138" i="16"/>
  <c r="AL204" i="16"/>
  <c r="AD190" i="1"/>
  <c r="AD196" i="1"/>
  <c r="AD183" i="1"/>
  <c r="AD207" i="16"/>
  <c r="AL138" i="15"/>
  <c r="AL193" i="15"/>
  <c r="AG160" i="1"/>
  <c r="AG163" i="1"/>
  <c r="AG158" i="1"/>
  <c r="AG205" i="1"/>
  <c r="AG156" i="15"/>
  <c r="AE232" i="17"/>
  <c r="AE233" i="17"/>
  <c r="AL135" i="15"/>
  <c r="AM133" i="15"/>
  <c r="AG157" i="1"/>
  <c r="AH155" i="1"/>
  <c r="AE182" i="1"/>
  <c r="AC196" i="15"/>
  <c r="O53" i="8"/>
  <c r="AF164" i="15"/>
  <c r="AD196" i="16"/>
  <c r="AK147" i="17"/>
  <c r="AM138" i="1"/>
  <c r="AM204" i="1"/>
  <c r="AF164" i="16"/>
  <c r="O61" i="8"/>
  <c r="AC197" i="16"/>
  <c r="AC223" i="16"/>
  <c r="AC224" i="1"/>
  <c r="AC225" i="1"/>
  <c r="AD167" i="15"/>
  <c r="AE165" i="15"/>
  <c r="AE167" i="1"/>
  <c r="AF165" i="1"/>
  <c r="S40" i="8"/>
  <c r="AC494" i="18"/>
  <c r="AD494" i="18"/>
  <c r="AC483" i="18"/>
  <c r="AC510" i="18"/>
  <c r="AC511" i="18"/>
  <c r="AC512" i="18"/>
  <c r="O41" i="8"/>
  <c r="S34" i="8"/>
  <c r="AC186" i="15"/>
  <c r="AC187" i="15"/>
  <c r="AD195" i="15"/>
  <c r="P53" i="8"/>
  <c r="AD482" i="18"/>
  <c r="AD200" i="18"/>
  <c r="AD226" i="18"/>
  <c r="AD227" i="18"/>
  <c r="AD228" i="18"/>
  <c r="AE209" i="18"/>
  <c r="AE487" i="18"/>
  <c r="AJ391" i="18"/>
  <c r="AM375" i="18"/>
  <c r="AM441" i="18"/>
  <c r="AM372" i="18"/>
  <c r="AN370" i="18"/>
  <c r="AK380" i="18"/>
  <c r="AH395" i="18"/>
  <c r="AH442" i="18"/>
  <c r="AH397" i="18"/>
  <c r="AF403" i="18"/>
  <c r="AF405" i="18"/>
  <c r="AH394" i="18"/>
  <c r="AI392" i="18"/>
  <c r="AL376" i="18"/>
  <c r="AE427" i="18"/>
  <c r="AE433" i="18"/>
  <c r="AE420" i="18"/>
  <c r="AE421" i="18"/>
  <c r="AF165" i="16"/>
  <c r="AF166" i="16"/>
  <c r="AF168" i="16"/>
  <c r="AF182" i="16"/>
  <c r="AE190" i="16"/>
  <c r="AI157" i="18"/>
  <c r="AG167" i="18"/>
  <c r="AJ149" i="18"/>
  <c r="AJ151" i="18"/>
  <c r="AJ152" i="18"/>
  <c r="AJ148" i="18"/>
  <c r="AK147" i="18"/>
  <c r="AE193" i="18"/>
  <c r="AE186" i="18"/>
  <c r="AF169" i="18"/>
  <c r="AF171" i="18"/>
  <c r="AL141" i="18"/>
  <c r="AL207" i="18"/>
  <c r="AL490" i="18"/>
  <c r="AH159" i="18"/>
  <c r="AL138" i="18"/>
  <c r="AM136" i="18"/>
  <c r="AK146" i="18"/>
  <c r="AD173" i="15"/>
  <c r="AD174" i="15"/>
  <c r="AE170" i="15"/>
  <c r="AE171" i="15"/>
  <c r="AD180" i="15"/>
  <c r="AE183" i="16"/>
  <c r="AE184" i="16"/>
  <c r="AE206" i="16"/>
  <c r="Q54" i="8"/>
  <c r="AM139" i="1"/>
  <c r="AM143" i="1"/>
  <c r="AN135" i="1"/>
  <c r="AE166" i="15"/>
  <c r="AE168" i="15"/>
  <c r="AF166" i="1"/>
  <c r="AF168" i="1"/>
  <c r="AH156" i="1"/>
  <c r="AM138" i="16"/>
  <c r="AM204" i="16"/>
  <c r="AH156" i="16"/>
  <c r="AF192" i="17"/>
  <c r="AM134" i="15"/>
  <c r="AM136" i="15"/>
  <c r="AM135" i="16"/>
  <c r="AN133" i="16"/>
  <c r="R63" i="8"/>
  <c r="AF205" i="17"/>
  <c r="AF231" i="17"/>
  <c r="AJ145" i="15"/>
  <c r="AK144" i="15"/>
  <c r="AJ146" i="15"/>
  <c r="AJ148" i="15"/>
  <c r="AJ149" i="15"/>
  <c r="AK166" i="17"/>
  <c r="P61" i="8"/>
  <c r="AD197" i="16"/>
  <c r="AD223" i="16"/>
  <c r="AE190" i="1"/>
  <c r="AE196" i="1"/>
  <c r="AE183" i="1"/>
  <c r="AG164" i="1"/>
  <c r="AI168" i="17"/>
  <c r="AI170" i="17"/>
  <c r="AI171" i="17"/>
  <c r="AI174" i="17"/>
  <c r="AH174" i="17"/>
  <c r="E173" i="17"/>
  <c r="AE186" i="1"/>
  <c r="AE201" i="1"/>
  <c r="AE206" i="1"/>
  <c r="AL146" i="17"/>
  <c r="AL212" i="17"/>
  <c r="AG190" i="17"/>
  <c r="AG194" i="17"/>
  <c r="AG209" i="17"/>
  <c r="AG214" i="17"/>
  <c r="AC224" i="16"/>
  <c r="AC225" i="16"/>
  <c r="AL139" i="15"/>
  <c r="AL139" i="16"/>
  <c r="AL143" i="17"/>
  <c r="AM141" i="17"/>
  <c r="AG163" i="16"/>
  <c r="AG160" i="15"/>
  <c r="AG163" i="15"/>
  <c r="AG158" i="15"/>
  <c r="AG194" i="15"/>
  <c r="AD184" i="1"/>
  <c r="AK151" i="16"/>
  <c r="AK152" i="16"/>
  <c r="AG157" i="15"/>
  <c r="AH155" i="15"/>
  <c r="AD197" i="1"/>
  <c r="P59" i="8"/>
  <c r="AD223" i="1"/>
  <c r="AL145" i="1"/>
  <c r="AM144" i="1"/>
  <c r="AL146" i="1"/>
  <c r="AL148" i="1"/>
  <c r="AL149" i="1"/>
  <c r="AK143" i="15"/>
  <c r="AN138" i="1"/>
  <c r="AN139" i="1"/>
  <c r="E136" i="1"/>
  <c r="AD196" i="15"/>
  <c r="O60" i="8"/>
  <c r="AC212" i="15"/>
  <c r="AC213" i="15"/>
  <c r="AC214" i="15"/>
  <c r="AE493" i="18"/>
  <c r="Q55" i="8"/>
  <c r="Q28" i="8"/>
  <c r="Q35" i="8"/>
  <c r="AH400" i="18"/>
  <c r="AH401" i="18"/>
  <c r="AD510" i="18"/>
  <c r="AD511" i="18"/>
  <c r="AD512" i="18"/>
  <c r="P62" i="8"/>
  <c r="AD186" i="15"/>
  <c r="AD212" i="15"/>
  <c r="S47" i="8"/>
  <c r="P41" i="8"/>
  <c r="P48" i="8"/>
  <c r="O29" i="8"/>
  <c r="O49" i="8"/>
  <c r="AD483" i="18"/>
  <c r="AE210" i="18"/>
  <c r="AE199" i="18"/>
  <c r="AE200" i="18"/>
  <c r="AE475" i="18"/>
  <c r="AL380" i="18"/>
  <c r="AK383" i="18"/>
  <c r="AK385" i="18"/>
  <c r="AK386" i="18"/>
  <c r="AK382" i="18"/>
  <c r="AL381" i="18"/>
  <c r="AI393" i="18"/>
  <c r="AN371" i="18"/>
  <c r="AN373" i="18"/>
  <c r="AF419" i="18"/>
  <c r="AF404" i="18"/>
  <c r="AG402" i="18"/>
  <c r="AM376" i="18"/>
  <c r="AE460" i="18"/>
  <c r="AE461" i="18"/>
  <c r="AE462" i="18"/>
  <c r="AE434" i="18"/>
  <c r="AF167" i="16"/>
  <c r="AE196" i="16"/>
  <c r="Q61" i="8"/>
  <c r="AE172" i="15"/>
  <c r="AE173" i="15"/>
  <c r="AE174" i="15"/>
  <c r="AF170" i="15"/>
  <c r="AF171" i="15"/>
  <c r="AF185" i="18"/>
  <c r="AK149" i="18"/>
  <c r="AK151" i="18"/>
  <c r="AK148" i="18"/>
  <c r="AL147" i="18"/>
  <c r="AF170" i="18"/>
  <c r="AG168" i="18"/>
  <c r="AE187" i="18"/>
  <c r="AM137" i="18"/>
  <c r="AM139" i="18"/>
  <c r="AH163" i="18"/>
  <c r="AH166" i="18"/>
  <c r="AH161" i="18"/>
  <c r="AH208" i="18"/>
  <c r="AH491" i="18"/>
  <c r="AH160" i="18"/>
  <c r="AI158" i="18"/>
  <c r="AJ154" i="18"/>
  <c r="AJ155" i="18"/>
  <c r="AL142" i="18"/>
  <c r="AE207" i="16"/>
  <c r="AD224" i="16"/>
  <c r="AD225" i="16"/>
  <c r="AL165" i="17"/>
  <c r="AL166" i="17"/>
  <c r="AI169" i="17"/>
  <c r="AJ167" i="17"/>
  <c r="AJ168" i="17"/>
  <c r="AJ170" i="17"/>
  <c r="AJ171" i="17"/>
  <c r="AJ174" i="17"/>
  <c r="AL147" i="17"/>
  <c r="AG215" i="17"/>
  <c r="S56" i="8"/>
  <c r="AK154" i="16"/>
  <c r="AE184" i="1"/>
  <c r="AH158" i="1"/>
  <c r="AH205" i="1"/>
  <c r="AH160" i="1"/>
  <c r="AH163" i="1"/>
  <c r="AN204" i="1"/>
  <c r="E204" i="1"/>
  <c r="E138" i="1"/>
  <c r="S9" i="2"/>
  <c r="AE223" i="1"/>
  <c r="Q59" i="8"/>
  <c r="AE197" i="1"/>
  <c r="AF232" i="17"/>
  <c r="AF233" i="17"/>
  <c r="AH157" i="1"/>
  <c r="AI155" i="1"/>
  <c r="AN143" i="1"/>
  <c r="E139" i="1"/>
  <c r="Q52" i="8"/>
  <c r="AE207" i="1"/>
  <c r="AJ151" i="15"/>
  <c r="AJ152" i="15"/>
  <c r="AF182" i="1"/>
  <c r="AF186" i="1"/>
  <c r="AF201" i="1"/>
  <c r="AF206" i="1"/>
  <c r="AK146" i="15"/>
  <c r="AK148" i="15"/>
  <c r="AK145" i="15"/>
  <c r="AL144" i="15"/>
  <c r="AD224" i="1"/>
  <c r="AD225" i="1"/>
  <c r="AG164" i="16"/>
  <c r="AF167" i="1"/>
  <c r="AG165" i="1"/>
  <c r="AN134" i="16"/>
  <c r="AN136" i="16"/>
  <c r="AH158" i="16"/>
  <c r="AH205" i="16"/>
  <c r="AH160" i="16"/>
  <c r="AF190" i="16"/>
  <c r="AF183" i="16"/>
  <c r="AF184" i="16"/>
  <c r="AL151" i="1"/>
  <c r="AL152" i="1"/>
  <c r="AM142" i="17"/>
  <c r="AM144" i="17"/>
  <c r="AM138" i="15"/>
  <c r="AM193" i="15"/>
  <c r="AH157" i="16"/>
  <c r="AI155" i="16"/>
  <c r="AF186" i="16"/>
  <c r="AF201" i="16"/>
  <c r="AH156" i="15"/>
  <c r="AL143" i="16"/>
  <c r="AG198" i="17"/>
  <c r="AG204" i="17"/>
  <c r="AG191" i="17"/>
  <c r="AG192" i="17"/>
  <c r="AH175" i="17"/>
  <c r="AH178" i="17"/>
  <c r="AH213" i="17"/>
  <c r="AM135" i="15"/>
  <c r="AN133" i="15"/>
  <c r="AG164" i="15"/>
  <c r="AL143" i="15"/>
  <c r="AI213" i="17"/>
  <c r="AI214" i="17"/>
  <c r="AI175" i="17"/>
  <c r="AM146" i="1"/>
  <c r="AM148" i="1"/>
  <c r="AM145" i="1"/>
  <c r="AN144" i="1"/>
  <c r="E144" i="1"/>
  <c r="AM139" i="16"/>
  <c r="AE167" i="15"/>
  <c r="AF165" i="15"/>
  <c r="T40" i="8"/>
  <c r="AD213" i="15"/>
  <c r="AD214" i="15"/>
  <c r="AE494" i="18"/>
  <c r="E400" i="18"/>
  <c r="AE482" i="18"/>
  <c r="Q62" i="8"/>
  <c r="Q36" i="8"/>
  <c r="T34" i="8"/>
  <c r="T47" i="8"/>
  <c r="P60" i="8"/>
  <c r="AD187" i="15"/>
  <c r="P29" i="8"/>
  <c r="P49" i="8"/>
  <c r="AE226" i="18"/>
  <c r="AE227" i="18"/>
  <c r="AE228" i="18"/>
  <c r="AN375" i="18"/>
  <c r="E373" i="18"/>
  <c r="AN372" i="18"/>
  <c r="AI395" i="18"/>
  <c r="AI442" i="18"/>
  <c r="AI397" i="18"/>
  <c r="AI394" i="18"/>
  <c r="AJ392" i="18"/>
  <c r="AM380" i="18"/>
  <c r="AK388" i="18"/>
  <c r="AK389" i="18"/>
  <c r="AF427" i="18"/>
  <c r="AF433" i="18"/>
  <c r="AF420" i="18"/>
  <c r="AF421" i="18"/>
  <c r="AL382" i="18"/>
  <c r="AM381" i="18"/>
  <c r="AL383" i="18"/>
  <c r="AL385" i="18"/>
  <c r="AG403" i="18"/>
  <c r="AG405" i="18"/>
  <c r="AF423" i="18"/>
  <c r="AF438" i="18"/>
  <c r="AF443" i="18"/>
  <c r="AF444" i="18"/>
  <c r="AG165" i="16"/>
  <c r="AG166" i="16"/>
  <c r="AG168" i="16"/>
  <c r="AG182" i="16"/>
  <c r="AE176" i="15"/>
  <c r="AE191" i="15"/>
  <c r="AE197" i="16"/>
  <c r="AE223" i="16"/>
  <c r="AE224" i="16"/>
  <c r="AE225" i="16"/>
  <c r="AE180" i="15"/>
  <c r="AI159" i="18"/>
  <c r="AJ157" i="18"/>
  <c r="AG169" i="18"/>
  <c r="AG171" i="18"/>
  <c r="AL146" i="18"/>
  <c r="AK152" i="18"/>
  <c r="AM141" i="18"/>
  <c r="AM207" i="18"/>
  <c r="AM490" i="18"/>
  <c r="AF193" i="18"/>
  <c r="AF186" i="18"/>
  <c r="AH167" i="18"/>
  <c r="E166" i="18"/>
  <c r="AM138" i="18"/>
  <c r="AN136" i="18"/>
  <c r="AF189" i="18"/>
  <c r="AF204" i="18"/>
  <c r="AM149" i="1"/>
  <c r="AM151" i="1"/>
  <c r="AM152" i="1"/>
  <c r="AJ154" i="15"/>
  <c r="AL154" i="1"/>
  <c r="AH160" i="15"/>
  <c r="AH163" i="15"/>
  <c r="AH158" i="15"/>
  <c r="AH194" i="15"/>
  <c r="AF196" i="16"/>
  <c r="AF207" i="1"/>
  <c r="R52" i="8"/>
  <c r="AF166" i="15"/>
  <c r="AF168" i="15"/>
  <c r="AF172" i="15"/>
  <c r="AL146" i="15"/>
  <c r="AL148" i="15"/>
  <c r="AL145" i="15"/>
  <c r="AM144" i="15"/>
  <c r="AG166" i="1"/>
  <c r="AG168" i="1"/>
  <c r="AH157" i="15"/>
  <c r="AI155" i="15"/>
  <c r="AH163" i="16"/>
  <c r="AF190" i="1"/>
  <c r="AF196" i="1"/>
  <c r="AF183" i="1"/>
  <c r="AF184" i="1"/>
  <c r="AI156" i="1"/>
  <c r="AI157" i="1"/>
  <c r="AJ155" i="1"/>
  <c r="AM143" i="16"/>
  <c r="AF206" i="16"/>
  <c r="R54" i="8"/>
  <c r="AH164" i="1"/>
  <c r="E163" i="1"/>
  <c r="AH190" i="17"/>
  <c r="AH194" i="17"/>
  <c r="E178" i="17"/>
  <c r="AI156" i="16"/>
  <c r="AI157" i="16"/>
  <c r="AJ155" i="16"/>
  <c r="AM146" i="17"/>
  <c r="AM212" i="17"/>
  <c r="AN138" i="16"/>
  <c r="AN139" i="16"/>
  <c r="E136" i="16"/>
  <c r="AM139" i="15"/>
  <c r="AM143" i="17"/>
  <c r="AN141" i="17"/>
  <c r="AN135" i="16"/>
  <c r="AJ175" i="17"/>
  <c r="AJ213" i="17"/>
  <c r="AJ214" i="17"/>
  <c r="AN134" i="15"/>
  <c r="AN136" i="15"/>
  <c r="AJ169" i="17"/>
  <c r="AK167" i="17"/>
  <c r="AG205" i="17"/>
  <c r="AG231" i="17"/>
  <c r="S63" i="8"/>
  <c r="U56" i="8"/>
  <c r="AL145" i="16"/>
  <c r="AM144" i="16"/>
  <c r="AL146" i="16"/>
  <c r="AL148" i="16"/>
  <c r="AL149" i="16"/>
  <c r="AK149" i="15"/>
  <c r="AN145" i="1"/>
  <c r="E145" i="1"/>
  <c r="AN146" i="1"/>
  <c r="E143" i="1"/>
  <c r="AE224" i="1"/>
  <c r="AE225" i="1"/>
  <c r="AE510" i="18"/>
  <c r="AE511" i="18"/>
  <c r="AE512" i="18"/>
  <c r="AE483" i="18"/>
  <c r="AE195" i="15"/>
  <c r="AE196" i="15"/>
  <c r="AE186" i="15"/>
  <c r="Q60" i="8"/>
  <c r="AF209" i="18"/>
  <c r="AF487" i="18"/>
  <c r="AF199" i="18"/>
  <c r="AF200" i="18"/>
  <c r="AF475" i="18"/>
  <c r="AL386" i="18"/>
  <c r="AL388" i="18"/>
  <c r="AL389" i="18"/>
  <c r="AK391" i="18"/>
  <c r="AJ393" i="18"/>
  <c r="AF460" i="18"/>
  <c r="AF461" i="18"/>
  <c r="AF462" i="18"/>
  <c r="AF434" i="18"/>
  <c r="AG419" i="18"/>
  <c r="AM382" i="18"/>
  <c r="AN381" i="18"/>
  <c r="E381" i="18"/>
  <c r="AM383" i="18"/>
  <c r="AM385" i="18"/>
  <c r="AN441" i="18"/>
  <c r="E441" i="18"/>
  <c r="E375" i="18"/>
  <c r="AG404" i="18"/>
  <c r="AH402" i="18"/>
  <c r="AN376" i="18"/>
  <c r="AG167" i="16"/>
  <c r="AG170" i="18"/>
  <c r="AH168" i="18"/>
  <c r="AG185" i="18"/>
  <c r="AN137" i="18"/>
  <c r="AN139" i="18"/>
  <c r="AM142" i="18"/>
  <c r="AK154" i="18"/>
  <c r="AK155" i="18"/>
  <c r="AL148" i="18"/>
  <c r="AM147" i="18"/>
  <c r="AL149" i="18"/>
  <c r="AL151" i="18"/>
  <c r="AI163" i="18"/>
  <c r="U34" i="8"/>
  <c r="AI161" i="18"/>
  <c r="AI208" i="18"/>
  <c r="AI491" i="18"/>
  <c r="U40" i="8"/>
  <c r="AF187" i="18"/>
  <c r="AI160" i="18"/>
  <c r="AJ158" i="18"/>
  <c r="AM154" i="1"/>
  <c r="AK151" i="15"/>
  <c r="AK152" i="15"/>
  <c r="AN142" i="17"/>
  <c r="AN144" i="17"/>
  <c r="AL151" i="16"/>
  <c r="AL152" i="16"/>
  <c r="AN135" i="15"/>
  <c r="AM143" i="15"/>
  <c r="AM147" i="17"/>
  <c r="AM146" i="16"/>
  <c r="AM148" i="16"/>
  <c r="AM145" i="16"/>
  <c r="AN144" i="16"/>
  <c r="E144" i="16"/>
  <c r="AI156" i="15"/>
  <c r="AG232" i="17"/>
  <c r="AG233" i="17"/>
  <c r="AM165" i="17"/>
  <c r="AG182" i="1"/>
  <c r="R61" i="8"/>
  <c r="AF197" i="16"/>
  <c r="AF223" i="16"/>
  <c r="AF224" i="16"/>
  <c r="AF225" i="16"/>
  <c r="AG190" i="16"/>
  <c r="AG183" i="16"/>
  <c r="AG184" i="16"/>
  <c r="AN138" i="15"/>
  <c r="AN139" i="15"/>
  <c r="E136" i="15"/>
  <c r="V56" i="8"/>
  <c r="AI160" i="16"/>
  <c r="AI158" i="16"/>
  <c r="AI205" i="16"/>
  <c r="AI160" i="1"/>
  <c r="AI158" i="1"/>
  <c r="AI205" i="1"/>
  <c r="AG167" i="1"/>
  <c r="AH165" i="1"/>
  <c r="AG186" i="16"/>
  <c r="AG201" i="16"/>
  <c r="AK168" i="17"/>
  <c r="AK170" i="17"/>
  <c r="AK171" i="17"/>
  <c r="AK174" i="17"/>
  <c r="AF180" i="15"/>
  <c r="AF173" i="15"/>
  <c r="AF174" i="15"/>
  <c r="AG170" i="15"/>
  <c r="AG171" i="15"/>
  <c r="AJ156" i="16"/>
  <c r="AJ157" i="16"/>
  <c r="AK155" i="16"/>
  <c r="AJ156" i="1"/>
  <c r="AH164" i="15"/>
  <c r="E163" i="15"/>
  <c r="E146" i="1"/>
  <c r="AN148" i="1"/>
  <c r="AN143" i="16"/>
  <c r="E139" i="16"/>
  <c r="AH209" i="17"/>
  <c r="E194" i="17"/>
  <c r="AF207" i="16"/>
  <c r="R59" i="8"/>
  <c r="AF197" i="1"/>
  <c r="AF223" i="1"/>
  <c r="AF224" i="1"/>
  <c r="AF225" i="1"/>
  <c r="AF176" i="15"/>
  <c r="AF191" i="15"/>
  <c r="AN204" i="16"/>
  <c r="E204" i="16"/>
  <c r="E138" i="16"/>
  <c r="U9" i="2"/>
  <c r="AH198" i="17"/>
  <c r="AH191" i="17"/>
  <c r="E190" i="17"/>
  <c r="AO190" i="17"/>
  <c r="AH164" i="16"/>
  <c r="E163" i="16"/>
  <c r="AF167" i="15"/>
  <c r="AG165" i="15"/>
  <c r="Q53" i="8"/>
  <c r="AF482" i="18"/>
  <c r="R62" i="8"/>
  <c r="R36" i="8"/>
  <c r="AF493" i="18"/>
  <c r="R55" i="8"/>
  <c r="R28" i="8"/>
  <c r="R35" i="8"/>
  <c r="AE187" i="15"/>
  <c r="AE212" i="15"/>
  <c r="AE213" i="15"/>
  <c r="AE214" i="15"/>
  <c r="AF186" i="15"/>
  <c r="R60" i="8"/>
  <c r="Q49" i="8"/>
  <c r="Q29" i="8"/>
  <c r="Q41" i="8"/>
  <c r="Q48" i="8"/>
  <c r="AF195" i="15"/>
  <c r="R53" i="8"/>
  <c r="AF210" i="18"/>
  <c r="AF226" i="18"/>
  <c r="AF227" i="18"/>
  <c r="AF228" i="18"/>
  <c r="AM386" i="18"/>
  <c r="AM388" i="18"/>
  <c r="AM389" i="18"/>
  <c r="AL391" i="18"/>
  <c r="AJ395" i="18"/>
  <c r="AJ442" i="18"/>
  <c r="AJ397" i="18"/>
  <c r="AJ394" i="18"/>
  <c r="AK392" i="18"/>
  <c r="AG427" i="18"/>
  <c r="AG433" i="18"/>
  <c r="AG420" i="18"/>
  <c r="AG421" i="18"/>
  <c r="AG423" i="18"/>
  <c r="AG438" i="18"/>
  <c r="AG443" i="18"/>
  <c r="AG444" i="18"/>
  <c r="AN380" i="18"/>
  <c r="E376" i="18"/>
  <c r="AH403" i="18"/>
  <c r="AH405" i="18"/>
  <c r="AH165" i="16"/>
  <c r="AH166" i="16"/>
  <c r="AH168" i="16"/>
  <c r="AL149" i="15"/>
  <c r="AL151" i="15"/>
  <c r="AL152" i="15"/>
  <c r="AM149" i="16"/>
  <c r="AM151" i="16"/>
  <c r="AM152" i="16"/>
  <c r="AJ159" i="18"/>
  <c r="AK157" i="18"/>
  <c r="AM146" i="18"/>
  <c r="AN141" i="18"/>
  <c r="E139" i="18"/>
  <c r="AN138" i="18"/>
  <c r="AG193" i="18"/>
  <c r="AG186" i="18"/>
  <c r="AG187" i="18"/>
  <c r="AL152" i="18"/>
  <c r="AG189" i="18"/>
  <c r="AG204" i="18"/>
  <c r="AH169" i="18"/>
  <c r="AH171" i="18"/>
  <c r="AK169" i="17"/>
  <c r="AL167" i="17"/>
  <c r="AL168" i="17"/>
  <c r="AL170" i="17"/>
  <c r="AL171" i="17"/>
  <c r="AL174" i="17"/>
  <c r="AL154" i="16"/>
  <c r="AK154" i="15"/>
  <c r="AN143" i="15"/>
  <c r="E139" i="15"/>
  <c r="AG190" i="1"/>
  <c r="AG196" i="1"/>
  <c r="AG183" i="1"/>
  <c r="AG184" i="1"/>
  <c r="AN146" i="17"/>
  <c r="AN147" i="17"/>
  <c r="E147" i="17"/>
  <c r="E144" i="17"/>
  <c r="AG166" i="15"/>
  <c r="AG168" i="15"/>
  <c r="AH204" i="17"/>
  <c r="E198" i="17"/>
  <c r="AG186" i="1"/>
  <c r="AG201" i="1"/>
  <c r="AG206" i="1"/>
  <c r="AN143" i="17"/>
  <c r="X9" i="2"/>
  <c r="AK175" i="17"/>
  <c r="AK213" i="17"/>
  <c r="AK214" i="17"/>
  <c r="AG196" i="16"/>
  <c r="AM166" i="17"/>
  <c r="AH166" i="1"/>
  <c r="AH168" i="1"/>
  <c r="AM145" i="15"/>
  <c r="AN144" i="15"/>
  <c r="E144" i="15"/>
  <c r="AM146" i="15"/>
  <c r="AM148" i="15"/>
  <c r="AH214" i="17"/>
  <c r="E209" i="17"/>
  <c r="AJ160" i="1"/>
  <c r="AJ158" i="1"/>
  <c r="AJ205" i="1"/>
  <c r="AG206" i="16"/>
  <c r="S54" i="8"/>
  <c r="AN145" i="16"/>
  <c r="E145" i="16"/>
  <c r="AN146" i="16"/>
  <c r="E143" i="16"/>
  <c r="AJ157" i="1"/>
  <c r="AK155" i="1"/>
  <c r="AI160" i="15"/>
  <c r="U47" i="8"/>
  <c r="AI158" i="15"/>
  <c r="AI194" i="15"/>
  <c r="AN149" i="1"/>
  <c r="E148" i="1"/>
  <c r="AJ160" i="16"/>
  <c r="AJ158" i="16"/>
  <c r="AJ205" i="16"/>
  <c r="AI157" i="15"/>
  <c r="AJ155" i="15"/>
  <c r="AH192" i="17"/>
  <c r="AI192" i="17"/>
  <c r="AJ192" i="17"/>
  <c r="AK192" i="17"/>
  <c r="AL192" i="17"/>
  <c r="AM192" i="17"/>
  <c r="AN192" i="17"/>
  <c r="E191" i="17"/>
  <c r="AO194" i="17"/>
  <c r="W11" i="2"/>
  <c r="AK156" i="16"/>
  <c r="AK157" i="16"/>
  <c r="AN193" i="15"/>
  <c r="E193" i="15"/>
  <c r="E138" i="15"/>
  <c r="T9" i="2"/>
  <c r="Y9" i="2"/>
  <c r="AF483" i="18"/>
  <c r="AF510" i="18"/>
  <c r="AF511" i="18"/>
  <c r="AF512" i="18"/>
  <c r="AF494" i="18"/>
  <c r="AF212" i="15"/>
  <c r="AF213" i="15"/>
  <c r="AF214" i="15"/>
  <c r="AF187" i="15"/>
  <c r="R41" i="8"/>
  <c r="R48" i="8"/>
  <c r="AF196" i="15"/>
  <c r="R49" i="8"/>
  <c r="R29" i="8"/>
  <c r="AG209" i="18"/>
  <c r="AG487" i="18"/>
  <c r="AG199" i="18"/>
  <c r="AG200" i="18"/>
  <c r="AG475" i="18"/>
  <c r="AK393" i="18"/>
  <c r="AM391" i="18"/>
  <c r="AN382" i="18"/>
  <c r="E382" i="18"/>
  <c r="AN383" i="18"/>
  <c r="E380" i="18"/>
  <c r="AH419" i="18"/>
  <c r="AH423" i="18"/>
  <c r="AH438" i="18"/>
  <c r="AH443" i="18"/>
  <c r="AH444" i="18"/>
  <c r="AG460" i="18"/>
  <c r="AG461" i="18"/>
  <c r="AG462" i="18"/>
  <c r="AG434" i="18"/>
  <c r="AH404" i="18"/>
  <c r="AI402" i="18"/>
  <c r="AN165" i="17"/>
  <c r="AN166" i="17"/>
  <c r="AM149" i="15"/>
  <c r="AM151" i="15"/>
  <c r="AM152" i="15"/>
  <c r="AH185" i="18"/>
  <c r="AN207" i="18"/>
  <c r="E141" i="18"/>
  <c r="AM148" i="18"/>
  <c r="AN147" i="18"/>
  <c r="E147" i="18"/>
  <c r="AM149" i="18"/>
  <c r="AM151" i="18"/>
  <c r="AH170" i="18"/>
  <c r="AI168" i="18"/>
  <c r="AN142" i="18"/>
  <c r="AJ161" i="18"/>
  <c r="AJ208" i="18"/>
  <c r="AJ491" i="18"/>
  <c r="V40" i="8"/>
  <c r="AJ163" i="18"/>
  <c r="V34" i="8"/>
  <c r="AL154" i="18"/>
  <c r="AL155" i="18"/>
  <c r="AJ160" i="18"/>
  <c r="AK158" i="18"/>
  <c r="AH167" i="1"/>
  <c r="AI165" i="1"/>
  <c r="AI166" i="1"/>
  <c r="AI168" i="1"/>
  <c r="AI186" i="1"/>
  <c r="AI201" i="1"/>
  <c r="AI206" i="1"/>
  <c r="AL154" i="15"/>
  <c r="AH205" i="17"/>
  <c r="AI205" i="17"/>
  <c r="AJ205" i="17"/>
  <c r="AK205" i="17"/>
  <c r="AL205" i="17"/>
  <c r="AM205" i="17"/>
  <c r="AN205" i="17"/>
  <c r="E228" i="17"/>
  <c r="T63" i="8"/>
  <c r="AB63" i="8"/>
  <c r="AH231" i="17"/>
  <c r="E221" i="17"/>
  <c r="W20" i="2"/>
  <c r="E219" i="17"/>
  <c r="E204" i="17"/>
  <c r="W17" i="2"/>
  <c r="E225" i="17"/>
  <c r="AM154" i="16"/>
  <c r="S61" i="8"/>
  <c r="AG197" i="16"/>
  <c r="AG223" i="16"/>
  <c r="AG224" i="16"/>
  <c r="AG225" i="16"/>
  <c r="AL175" i="17"/>
  <c r="AL213" i="17"/>
  <c r="AL214" i="17"/>
  <c r="AG167" i="15"/>
  <c r="AH165" i="15"/>
  <c r="S59" i="8"/>
  <c r="AG197" i="1"/>
  <c r="AG223" i="1"/>
  <c r="AG224" i="1"/>
  <c r="AG225" i="1"/>
  <c r="AL169" i="17"/>
  <c r="AM167" i="17"/>
  <c r="W56" i="8"/>
  <c r="AG207" i="1"/>
  <c r="S52" i="8"/>
  <c r="AH182" i="16"/>
  <c r="AH186" i="16"/>
  <c r="AH201" i="16"/>
  <c r="AH167" i="16"/>
  <c r="AI165" i="16"/>
  <c r="AK160" i="16"/>
  <c r="AK158" i="16"/>
  <c r="AK205" i="16"/>
  <c r="AK156" i="1"/>
  <c r="AH182" i="1"/>
  <c r="E149" i="1"/>
  <c r="AN151" i="1"/>
  <c r="AN152" i="1"/>
  <c r="AJ156" i="15"/>
  <c r="AN145" i="15"/>
  <c r="E145" i="15"/>
  <c r="AN146" i="15"/>
  <c r="E143" i="15"/>
  <c r="E146" i="16"/>
  <c r="AN148" i="16"/>
  <c r="AN212" i="17"/>
  <c r="E146" i="17"/>
  <c r="AG172" i="15"/>
  <c r="AG207" i="16"/>
  <c r="AH215" i="17"/>
  <c r="AI215" i="17"/>
  <c r="AJ215" i="17"/>
  <c r="AK215" i="17"/>
  <c r="T56" i="8"/>
  <c r="AL155" i="16"/>
  <c r="W9" i="2"/>
  <c r="AA9" i="2"/>
  <c r="AG482" i="18"/>
  <c r="S62" i="8"/>
  <c r="S36" i="8"/>
  <c r="AG493" i="18"/>
  <c r="S55" i="8"/>
  <c r="S28" i="8"/>
  <c r="S35" i="8"/>
  <c r="AG210" i="18"/>
  <c r="E207" i="18"/>
  <c r="AN490" i="18"/>
  <c r="E490" i="18"/>
  <c r="AG226" i="18"/>
  <c r="AG227" i="18"/>
  <c r="AG228" i="18"/>
  <c r="E383" i="18"/>
  <c r="AN385" i="18"/>
  <c r="AH427" i="18"/>
  <c r="AH420" i="18"/>
  <c r="E419" i="18"/>
  <c r="AI403" i="18"/>
  <c r="AI405" i="18"/>
  <c r="AI423" i="18"/>
  <c r="AI438" i="18"/>
  <c r="AI443" i="18"/>
  <c r="AI444" i="18"/>
  <c r="AK397" i="18"/>
  <c r="AK395" i="18"/>
  <c r="AK442" i="18"/>
  <c r="AK394" i="18"/>
  <c r="AL392" i="18"/>
  <c r="E165" i="17"/>
  <c r="AM152" i="18"/>
  <c r="AM154" i="18"/>
  <c r="AM155" i="18"/>
  <c r="AH193" i="18"/>
  <c r="AH186" i="18"/>
  <c r="E185" i="18"/>
  <c r="AH189" i="18"/>
  <c r="AH204" i="18"/>
  <c r="AN146" i="18"/>
  <c r="E142" i="18"/>
  <c r="AK159" i="18"/>
  <c r="AK160" i="18"/>
  <c r="AI169" i="18"/>
  <c r="AI171" i="18"/>
  <c r="AI189" i="18"/>
  <c r="AI204" i="18"/>
  <c r="AL157" i="18"/>
  <c r="AI167" i="1"/>
  <c r="AJ165" i="1"/>
  <c r="AJ166" i="1"/>
  <c r="AJ168" i="1"/>
  <c r="AJ186" i="1"/>
  <c r="AJ201" i="1"/>
  <c r="AJ206" i="1"/>
  <c r="AH206" i="16"/>
  <c r="T54" i="8"/>
  <c r="AM154" i="15"/>
  <c r="AN154" i="1"/>
  <c r="E152" i="1"/>
  <c r="AI166" i="16"/>
  <c r="AI168" i="16"/>
  <c r="AI186" i="16"/>
  <c r="AI201" i="16"/>
  <c r="AJ158" i="15"/>
  <c r="AJ194" i="15"/>
  <c r="AJ160" i="15"/>
  <c r="V47" i="8"/>
  <c r="X56" i="8"/>
  <c r="AL215" i="17"/>
  <c r="AL156" i="16"/>
  <c r="AN149" i="16"/>
  <c r="E148" i="16"/>
  <c r="AJ157" i="15"/>
  <c r="AK155" i="15"/>
  <c r="AH190" i="1"/>
  <c r="AH183" i="1"/>
  <c r="E182" i="1"/>
  <c r="AG180" i="15"/>
  <c r="AG173" i="15"/>
  <c r="AG174" i="15"/>
  <c r="AH170" i="15"/>
  <c r="AH171" i="15"/>
  <c r="AH186" i="1"/>
  <c r="AH201" i="1"/>
  <c r="AH206" i="1"/>
  <c r="AG176" i="15"/>
  <c r="AG191" i="15"/>
  <c r="AH190" i="16"/>
  <c r="AH183" i="16"/>
  <c r="E182" i="16"/>
  <c r="AK158" i="1"/>
  <c r="AK205" i="1"/>
  <c r="AK160" i="1"/>
  <c r="E212" i="17"/>
  <c r="AM168" i="17"/>
  <c r="AM170" i="17"/>
  <c r="AM171" i="17"/>
  <c r="AM174" i="17"/>
  <c r="E146" i="15"/>
  <c r="AN148" i="15"/>
  <c r="AK157" i="1"/>
  <c r="AL155" i="1"/>
  <c r="W19" i="2"/>
  <c r="AH166" i="15"/>
  <c r="AH168" i="15"/>
  <c r="U52" i="8"/>
  <c r="AH232" i="17"/>
  <c r="E231" i="17"/>
  <c r="AG510" i="18"/>
  <c r="AG511" i="18"/>
  <c r="AG512" i="18"/>
  <c r="V9" i="2"/>
  <c r="Z9" i="2"/>
  <c r="AG483" i="18"/>
  <c r="AG494" i="18"/>
  <c r="AG195" i="15"/>
  <c r="AG196" i="15"/>
  <c r="AG186" i="15"/>
  <c r="S60" i="8"/>
  <c r="AH475" i="18"/>
  <c r="AH209" i="18"/>
  <c r="AH487" i="18"/>
  <c r="AI209" i="18"/>
  <c r="AI487" i="18"/>
  <c r="AI404" i="18"/>
  <c r="AJ402" i="18"/>
  <c r="AH421" i="18"/>
  <c r="AI421" i="18"/>
  <c r="AJ421" i="18"/>
  <c r="AK421" i="18"/>
  <c r="AL421" i="18"/>
  <c r="AM421" i="18"/>
  <c r="AN421" i="18"/>
  <c r="E420" i="18"/>
  <c r="AH433" i="18"/>
  <c r="E427" i="18"/>
  <c r="AL393" i="18"/>
  <c r="AL394" i="18"/>
  <c r="AM392" i="18"/>
  <c r="AN386" i="18"/>
  <c r="E385" i="18"/>
  <c r="AH172" i="15"/>
  <c r="AH180" i="15"/>
  <c r="AH186" i="15"/>
  <c r="AL158" i="18"/>
  <c r="AL159" i="18"/>
  <c r="AM157" i="18"/>
  <c r="AI170" i="18"/>
  <c r="AJ168" i="18"/>
  <c r="AH187" i="18"/>
  <c r="AI187" i="18"/>
  <c r="AJ187" i="18"/>
  <c r="AK187" i="18"/>
  <c r="AL187" i="18"/>
  <c r="AM187" i="18"/>
  <c r="AN187" i="18"/>
  <c r="E186" i="18"/>
  <c r="AN148" i="18"/>
  <c r="E148" i="18"/>
  <c r="AN149" i="18"/>
  <c r="E146" i="18"/>
  <c r="AK161" i="18"/>
  <c r="AK208" i="18"/>
  <c r="AK491" i="18"/>
  <c r="W40" i="8"/>
  <c r="AK163" i="18"/>
  <c r="W34" i="8"/>
  <c r="AH199" i="18"/>
  <c r="E193" i="18"/>
  <c r="AM169" i="17"/>
  <c r="AN167" i="17"/>
  <c r="AN168" i="17"/>
  <c r="AN170" i="17"/>
  <c r="AH207" i="1"/>
  <c r="AI207" i="1"/>
  <c r="AJ207" i="1"/>
  <c r="T52" i="8"/>
  <c r="AN149" i="15"/>
  <c r="E148" i="15"/>
  <c r="E149" i="16"/>
  <c r="AN151" i="16"/>
  <c r="AN152" i="16"/>
  <c r="AI206" i="16"/>
  <c r="U54" i="8"/>
  <c r="AL158" i="16"/>
  <c r="AL205" i="16"/>
  <c r="AL160" i="16"/>
  <c r="AI167" i="16"/>
  <c r="AJ165" i="16"/>
  <c r="AM175" i="17"/>
  <c r="AM213" i="17"/>
  <c r="AM214" i="17"/>
  <c r="AH184" i="16"/>
  <c r="AI184" i="16"/>
  <c r="AJ184" i="16"/>
  <c r="AK184" i="16"/>
  <c r="AL184" i="16"/>
  <c r="AM184" i="16"/>
  <c r="AN184" i="16"/>
  <c r="E183" i="16"/>
  <c r="AL157" i="16"/>
  <c r="AM155" i="16"/>
  <c r="AJ167" i="1"/>
  <c r="AK165" i="1"/>
  <c r="AH233" i="17"/>
  <c r="AI232" i="17"/>
  <c r="AH196" i="16"/>
  <c r="E190" i="16"/>
  <c r="V52" i="8"/>
  <c r="AH184" i="1"/>
  <c r="AI184" i="1"/>
  <c r="AJ184" i="1"/>
  <c r="AK184" i="1"/>
  <c r="AL184" i="1"/>
  <c r="AM184" i="1"/>
  <c r="AN184" i="1"/>
  <c r="E183" i="1"/>
  <c r="AL156" i="1"/>
  <c r="AH167" i="15"/>
  <c r="AI165" i="15"/>
  <c r="AH196" i="1"/>
  <c r="E190" i="1"/>
  <c r="AH207" i="16"/>
  <c r="AK156" i="15"/>
  <c r="AK157" i="15"/>
  <c r="AL155" i="15"/>
  <c r="AH482" i="18"/>
  <c r="T62" i="8"/>
  <c r="AB62" i="8"/>
  <c r="T36" i="8"/>
  <c r="T29" i="8"/>
  <c r="AI493" i="18"/>
  <c r="U55" i="8"/>
  <c r="U28" i="8"/>
  <c r="U35" i="8"/>
  <c r="AH493" i="18"/>
  <c r="T55" i="8"/>
  <c r="T28" i="8"/>
  <c r="T35" i="8"/>
  <c r="S53" i="8"/>
  <c r="AG212" i="15"/>
  <c r="AG213" i="15"/>
  <c r="AG214" i="15"/>
  <c r="S29" i="8"/>
  <c r="S49" i="8"/>
  <c r="S48" i="8"/>
  <c r="S41" i="8"/>
  <c r="AG187" i="15"/>
  <c r="AH187" i="15"/>
  <c r="AH210" i="18"/>
  <c r="AI210" i="18"/>
  <c r="E475" i="18"/>
  <c r="AM393" i="18"/>
  <c r="AH460" i="18"/>
  <c r="AH434" i="18"/>
  <c r="AI434" i="18"/>
  <c r="AJ434" i="18"/>
  <c r="AK434" i="18"/>
  <c r="AL434" i="18"/>
  <c r="AM434" i="18"/>
  <c r="AN434" i="18"/>
  <c r="E457" i="18"/>
  <c r="E450" i="18"/>
  <c r="E448" i="18"/>
  <c r="E454" i="18"/>
  <c r="E433" i="18"/>
  <c r="AL397" i="18"/>
  <c r="AL395" i="18"/>
  <c r="AL442" i="18"/>
  <c r="E386" i="18"/>
  <c r="AN388" i="18"/>
  <c r="AN389" i="18"/>
  <c r="AJ403" i="18"/>
  <c r="AJ405" i="18"/>
  <c r="AJ423" i="18"/>
  <c r="AJ438" i="18"/>
  <c r="AJ443" i="18"/>
  <c r="AJ444" i="18"/>
  <c r="AH176" i="15"/>
  <c r="AH191" i="15"/>
  <c r="AH173" i="15"/>
  <c r="AH174" i="15"/>
  <c r="AI170" i="15"/>
  <c r="AI171" i="15"/>
  <c r="AL163" i="18"/>
  <c r="AL161" i="18"/>
  <c r="AL208" i="18"/>
  <c r="AL160" i="18"/>
  <c r="AM158" i="18"/>
  <c r="E149" i="18"/>
  <c r="AN151" i="18"/>
  <c r="AH226" i="18"/>
  <c r="AH200" i="18"/>
  <c r="AI200" i="18"/>
  <c r="AJ200" i="18"/>
  <c r="AK200" i="18"/>
  <c r="AL200" i="18"/>
  <c r="AM200" i="18"/>
  <c r="AN200" i="18"/>
  <c r="E223" i="18"/>
  <c r="E214" i="18"/>
  <c r="E199" i="18"/>
  <c r="E220" i="18"/>
  <c r="E216" i="18"/>
  <c r="AJ169" i="18"/>
  <c r="AJ171" i="18"/>
  <c r="AJ189" i="18"/>
  <c r="AJ204" i="18"/>
  <c r="AL156" i="15"/>
  <c r="AI166" i="15"/>
  <c r="AI168" i="15"/>
  <c r="AM156" i="16"/>
  <c r="AJ166" i="16"/>
  <c r="AJ168" i="16"/>
  <c r="AJ186" i="16"/>
  <c r="AJ201" i="16"/>
  <c r="AN154" i="16"/>
  <c r="E152" i="16"/>
  <c r="AL160" i="1"/>
  <c r="AL158" i="1"/>
  <c r="AL205" i="1"/>
  <c r="AN171" i="17"/>
  <c r="E170" i="17"/>
  <c r="AN169" i="17"/>
  <c r="T60" i="8"/>
  <c r="AH212" i="15"/>
  <c r="AL157" i="1"/>
  <c r="AM155" i="1"/>
  <c r="AI233" i="17"/>
  <c r="AJ232" i="17"/>
  <c r="AI207" i="16"/>
  <c r="E149" i="15"/>
  <c r="AN151" i="15"/>
  <c r="AN152" i="15"/>
  <c r="AH223" i="16"/>
  <c r="T61" i="8"/>
  <c r="AB61" i="8"/>
  <c r="AH197" i="16"/>
  <c r="AI197" i="16"/>
  <c r="AJ197" i="16"/>
  <c r="AK197" i="16"/>
  <c r="AL197" i="16"/>
  <c r="AM197" i="16"/>
  <c r="AN197" i="16"/>
  <c r="E220" i="16"/>
  <c r="E196" i="16"/>
  <c r="U17" i="2"/>
  <c r="E217" i="16"/>
  <c r="E211" i="16"/>
  <c r="E213" i="16"/>
  <c r="U20" i="2"/>
  <c r="Y56" i="8"/>
  <c r="AM215" i="17"/>
  <c r="AK158" i="15"/>
  <c r="AK194" i="15"/>
  <c r="AK160" i="15"/>
  <c r="W47" i="8"/>
  <c r="AH223" i="1"/>
  <c r="AH197" i="1"/>
  <c r="AI197" i="1"/>
  <c r="AJ197" i="1"/>
  <c r="AK197" i="1"/>
  <c r="AL197" i="1"/>
  <c r="AM197" i="1"/>
  <c r="AN197" i="1"/>
  <c r="E220" i="1"/>
  <c r="T59" i="8"/>
  <c r="AB59" i="8"/>
  <c r="E217" i="1"/>
  <c r="E213" i="1"/>
  <c r="S20" i="2"/>
  <c r="E196" i="1"/>
  <c r="S17" i="2"/>
  <c r="E211" i="1"/>
  <c r="AK166" i="1"/>
  <c r="AK168" i="1"/>
  <c r="AK186" i="1"/>
  <c r="AK201" i="1"/>
  <c r="AK206" i="1"/>
  <c r="E498" i="18"/>
  <c r="V19" i="2"/>
  <c r="E500" i="18"/>
  <c r="V20" i="2"/>
  <c r="Z20" i="2"/>
  <c r="X34" i="8"/>
  <c r="AH510" i="18"/>
  <c r="AH511" i="18"/>
  <c r="AH483" i="18"/>
  <c r="AI483" i="18"/>
  <c r="AJ483" i="18"/>
  <c r="AK483" i="18"/>
  <c r="AL483" i="18"/>
  <c r="AM483" i="18"/>
  <c r="AN483" i="18"/>
  <c r="E507" i="18"/>
  <c r="E504" i="18"/>
  <c r="T49" i="8"/>
  <c r="AH494" i="18"/>
  <c r="AI494" i="18"/>
  <c r="E482" i="18"/>
  <c r="V17" i="2"/>
  <c r="Z17" i="2"/>
  <c r="AH213" i="15"/>
  <c r="AH214" i="15"/>
  <c r="AH195" i="15"/>
  <c r="AH196" i="15"/>
  <c r="AL491" i="18"/>
  <c r="X40" i="8"/>
  <c r="AJ209" i="18"/>
  <c r="AJ487" i="18"/>
  <c r="AJ404" i="18"/>
  <c r="AK402" i="18"/>
  <c r="AK403" i="18"/>
  <c r="AK405" i="18"/>
  <c r="AK423" i="18"/>
  <c r="AK438" i="18"/>
  <c r="AK443" i="18"/>
  <c r="AK444" i="18"/>
  <c r="AN391" i="18"/>
  <c r="E389" i="18"/>
  <c r="AH461" i="18"/>
  <c r="E460" i="18"/>
  <c r="AM397" i="18"/>
  <c r="AM395" i="18"/>
  <c r="AM442" i="18"/>
  <c r="AM394" i="18"/>
  <c r="AK167" i="1"/>
  <c r="AL165" i="1"/>
  <c r="AL166" i="1"/>
  <c r="AL168" i="1"/>
  <c r="AL186" i="1"/>
  <c r="AL201" i="1"/>
  <c r="AL206" i="1"/>
  <c r="AM159" i="18"/>
  <c r="AH227" i="18"/>
  <c r="E226" i="18"/>
  <c r="AN152" i="18"/>
  <c r="E151" i="18"/>
  <c r="AJ170" i="18"/>
  <c r="AK168" i="18"/>
  <c r="AA20" i="2"/>
  <c r="X20" i="2"/>
  <c r="E171" i="17"/>
  <c r="AN174" i="17"/>
  <c r="AJ206" i="16"/>
  <c r="V54" i="8"/>
  <c r="AH224" i="1"/>
  <c r="E223" i="1"/>
  <c r="U19" i="2"/>
  <c r="AN154" i="15"/>
  <c r="E152" i="15"/>
  <c r="AJ167" i="16"/>
  <c r="AK165" i="16"/>
  <c r="AM158" i="16"/>
  <c r="AM205" i="16"/>
  <c r="AM160" i="16"/>
  <c r="S19" i="2"/>
  <c r="X17" i="2"/>
  <c r="AA17" i="2"/>
  <c r="AM157" i="16"/>
  <c r="AN155" i="16"/>
  <c r="AJ233" i="17"/>
  <c r="AK232" i="17"/>
  <c r="AI167" i="15"/>
  <c r="AJ165" i="15"/>
  <c r="AH224" i="16"/>
  <c r="E223" i="16"/>
  <c r="AM156" i="1"/>
  <c r="AM157" i="1"/>
  <c r="AN155" i="1"/>
  <c r="AI172" i="15"/>
  <c r="AL158" i="15"/>
  <c r="AL194" i="15"/>
  <c r="AL160" i="15"/>
  <c r="AK207" i="1"/>
  <c r="W52" i="8"/>
  <c r="AL157" i="15"/>
  <c r="AM155" i="15"/>
  <c r="Z19" i="2"/>
  <c r="E510" i="18"/>
  <c r="X47" i="8"/>
  <c r="AJ493" i="18"/>
  <c r="V55" i="8"/>
  <c r="V28" i="8"/>
  <c r="V35" i="8"/>
  <c r="T53" i="8"/>
  <c r="T48" i="8"/>
  <c r="T41" i="8"/>
  <c r="AJ210" i="18"/>
  <c r="AH512" i="18"/>
  <c r="AI511" i="18"/>
  <c r="AK404" i="18"/>
  <c r="AL402" i="18"/>
  <c r="AH462" i="18"/>
  <c r="AI461" i="18"/>
  <c r="AN392" i="18"/>
  <c r="AK169" i="18"/>
  <c r="AK171" i="18"/>
  <c r="AK189" i="18"/>
  <c r="AK204" i="18"/>
  <c r="AH228" i="18"/>
  <c r="AI227" i="18"/>
  <c r="E152" i="18"/>
  <c r="AN154" i="18"/>
  <c r="AN155" i="18"/>
  <c r="AM161" i="18"/>
  <c r="AM208" i="18"/>
  <c r="AM491" i="18"/>
  <c r="Y40" i="8"/>
  <c r="AM163" i="18"/>
  <c r="Y34" i="8"/>
  <c r="AM160" i="18"/>
  <c r="AN156" i="1"/>
  <c r="AH225" i="1"/>
  <c r="AI224" i="1"/>
  <c r="AI180" i="15"/>
  <c r="AI173" i="15"/>
  <c r="AI174" i="15"/>
  <c r="AJ170" i="15"/>
  <c r="AJ171" i="15"/>
  <c r="AN156" i="16"/>
  <c r="AJ207" i="16"/>
  <c r="AM156" i="15"/>
  <c r="AN175" i="17"/>
  <c r="E175" i="17"/>
  <c r="AN213" i="17"/>
  <c r="E174" i="17"/>
  <c r="W10" i="2"/>
  <c r="AI176" i="15"/>
  <c r="AI191" i="15"/>
  <c r="AH225" i="16"/>
  <c r="AI224" i="16"/>
  <c r="AJ166" i="15"/>
  <c r="AJ168" i="15"/>
  <c r="AK233" i="17"/>
  <c r="AL232" i="17"/>
  <c r="AL207" i="1"/>
  <c r="X52" i="8"/>
  <c r="AL167" i="1"/>
  <c r="AM165" i="1"/>
  <c r="X19" i="2"/>
  <c r="AA19" i="2"/>
  <c r="AM160" i="1"/>
  <c r="AM158" i="1"/>
  <c r="AM205" i="1"/>
  <c r="AK166" i="16"/>
  <c r="AK168" i="16"/>
  <c r="AK186" i="16"/>
  <c r="AK201" i="16"/>
  <c r="AJ494" i="18"/>
  <c r="AI195" i="15"/>
  <c r="U53" i="8"/>
  <c r="Y47" i="8"/>
  <c r="AI186" i="15"/>
  <c r="AI212" i="15"/>
  <c r="AI213" i="15"/>
  <c r="AI214" i="15"/>
  <c r="AK209" i="18"/>
  <c r="AK487" i="18"/>
  <c r="AI512" i="18"/>
  <c r="AJ511" i="18"/>
  <c r="AN393" i="18"/>
  <c r="AI462" i="18"/>
  <c r="AJ461" i="18"/>
  <c r="AL403" i="18"/>
  <c r="AL405" i="18"/>
  <c r="AL423" i="18"/>
  <c r="AL438" i="18"/>
  <c r="AL443" i="18"/>
  <c r="AL444" i="18"/>
  <c r="AJ172" i="15"/>
  <c r="AJ180" i="15"/>
  <c r="AN157" i="18"/>
  <c r="AN158" i="18"/>
  <c r="AN159" i="18"/>
  <c r="AN163" i="18"/>
  <c r="E163" i="18"/>
  <c r="E155" i="18"/>
  <c r="AI228" i="18"/>
  <c r="AJ227" i="18"/>
  <c r="AK170" i="18"/>
  <c r="AL168" i="18"/>
  <c r="AK167" i="16"/>
  <c r="AL165" i="16"/>
  <c r="AL166" i="16"/>
  <c r="AL168" i="16"/>
  <c r="AL186" i="16"/>
  <c r="AL201" i="16"/>
  <c r="E213" i="17"/>
  <c r="AN214" i="17"/>
  <c r="AN160" i="16"/>
  <c r="AN158" i="16"/>
  <c r="AN157" i="16"/>
  <c r="AJ167" i="15"/>
  <c r="AK165" i="15"/>
  <c r="AI225" i="16"/>
  <c r="AJ224" i="16"/>
  <c r="AM160" i="15"/>
  <c r="AM158" i="15"/>
  <c r="AM194" i="15"/>
  <c r="AI225" i="1"/>
  <c r="AJ224" i="1"/>
  <c r="AM157" i="15"/>
  <c r="AN155" i="15"/>
  <c r="AK206" i="16"/>
  <c r="W54" i="8"/>
  <c r="AN160" i="1"/>
  <c r="E160" i="1"/>
  <c r="AN158" i="1"/>
  <c r="AM166" i="1"/>
  <c r="AM168" i="1"/>
  <c r="AM186" i="1"/>
  <c r="AM201" i="1"/>
  <c r="AM206" i="1"/>
  <c r="AL233" i="17"/>
  <c r="AM232" i="17"/>
  <c r="AN157" i="1"/>
  <c r="AK493" i="18"/>
  <c r="W55" i="8"/>
  <c r="W28" i="8"/>
  <c r="W35" i="8"/>
  <c r="AI187" i="15"/>
  <c r="AI196" i="15"/>
  <c r="U60" i="8"/>
  <c r="U29" i="8"/>
  <c r="U49" i="8"/>
  <c r="AJ186" i="15"/>
  <c r="U41" i="8"/>
  <c r="U48" i="8"/>
  <c r="AK210" i="18"/>
  <c r="AJ512" i="18"/>
  <c r="AK511" i="18"/>
  <c r="AL404" i="18"/>
  <c r="AM402" i="18"/>
  <c r="AM403" i="18"/>
  <c r="AM405" i="18"/>
  <c r="AM423" i="18"/>
  <c r="AM438" i="18"/>
  <c r="AM443" i="18"/>
  <c r="AM444" i="18"/>
  <c r="AJ462" i="18"/>
  <c r="AK461" i="18"/>
  <c r="AN395" i="18"/>
  <c r="AN397" i="18"/>
  <c r="AN394" i="18"/>
  <c r="AJ176" i="15"/>
  <c r="AJ191" i="15"/>
  <c r="AJ173" i="15"/>
  <c r="AJ174" i="15"/>
  <c r="AK170" i="15"/>
  <c r="AK171" i="15"/>
  <c r="AN161" i="18"/>
  <c r="AN208" i="18"/>
  <c r="AL169" i="18"/>
  <c r="AL171" i="18"/>
  <c r="AL189" i="18"/>
  <c r="AL204" i="18"/>
  <c r="AN160" i="18"/>
  <c r="AJ228" i="18"/>
  <c r="AK227" i="18"/>
  <c r="AK207" i="16"/>
  <c r="AN156" i="15"/>
  <c r="AN205" i="16"/>
  <c r="E158" i="16"/>
  <c r="U10" i="2"/>
  <c r="AL206" i="16"/>
  <c r="X54" i="8"/>
  <c r="AJ225" i="16"/>
  <c r="AK224" i="16"/>
  <c r="E160" i="16"/>
  <c r="AL167" i="16"/>
  <c r="AM165" i="16"/>
  <c r="AM167" i="1"/>
  <c r="AN165" i="1"/>
  <c r="AJ225" i="1"/>
  <c r="AK224" i="1"/>
  <c r="Z56" i="8"/>
  <c r="AB56" i="8"/>
  <c r="AN215" i="17"/>
  <c r="F225" i="17"/>
  <c r="E214" i="17"/>
  <c r="F219" i="17"/>
  <c r="G219" i="17"/>
  <c r="AM233" i="17"/>
  <c r="AN232" i="17"/>
  <c r="AN233" i="17"/>
  <c r="AM207" i="1"/>
  <c r="Y52" i="8"/>
  <c r="AN205" i="1"/>
  <c r="E205" i="1"/>
  <c r="E158" i="1"/>
  <c r="S10" i="2"/>
  <c r="AK166" i="15"/>
  <c r="AK168" i="15"/>
  <c r="AJ187" i="15"/>
  <c r="AK494" i="18"/>
  <c r="E397" i="18"/>
  <c r="Z34" i="8"/>
  <c r="AJ212" i="15"/>
  <c r="AJ213" i="15"/>
  <c r="AJ214" i="15"/>
  <c r="V60" i="8"/>
  <c r="AJ195" i="15"/>
  <c r="AJ196" i="15"/>
  <c r="V49" i="8"/>
  <c r="V29" i="8"/>
  <c r="AL209" i="18"/>
  <c r="AL487" i="18"/>
  <c r="E208" i="18"/>
  <c r="AK512" i="18"/>
  <c r="AL511" i="18"/>
  <c r="E233" i="17"/>
  <c r="E223" i="17"/>
  <c r="W21" i="2"/>
  <c r="AN442" i="18"/>
  <c r="E442" i="18"/>
  <c r="E395" i="18"/>
  <c r="AK462" i="18"/>
  <c r="AL461" i="18"/>
  <c r="AM404" i="18"/>
  <c r="AN402" i="18"/>
  <c r="E161" i="18"/>
  <c r="AK228" i="18"/>
  <c r="AL227" i="18"/>
  <c r="AL170" i="18"/>
  <c r="AM168" i="18"/>
  <c r="AL207" i="16"/>
  <c r="AA10" i="2"/>
  <c r="X10" i="2"/>
  <c r="AM166" i="16"/>
  <c r="AM168" i="16"/>
  <c r="AM186" i="16"/>
  <c r="AM201" i="16"/>
  <c r="E205" i="16"/>
  <c r="AK167" i="15"/>
  <c r="AL165" i="15"/>
  <c r="AN160" i="15"/>
  <c r="AN158" i="15"/>
  <c r="AN157" i="15"/>
  <c r="AK172" i="15"/>
  <c r="AK176" i="15"/>
  <c r="AK191" i="15"/>
  <c r="AN166" i="1"/>
  <c r="AN168" i="1"/>
  <c r="W13" i="2"/>
  <c r="W14" i="2"/>
  <c r="G225" i="17"/>
  <c r="E226" i="17"/>
  <c r="AK225" i="16"/>
  <c r="AL224" i="16"/>
  <c r="AK225" i="1"/>
  <c r="AL224" i="1"/>
  <c r="G236" i="17"/>
  <c r="AO214" i="17"/>
  <c r="AL493" i="18"/>
  <c r="X55" i="8"/>
  <c r="X28" i="8"/>
  <c r="X35" i="8"/>
  <c r="V53" i="8"/>
  <c r="AK195" i="15"/>
  <c r="AK196" i="15"/>
  <c r="E160" i="15"/>
  <c r="V41" i="8"/>
  <c r="V48" i="8"/>
  <c r="AL210" i="18"/>
  <c r="AN491" i="18"/>
  <c r="AL512" i="18"/>
  <c r="AM511" i="18"/>
  <c r="AN403" i="18"/>
  <c r="AN405" i="18"/>
  <c r="AL462" i="18"/>
  <c r="AM461" i="18"/>
  <c r="AN167" i="1"/>
  <c r="AL228" i="18"/>
  <c r="AM227" i="18"/>
  <c r="AM169" i="18"/>
  <c r="AM171" i="18"/>
  <c r="AM189" i="18"/>
  <c r="AM204" i="18"/>
  <c r="AM167" i="16"/>
  <c r="AN165" i="16"/>
  <c r="AN166" i="16"/>
  <c r="AN168" i="16"/>
  <c r="AN194" i="15"/>
  <c r="E158" i="15"/>
  <c r="T10" i="2"/>
  <c r="Y10" i="2"/>
  <c r="AL225" i="1"/>
  <c r="AM224" i="1"/>
  <c r="AN186" i="1"/>
  <c r="E168" i="1"/>
  <c r="AO182" i="1"/>
  <c r="AL166" i="15"/>
  <c r="AL168" i="15"/>
  <c r="AK180" i="15"/>
  <c r="AK173" i="15"/>
  <c r="AK174" i="15"/>
  <c r="AL170" i="15"/>
  <c r="AL171" i="15"/>
  <c r="F226" i="17"/>
  <c r="I236" i="17"/>
  <c r="AL225" i="16"/>
  <c r="AM224" i="16"/>
  <c r="AM206" i="16"/>
  <c r="Y54" i="8"/>
  <c r="W53" i="8"/>
  <c r="AL494" i="18"/>
  <c r="E491" i="18"/>
  <c r="V10" i="2"/>
  <c r="Z10" i="2"/>
  <c r="Z40" i="8"/>
  <c r="AB40" i="8"/>
  <c r="E194" i="15"/>
  <c r="AK186" i="15"/>
  <c r="W60" i="8"/>
  <c r="Z47" i="8"/>
  <c r="AB47" i="8"/>
  <c r="AB34" i="8"/>
  <c r="W41" i="8"/>
  <c r="W48" i="8"/>
  <c r="AM209" i="18"/>
  <c r="AM487" i="18"/>
  <c r="AM512" i="18"/>
  <c r="AN511" i="18"/>
  <c r="AN512" i="18"/>
  <c r="AN404" i="18"/>
  <c r="AM462" i="18"/>
  <c r="AN461" i="18"/>
  <c r="AN462" i="18"/>
  <c r="AN423" i="18"/>
  <c r="E405" i="18"/>
  <c r="AO419" i="18"/>
  <c r="AL172" i="15"/>
  <c r="AL173" i="15"/>
  <c r="AL174" i="15"/>
  <c r="AM170" i="15"/>
  <c r="AM171" i="15"/>
  <c r="AM228" i="18"/>
  <c r="AN227" i="18"/>
  <c r="AN228" i="18"/>
  <c r="AM170" i="18"/>
  <c r="AN168" i="18"/>
  <c r="AM225" i="1"/>
  <c r="AN224" i="1"/>
  <c r="AN225" i="1"/>
  <c r="AM207" i="16"/>
  <c r="AL167" i="15"/>
  <c r="AM165" i="15"/>
  <c r="AN186" i="16"/>
  <c r="E168" i="16"/>
  <c r="AO182" i="16"/>
  <c r="AM225" i="16"/>
  <c r="AN224" i="16"/>
  <c r="AN225" i="16"/>
  <c r="AN201" i="1"/>
  <c r="E186" i="1"/>
  <c r="AN167" i="16"/>
  <c r="AM493" i="18"/>
  <c r="Y55" i="8"/>
  <c r="Y28" i="8"/>
  <c r="Y35" i="8"/>
  <c r="AK187" i="15"/>
  <c r="W29" i="8"/>
  <c r="W49" i="8"/>
  <c r="AK212" i="15"/>
  <c r="AK213" i="15"/>
  <c r="AK214" i="15"/>
  <c r="AM210" i="18"/>
  <c r="E462" i="18"/>
  <c r="E452" i="18"/>
  <c r="E512" i="18"/>
  <c r="E502" i="18"/>
  <c r="V21" i="2"/>
  <c r="AN438" i="18"/>
  <c r="E423" i="18"/>
  <c r="AO423" i="18"/>
  <c r="AL180" i="15"/>
  <c r="E228" i="18"/>
  <c r="E218" i="18"/>
  <c r="E225" i="1"/>
  <c r="E215" i="1"/>
  <c r="S21" i="2"/>
  <c r="AL176" i="15"/>
  <c r="AL191" i="15"/>
  <c r="AN169" i="18"/>
  <c r="AN171" i="18"/>
  <c r="AO186" i="1"/>
  <c r="S11" i="2"/>
  <c r="AN201" i="16"/>
  <c r="E186" i="16"/>
  <c r="AM166" i="15"/>
  <c r="AM168" i="15"/>
  <c r="E201" i="1"/>
  <c r="X8" i="2"/>
  <c r="AN206" i="1"/>
  <c r="E225" i="16"/>
  <c r="E215" i="16"/>
  <c r="U21" i="2"/>
  <c r="AM494" i="18"/>
  <c r="AL195" i="15"/>
  <c r="AL196" i="15"/>
  <c r="AL186" i="15"/>
  <c r="AL187" i="15"/>
  <c r="Z21" i="2"/>
  <c r="E438" i="18"/>
  <c r="AN443" i="18"/>
  <c r="AN189" i="18"/>
  <c r="E171" i="18"/>
  <c r="AO185" i="18"/>
  <c r="AN170" i="18"/>
  <c r="AM167" i="15"/>
  <c r="AN165" i="15"/>
  <c r="U11" i="2"/>
  <c r="AO186" i="16"/>
  <c r="AA21" i="2"/>
  <c r="X21" i="2"/>
  <c r="Z52" i="8"/>
  <c r="AB52" i="8"/>
  <c r="AN207" i="1"/>
  <c r="E206" i="1"/>
  <c r="F217" i="1"/>
  <c r="F211" i="1"/>
  <c r="G211" i="1"/>
  <c r="E201" i="16"/>
  <c r="AN206" i="16"/>
  <c r="Z54" i="8"/>
  <c r="AM172" i="15"/>
  <c r="X53" i="8"/>
  <c r="AL212" i="15"/>
  <c r="AL213" i="15"/>
  <c r="AL214" i="15"/>
  <c r="X41" i="8"/>
  <c r="X48" i="8"/>
  <c r="X49" i="8"/>
  <c r="X29" i="8"/>
  <c r="X60" i="8"/>
  <c r="AN444" i="18"/>
  <c r="E443" i="18"/>
  <c r="G465" i="18"/>
  <c r="F454" i="18"/>
  <c r="F448" i="18"/>
  <c r="G448" i="18"/>
  <c r="AN204" i="18"/>
  <c r="AN487" i="18"/>
  <c r="E189" i="18"/>
  <c r="AO189" i="18"/>
  <c r="AA11" i="2"/>
  <c r="X11" i="2"/>
  <c r="S13" i="2"/>
  <c r="S14" i="2"/>
  <c r="G217" i="1"/>
  <c r="E218" i="1"/>
  <c r="AN166" i="15"/>
  <c r="AN168" i="15"/>
  <c r="AM180" i="15"/>
  <c r="AM173" i="15"/>
  <c r="AM174" i="15"/>
  <c r="AN170" i="15"/>
  <c r="AN171" i="15"/>
  <c r="AN207" i="16"/>
  <c r="AB54" i="8"/>
  <c r="F217" i="16"/>
  <c r="E206" i="16"/>
  <c r="F211" i="16"/>
  <c r="G211" i="16"/>
  <c r="AO206" i="1"/>
  <c r="G228" i="1"/>
  <c r="AM176" i="15"/>
  <c r="AM191" i="15"/>
  <c r="AN493" i="18"/>
  <c r="Z55" i="8"/>
  <c r="Z28" i="8"/>
  <c r="Z35" i="8"/>
  <c r="AM195" i="15"/>
  <c r="Y53" i="8"/>
  <c r="AM186" i="15"/>
  <c r="Y60" i="8"/>
  <c r="E487" i="18"/>
  <c r="G454" i="18"/>
  <c r="E455" i="18"/>
  <c r="AO443" i="18"/>
  <c r="E204" i="18"/>
  <c r="AN209" i="18"/>
  <c r="E492" i="18"/>
  <c r="V12" i="2"/>
  <c r="Z12" i="2"/>
  <c r="AN172" i="15"/>
  <c r="E172" i="15"/>
  <c r="F218" i="1"/>
  <c r="I228" i="1"/>
  <c r="U13" i="2"/>
  <c r="G217" i="16"/>
  <c r="AN167" i="15"/>
  <c r="E168" i="15"/>
  <c r="AO206" i="16"/>
  <c r="G228" i="16"/>
  <c r="V11" i="2"/>
  <c r="Z11" i="2"/>
  <c r="Z8" i="2"/>
  <c r="AB55" i="8"/>
  <c r="AM187" i="15"/>
  <c r="AM212" i="15"/>
  <c r="AM213" i="15"/>
  <c r="AM214" i="15"/>
  <c r="AM196" i="15"/>
  <c r="Y49" i="8"/>
  <c r="Y29" i="8"/>
  <c r="Y41" i="8"/>
  <c r="Y48" i="8"/>
  <c r="E218" i="16"/>
  <c r="F504" i="18"/>
  <c r="G504" i="18"/>
  <c r="E493" i="18"/>
  <c r="V13" i="2"/>
  <c r="V14" i="2"/>
  <c r="F498" i="18"/>
  <c r="G498" i="18"/>
  <c r="AN494" i="18"/>
  <c r="F455" i="18"/>
  <c r="I465" i="18"/>
  <c r="AN173" i="15"/>
  <c r="AN174" i="15"/>
  <c r="AN180" i="15"/>
  <c r="AN176" i="15"/>
  <c r="AN191" i="15"/>
  <c r="AB35" i="8"/>
  <c r="AN210" i="18"/>
  <c r="F220" i="18"/>
  <c r="E209" i="18"/>
  <c r="F214" i="18"/>
  <c r="G214" i="18"/>
  <c r="AO172" i="15"/>
  <c r="F218" i="16"/>
  <c r="I228" i="16"/>
  <c r="AA13" i="2"/>
  <c r="U14" i="2"/>
  <c r="X13" i="2"/>
  <c r="E180" i="15"/>
  <c r="Z41" i="8"/>
  <c r="AB41" i="8"/>
  <c r="AC42" i="8"/>
  <c r="Z48" i="8"/>
  <c r="AB48" i="8"/>
  <c r="Z14" i="2"/>
  <c r="Z13" i="2"/>
  <c r="G515" i="18"/>
  <c r="AO493" i="18"/>
  <c r="F505" i="18"/>
  <c r="I515" i="18"/>
  <c r="E505" i="18"/>
  <c r="AN186" i="15"/>
  <c r="E186" i="15"/>
  <c r="T17" i="2"/>
  <c r="Y17" i="2"/>
  <c r="E173" i="15"/>
  <c r="E176" i="15"/>
  <c r="T11" i="2"/>
  <c r="Y11" i="2"/>
  <c r="AO209" i="18"/>
  <c r="G231" i="18"/>
  <c r="G220" i="18"/>
  <c r="E221" i="18"/>
  <c r="AA14" i="2"/>
  <c r="X14" i="2"/>
  <c r="E191" i="15"/>
  <c r="AN195" i="15"/>
  <c r="Z49" i="8"/>
  <c r="AB49" i="8"/>
  <c r="AC50" i="8"/>
  <c r="Z29" i="8"/>
  <c r="AB29" i="8"/>
  <c r="AB36" i="8"/>
  <c r="AC37" i="8"/>
  <c r="E202" i="15"/>
  <c r="T20" i="2"/>
  <c r="Y20" i="2"/>
  <c r="E200" i="15"/>
  <c r="T19" i="2"/>
  <c r="Y19" i="2"/>
  <c r="AN212" i="15"/>
  <c r="AN213" i="15"/>
  <c r="AN214" i="15"/>
  <c r="E214" i="15"/>
  <c r="E204" i="15"/>
  <c r="T21" i="2"/>
  <c r="Y21" i="2"/>
  <c r="Z60" i="8"/>
  <c r="AB60" i="8"/>
  <c r="AN187" i="15"/>
  <c r="E209" i="15"/>
  <c r="E206" i="15"/>
  <c r="AO176" i="15"/>
  <c r="F221" i="18"/>
  <c r="I231" i="18"/>
  <c r="AN196" i="15"/>
  <c r="Z53" i="8"/>
  <c r="F206" i="15"/>
  <c r="E195" i="15"/>
  <c r="F200" i="15"/>
  <c r="AB53" i="8"/>
  <c r="AB28" i="8"/>
  <c r="G200" i="15"/>
  <c r="E212" i="15"/>
  <c r="G206" i="15"/>
  <c r="E207" i="15"/>
  <c r="AO195" i="15"/>
  <c r="G217" i="15"/>
  <c r="T13" i="2"/>
  <c r="F207" i="15"/>
  <c r="I217" i="15"/>
  <c r="T14" i="2"/>
  <c r="Y14" i="2"/>
  <c r="Y13" i="2"/>
</calcChain>
</file>

<file path=xl/sharedStrings.xml><?xml version="1.0" encoding="utf-8"?>
<sst xmlns="http://schemas.openxmlformats.org/spreadsheetml/2006/main" count="1538" uniqueCount="361">
  <si>
    <t>Total</t>
  </si>
  <si>
    <t>Notes</t>
  </si>
  <si>
    <t>R Formula Calculation</t>
  </si>
  <si>
    <t>Tax Loss Carryforward This Period</t>
  </si>
  <si>
    <t>Cumulative Tax Loss Carryforward</t>
  </si>
  <si>
    <t>Tax Loss Carryforward Used This Period</t>
  </si>
  <si>
    <t>Remaining Tax Loss Carryforward</t>
  </si>
  <si>
    <t>Royalty Payment</t>
  </si>
  <si>
    <t>Total Government Take - $</t>
  </si>
  <si>
    <t>Cumulative Government Take</t>
  </si>
  <si>
    <t>Undiscounted Cash Flow</t>
  </si>
  <si>
    <t>Royalty Rate</t>
  </si>
  <si>
    <t>Production</t>
  </si>
  <si>
    <t>Costs</t>
  </si>
  <si>
    <t>Crude Oil Price</t>
  </si>
  <si>
    <t>Inflation</t>
  </si>
  <si>
    <t>Production, Costs &amp; Prices</t>
  </si>
  <si>
    <t>1st Threshold R-Factor</t>
  </si>
  <si>
    <t>2nd Threshold R-Factor</t>
  </si>
  <si>
    <t>Royalties &amp; Costs</t>
  </si>
  <si>
    <t>OPERATIONS - BEFORE INFLATION</t>
  </si>
  <si>
    <t>OPERATIONS - INFLATION ADJUSTED</t>
  </si>
  <si>
    <t>Cost Inflation Index</t>
  </si>
  <si>
    <t>(In Millions Unless Otherwise Noted)</t>
  </si>
  <si>
    <t>Total Net Oil Production, Mmbbls</t>
  </si>
  <si>
    <t>Total Gross Revenue</t>
  </si>
  <si>
    <t>Royalty Payments at Royalty Rate of:</t>
  </si>
  <si>
    <t>Net Revenue After Royalty Payments</t>
  </si>
  <si>
    <t>Cost Recovery</t>
  </si>
  <si>
    <t>Cost Oil Availability</t>
  </si>
  <si>
    <t>Maximum Cost Oil (in $mm) Available at CRL of:</t>
  </si>
  <si>
    <t>Cost Recovery Eligibility</t>
  </si>
  <si>
    <t>Immediately Recoverable Expenses</t>
  </si>
  <si>
    <t>Depreciation starts in first year of production</t>
  </si>
  <si>
    <t>Total All Recoverable Expenses in Period</t>
  </si>
  <si>
    <t>Total Immediately Recoverable Costs</t>
  </si>
  <si>
    <t>Value of Oil Remaining for Cost Recovery &amp; Profit Share</t>
  </si>
  <si>
    <t>Cost Recovery Calculations</t>
  </si>
  <si>
    <r>
      <t xml:space="preserve">Cost Oil Allocated to Exp </t>
    </r>
    <r>
      <rPr>
        <b/>
        <u/>
        <sz val="11"/>
        <color indexed="8"/>
        <rFont val="Calibri"/>
        <family val="2"/>
      </rPr>
      <t>After CRL</t>
    </r>
  </si>
  <si>
    <t>Unrecovered Costs From Previous Period</t>
  </si>
  <si>
    <t>Recoverable Costs This Period</t>
  </si>
  <si>
    <t>Net Profit Oil to Contractor (%)</t>
  </si>
  <si>
    <t xml:space="preserve">Net Profit Oil to Contractor (avg R over Yr) </t>
  </si>
  <si>
    <t>Unrecovered Costs Carried Forward</t>
  </si>
  <si>
    <t>Cumulative Recoverable Costs Paid to Contractor</t>
  </si>
  <si>
    <t>Profit Oil After Royalty, Costs &amp; CRL</t>
  </si>
  <si>
    <t xml:space="preserve">   Cumulative Net Oil Production, Mmbbls</t>
  </si>
  <si>
    <t>Net Profit Oil to Contractor</t>
  </si>
  <si>
    <t xml:space="preserve">      Weighted Average Contractor Share</t>
  </si>
  <si>
    <t>of total Profit Oil</t>
  </si>
  <si>
    <t>Annual Inflation Rate for Costs &amp; Oil Price</t>
  </si>
  <si>
    <t>(In Millions Unless Otherwise Noted - BEFORE INFLATION)</t>
  </si>
  <si>
    <t xml:space="preserve">Exploration Expenses </t>
  </si>
  <si>
    <t>Operating Expenses</t>
  </si>
  <si>
    <t>Total Exploration Expense</t>
  </si>
  <si>
    <t>Daily Net Oil Production (mbpd)</t>
  </si>
  <si>
    <t>Total Exploration Expenses</t>
  </si>
  <si>
    <t>Oil Production, Price &amp; Revenue</t>
  </si>
  <si>
    <t>Field Costs</t>
  </si>
  <si>
    <t>Total All Field Costs</t>
  </si>
  <si>
    <t>Oil Price &amp; Revenue</t>
  </si>
  <si>
    <t>Total Oil Revenue Before Inflation</t>
  </si>
  <si>
    <t>Total Oil Revenue After Inflation</t>
  </si>
  <si>
    <t>Crude Oil Price Adjusted for Inflation / Bbl</t>
  </si>
  <si>
    <t xml:space="preserve">   Cumulative Oil Revenue After Inflation</t>
  </si>
  <si>
    <t>Total Field Costs Before Inflation</t>
  </si>
  <si>
    <t xml:space="preserve">   Cumulative Field Costs Before Inflation</t>
  </si>
  <si>
    <t>Total Field Costs After Inflation</t>
  </si>
  <si>
    <t xml:space="preserve">   Cumulative Field Costs After Inflation</t>
  </si>
  <si>
    <t>Cost Oil to Contractor</t>
  </si>
  <si>
    <t>Profit Oil to Contractor</t>
  </si>
  <si>
    <t>Total Recoverable Costs Due to Contractor</t>
  </si>
  <si>
    <t>Net Cash Flow to Contractor</t>
  </si>
  <si>
    <t>Of total net project proceeds ("Total Government Take")</t>
  </si>
  <si>
    <t>IOC</t>
  </si>
  <si>
    <t xml:space="preserve">    Cumulative Net Cash Flow to Contractor</t>
  </si>
  <si>
    <t>Profit Oil Payment</t>
  </si>
  <si>
    <t xml:space="preserve">Total Revenue at Net Price / Bbl of: </t>
  </si>
  <si>
    <t>Total Take (Undiscounted Cash Flow)</t>
  </si>
  <si>
    <t>Chart Data</t>
  </si>
  <si>
    <t>Trough Cash Flow</t>
  </si>
  <si>
    <t>First year production oil price is an input on Dashboard</t>
  </si>
  <si>
    <t>2018 Case</t>
  </si>
  <si>
    <t>Model Name:</t>
  </si>
  <si>
    <t>Model Version:</t>
  </si>
  <si>
    <t>Last update:</t>
  </si>
  <si>
    <t>Project Lead:</t>
  </si>
  <si>
    <t xml:space="preserve">Dr. Don Hubert </t>
  </si>
  <si>
    <t>Technical Oversight:</t>
  </si>
  <si>
    <t>Dr. Gordon Kirkwood</t>
  </si>
  <si>
    <t>Model Author:</t>
  </si>
  <si>
    <t>Contact:</t>
  </si>
  <si>
    <t>info@res4dev.com</t>
  </si>
  <si>
    <t xml:space="preserve">Ownership: </t>
  </si>
  <si>
    <t>© Resources for Development Consulting</t>
  </si>
  <si>
    <t>Creative Commons License:</t>
  </si>
  <si>
    <t>CC BY-ND 3.0</t>
  </si>
  <si>
    <t>Note:</t>
  </si>
  <si>
    <t>Glenn Corliss</t>
  </si>
  <si>
    <t>Contract Terms</t>
  </si>
  <si>
    <t>Nigeria Oil Financial Model</t>
  </si>
  <si>
    <t>2003 PSC</t>
  </si>
  <si>
    <t xml:space="preserve">   Per Year (Mmbls)</t>
  </si>
  <si>
    <t>Note: "0 Year Production" is First Year of Production in Chosen Scenario</t>
  </si>
  <si>
    <t>Production Profile</t>
  </si>
  <si>
    <t>GOV</t>
  </si>
  <si>
    <t>Abandonment Expenses - Total</t>
  </si>
  <si>
    <t>Abandonment Expenses</t>
  </si>
  <si>
    <t>Operating Expenses / Bbl</t>
  </si>
  <si>
    <t>2005 PSC</t>
  </si>
  <si>
    <t>2011 RA</t>
  </si>
  <si>
    <t>2018 PIFB</t>
  </si>
  <si>
    <t>Operating Expense - Total</t>
  </si>
  <si>
    <t>% of Drilling Expense Allocated to Intangible</t>
  </si>
  <si>
    <t xml:space="preserve">Development Expenses </t>
  </si>
  <si>
    <t>Facilities Expenses</t>
  </si>
  <si>
    <t>Drilling Expenses</t>
  </si>
  <si>
    <t>Total Development Expenses</t>
  </si>
  <si>
    <t>Intangible Drilling Expense @ % of Total Drilling Expense of:</t>
  </si>
  <si>
    <t>Tangible Drilling Expense @ % of Total Drilling Expense of:</t>
  </si>
  <si>
    <t>Total Tangible Development Expenses</t>
  </si>
  <si>
    <t>Expenses - Before Inflation</t>
  </si>
  <si>
    <t>Accrued on UOP basis</t>
  </si>
  <si>
    <t>Tranches</t>
  </si>
  <si>
    <t>N/A</t>
  </si>
  <si>
    <t>1st Threshold Mmbls</t>
  </si>
  <si>
    <t>2nd Threshold Mmbls</t>
  </si>
  <si>
    <t>3rd Threshold Mmbls</t>
  </si>
  <si>
    <t>4th Threshold Mmbls</t>
  </si>
  <si>
    <t>5th Threshold Mmbls</t>
  </si>
  <si>
    <t>Negotiable</t>
  </si>
  <si>
    <t>Sliding</t>
  </si>
  <si>
    <t>Investment Tax Allowance Rate</t>
  </si>
  <si>
    <t>Petroleum Profit (Income) Tax Rate</t>
  </si>
  <si>
    <t>Net price equals Brent price plus/minus Nigerian oil quality/transport deduction</t>
  </si>
  <si>
    <t xml:space="preserve">Abandonment Expenses </t>
  </si>
  <si>
    <t>Exploration Expenses</t>
  </si>
  <si>
    <t>Accrued and escrowed on a UOP basis</t>
  </si>
  <si>
    <t xml:space="preserve">Tangible/Intangible Development Expenses </t>
  </si>
  <si>
    <t>100% tangible expense</t>
  </si>
  <si>
    <t>100% of facilities expense plus partial drilling expense</t>
  </si>
  <si>
    <t>Partial tangible expense, partial intangible. See rows immediately below</t>
  </si>
  <si>
    <t>Intangible Drilling Expense</t>
  </si>
  <si>
    <t xml:space="preserve">Tangible Drilling Expense </t>
  </si>
  <si>
    <t>Revenue &amp; Royalty Payments</t>
  </si>
  <si>
    <t xml:space="preserve">FISCAL COSTS &amp; CASH FLOW </t>
  </si>
  <si>
    <t xml:space="preserve">Tangible Development Expenses - Recoverable Over 5 Years </t>
  </si>
  <si>
    <t>Intangible Development Expenses</t>
  </si>
  <si>
    <t>Expenses in Year</t>
  </si>
  <si>
    <t>CumulativeExpense Accrued Pre-Production</t>
  </si>
  <si>
    <t>Expense Recognized For Depreciated Recovery in Period</t>
  </si>
  <si>
    <t>Recoverable Expense in Period</t>
  </si>
  <si>
    <t>Contractor Share for Each Threshold Cumulative Production Mmbls</t>
  </si>
  <si>
    <t>Cumulative Production Mmbls</t>
  </si>
  <si>
    <t>Profit Oil Available $</t>
  </si>
  <si>
    <t>Assessible Profit Before Education Tax</t>
  </si>
  <si>
    <t>Total Operating Expenses</t>
  </si>
  <si>
    <t>Education Tax</t>
  </si>
  <si>
    <t>Assessible Profit after Education Tax</t>
  </si>
  <si>
    <t>Taxes - Education &amp; Petroleum Profits</t>
  </si>
  <si>
    <t>Investment Tax Allowance at Rate of:</t>
  </si>
  <si>
    <t>Abandonment Expenses in Period</t>
  </si>
  <si>
    <t>Capital Allowance Initial Calculation</t>
  </si>
  <si>
    <t>Carryover</t>
  </si>
  <si>
    <t>Final Capital Allowance Calculation</t>
  </si>
  <si>
    <t>Chargeable Profit</t>
  </si>
  <si>
    <t>Petroleum Profits Tax @ PPT Rate of:</t>
  </si>
  <si>
    <t>Available Revenue</t>
  </si>
  <si>
    <t>Includes Carryovers from previous period</t>
  </si>
  <si>
    <t>Contractor Share Mmbls</t>
  </si>
  <si>
    <t>Production in Year Mmbls</t>
  </si>
  <si>
    <t>Contractor Share</t>
  </si>
  <si>
    <t>GOV Share of Profit Oil</t>
  </si>
  <si>
    <t>Gross Contractor Revenue</t>
  </si>
  <si>
    <t>Gross Contractor Revenue - Cost Oil Allocation Plus Profit Oil</t>
  </si>
  <si>
    <t xml:space="preserve">    Cumulative GCR </t>
  </si>
  <si>
    <t>Cash Flow to GOV</t>
  </si>
  <si>
    <t xml:space="preserve">Cash Flow to Contractor </t>
  </si>
  <si>
    <t>Development Expenses</t>
  </si>
  <si>
    <t>Education Tax Payment</t>
  </si>
  <si>
    <t>PPT Payment</t>
  </si>
  <si>
    <t>Financing</t>
  </si>
  <si>
    <t>Tax Deductible Interest Expenses</t>
  </si>
  <si>
    <t>Debt Repayment Potential with Repayment over 75% of Reserves</t>
  </si>
  <si>
    <t>Actual Debt Repayment</t>
  </si>
  <si>
    <t>New Debt Issued as % of Development Expense of:</t>
  </si>
  <si>
    <t>PPT Payment Due Before Tax Loss Carryforward</t>
  </si>
  <si>
    <t>Total Tax Oil Including Education Tax Paid in Period</t>
  </si>
  <si>
    <t>Net Petroleum Profits Tax Paid in Period</t>
  </si>
  <si>
    <t xml:space="preserve">    Cumulative GCR</t>
  </si>
  <si>
    <t>Maximum Capital Allowance</t>
  </si>
  <si>
    <t>Abandonment Cost - Total Cost inflated to each year</t>
  </si>
  <si>
    <t>Reserves Remaining (Mmbbls)</t>
  </si>
  <si>
    <t>Inflation Base Year For Costs &amp; Oil Price</t>
  </si>
  <si>
    <t>Interest Expense Before Capitalization at Interest Rate of:</t>
  </si>
  <si>
    <t>Debt Balance Including Pre-Production Capitalization</t>
  </si>
  <si>
    <t>Interest Expense Capitalized Pre-Production</t>
  </si>
  <si>
    <t>Interest Expense After Capitalization</t>
  </si>
  <si>
    <t>Profit Oil Available $ Before Loss Carryforward</t>
  </si>
  <si>
    <t>Profit Oil Loss Carryforward This Period</t>
  </si>
  <si>
    <t>Cumulative Profit Oil Loss Carryforward</t>
  </si>
  <si>
    <t>Profit Oil Loss Carryforward Used This Period</t>
  </si>
  <si>
    <t>Remaining Profit Loss Carryforward</t>
  </si>
  <si>
    <t>Abandonment Expense Before Inflation In Actual Year</t>
  </si>
  <si>
    <t>UOP Abandonment for Cost Recovery &amp; Taxes</t>
  </si>
  <si>
    <t>UOP Abandonment Cost to Include in Cost Recovery &amp; Taxes</t>
  </si>
  <si>
    <t>Total Abandonment Expenses - In Period Realized</t>
  </si>
  <si>
    <t>Abandonment Expense In Actual Year Realized</t>
  </si>
  <si>
    <t>Payback Flag (1 = before payback)</t>
  </si>
  <si>
    <t>Internal Rate of Return (Unleveraged)</t>
  </si>
  <si>
    <t>2018 Field Profile Case</t>
  </si>
  <si>
    <t>Note: "0 Year Production" is First Year of Production</t>
  </si>
  <si>
    <t>Production Per Day (Mbd)</t>
  </si>
  <si>
    <t>Royalty Tranche Payments</t>
  </si>
  <si>
    <t>Technically, anything greater than 100 Mbls Daily Production</t>
  </si>
  <si>
    <t>Royalty Payment Tranches to Government</t>
  </si>
  <si>
    <t xml:space="preserve">Government Royalty </t>
  </si>
  <si>
    <t xml:space="preserve">      Weighted Average Royalty Rate</t>
  </si>
  <si>
    <t>PIT Payment</t>
  </si>
  <si>
    <t xml:space="preserve"> NPV's / IRR's (Excluding Financing) - FROM EVALUATION DATE (2018)</t>
  </si>
  <si>
    <t>Capital Allowance</t>
  </si>
  <si>
    <t>Assessible Profit &amp; Education Tax</t>
  </si>
  <si>
    <t>Additional Production Allowance</t>
  </si>
  <si>
    <t>Additional Petroleum Income Tax</t>
  </si>
  <si>
    <t>Petroleum Income Tax @ PIT Rate of:</t>
  </si>
  <si>
    <t>CEF After 0.5 Minimum and 1.2 Maximum Applied</t>
  </si>
  <si>
    <t>Reserve Replacement Ratio</t>
  </si>
  <si>
    <t>Reserves</t>
  </si>
  <si>
    <t>Reserves Added (Mmbls)</t>
  </si>
  <si>
    <t>Ending Reserves After Production (Mmbls)</t>
  </si>
  <si>
    <t>Net PIT &amp; Additional PIT Paid in Period</t>
  </si>
  <si>
    <t>Intangible Development Expenses - Recognized 100% in Year 1</t>
  </si>
  <si>
    <t>Tangible Development Expenses - Recognized 100% over 5 Years</t>
  </si>
  <si>
    <t>Tangible Development Expenses - 1% Holdback in Year 5</t>
  </si>
  <si>
    <t>Total Capital Allowance</t>
  </si>
  <si>
    <t>Model designed exclusively for assessing impact of fiscal terms for OPL 245.</t>
  </si>
  <si>
    <t>This model has been prepared by Resources for Development Consulting for Global Witness, Re:Common, Corner House Research and HEDA Resource Center. It is based on our experience, knowledge, and research, and sources which were publicly available at the time of drafting. While the report was prepared with all due care and diligence, Resources for Development Consulting cannot represent or warrant that the report is complete or accurate in all respects. Resources for Development Consulting does not accept any liability for the accuracy of third-party sources, or for any use or reliance on this report by persons other than the original client for which this report was prepared.</t>
  </si>
  <si>
    <t>Disclaimer:</t>
  </si>
  <si>
    <t>Block 245 Fiscal Regime Analysis</t>
  </si>
  <si>
    <t>Output from Field Profiles</t>
  </si>
  <si>
    <t>Base year 2018</t>
  </si>
  <si>
    <t>Production Allowance</t>
  </si>
  <si>
    <t>Results Summary</t>
  </si>
  <si>
    <t>Total Cashflow</t>
  </si>
  <si>
    <t>Government Take</t>
  </si>
  <si>
    <t>Contractor Cashflow and Economics</t>
  </si>
  <si>
    <t>Economics</t>
  </si>
  <si>
    <t>- NPV</t>
  </si>
  <si>
    <t>- IRR</t>
  </si>
  <si>
    <t>- Payback</t>
  </si>
  <si>
    <t xml:space="preserve">    Cumulative Cash Flow to Contractor</t>
  </si>
  <si>
    <t>Cash Flow to Contractor</t>
  </si>
  <si>
    <t>Payback Period - FROM EVALUATION DATE</t>
  </si>
  <si>
    <t>Government Revenue</t>
  </si>
  <si>
    <t>Payback (Years)</t>
  </si>
  <si>
    <t>VAT Rate</t>
  </si>
  <si>
    <t>NDDC Levy</t>
  </si>
  <si>
    <t>VAT and NDDC Levy</t>
  </si>
  <si>
    <t>VAT</t>
  </si>
  <si>
    <t>Domestic Capex for VAT Calculation</t>
  </si>
  <si>
    <t>Domestic Opex for VAT Calculations</t>
  </si>
  <si>
    <t>2003 Contractor</t>
  </si>
  <si>
    <t>2011 Contractor</t>
  </si>
  <si>
    <t>2018 Contractor</t>
  </si>
  <si>
    <t>2005 Contractor</t>
  </si>
  <si>
    <t>Deltas - 2011 RA Compared to:</t>
  </si>
  <si>
    <t>Sensitivity Analysis of Price on Gov't Take</t>
  </si>
  <si>
    <t>Oil Price</t>
  </si>
  <si>
    <t>Gov Rev</t>
  </si>
  <si>
    <t>Gov Take %</t>
  </si>
  <si>
    <t>Current Model</t>
  </si>
  <si>
    <t>Total Government Revenue ($ Millions) &amp; Government Take % Based on Oil Prices</t>
  </si>
  <si>
    <t>Assessible Profit ("AP") Before Education Tax Before Loss Carryforward</t>
  </si>
  <si>
    <t>AP Loss Carryforward This Period</t>
  </si>
  <si>
    <t>Cumulative AP Loss Carryforward</t>
  </si>
  <si>
    <t>AP Loss Carryforward Used This Period</t>
  </si>
  <si>
    <t>AP After Loss Carryforward</t>
  </si>
  <si>
    <t xml:space="preserve">Additional Production Allowance </t>
  </si>
  <si>
    <t>CEF Initial Calculation</t>
  </si>
  <si>
    <t>Chargeable Profit After Loss Carryforward</t>
  </si>
  <si>
    <t>Chargeable Profit Before Loss Carryforward</t>
  </si>
  <si>
    <t>CP Loss Carryforward This Period</t>
  </si>
  <si>
    <t>Cumulative CP Loss Carryforward</t>
  </si>
  <si>
    <t>CP Loss Carryforward Used This Period</t>
  </si>
  <si>
    <t>Scenario Profile:</t>
  </si>
  <si>
    <t>Gross Project Revenue</t>
  </si>
  <si>
    <t>Costs, Cost Recovery &amp; Divisible Revenue</t>
  </si>
  <si>
    <t>Divisible Revenue</t>
  </si>
  <si>
    <t>Cost Recovery, Government &amp; Contractor Cash Flow</t>
  </si>
  <si>
    <t>Contractor Cash Flow</t>
  </si>
  <si>
    <t>Allocation of Revenue</t>
  </si>
  <si>
    <t>Royalty</t>
  </si>
  <si>
    <t>Taxes</t>
  </si>
  <si>
    <t>Government Profit Oil</t>
  </si>
  <si>
    <t>Contractor Profit Oil</t>
  </si>
  <si>
    <t>Sources of Government Revenue</t>
  </si>
  <si>
    <t>Full Cash Flow</t>
  </si>
  <si>
    <t>Profit Oil</t>
  </si>
  <si>
    <t>First Production</t>
  </si>
  <si>
    <t>Total Production (Mmbbls)</t>
  </si>
  <si>
    <t>Brent Crude / Bbl</t>
  </si>
  <si>
    <t>Quality Difference / Bbl</t>
  </si>
  <si>
    <t>Debt to Equity</t>
  </si>
  <si>
    <t>Cost Recovery Limit</t>
  </si>
  <si>
    <t>Zero to First Threshold</t>
  </si>
  <si>
    <t>Government Profit Oil: R-Factor</t>
  </si>
  <si>
    <t>1st to 2nd Threshold</t>
  </si>
  <si>
    <t>Second Threshold</t>
  </si>
  <si>
    <t>Zero to 1st Threshold</t>
  </si>
  <si>
    <t>2nd to 3rd Threshold</t>
  </si>
  <si>
    <t xml:space="preserve"> 3rd to 4th Threshold</t>
  </si>
  <si>
    <t>4th to 5th Threshold</t>
  </si>
  <si>
    <t>Above 5th Threshold</t>
  </si>
  <si>
    <t>Development - Facilities</t>
  </si>
  <si>
    <t>Development - Drilling</t>
  </si>
  <si>
    <t>Development - Total</t>
  </si>
  <si>
    <t xml:space="preserve">Development / Bbl </t>
  </si>
  <si>
    <t>(2/102)%</t>
  </si>
  <si>
    <t>Capex</t>
  </si>
  <si>
    <t>Opex</t>
  </si>
  <si>
    <t>VAT on Exploration</t>
  </si>
  <si>
    <t>VAT on Capex</t>
  </si>
  <si>
    <t>VAT on Opex</t>
  </si>
  <si>
    <t>NDDC on Exploration</t>
  </si>
  <si>
    <t>NDDC on Capex</t>
  </si>
  <si>
    <t>NDDC on Opex</t>
  </si>
  <si>
    <t>Total VAT</t>
  </si>
  <si>
    <t>Total NDDC Levy</t>
  </si>
  <si>
    <t>Total Costs Excluding Abandonment, Including VAT &amp; NDDC</t>
  </si>
  <si>
    <t>Total Costs</t>
  </si>
  <si>
    <t>Exploration Costs</t>
  </si>
  <si>
    <t>2018 Back-In</t>
  </si>
  <si>
    <t>50% ALLOCATION TO 2003 PSC TERMS: OPERATIONS - BEFORE INFLATION</t>
  </si>
  <si>
    <t>50% ALLOCATION TO 2003 PSC TERMS: OPERATIONS - INFLATION ADJUSTED</t>
  </si>
  <si>
    <t xml:space="preserve">50% ALLOCATION TO 2003 PSC TERMS: FISCAL COSTS &amp; CASH FLOW </t>
  </si>
  <si>
    <t>50% ALLOCATION TO 2011 RA TERMS: OPERATIONS - BEFORE INFLATION</t>
  </si>
  <si>
    <t>50% ALLOCATION TO 2011 RA TERMS: OPERATIONS - INFLATION ADJUSTED</t>
  </si>
  <si>
    <t xml:space="preserve">50% ALLOCATION TO 2011 RA TERMS: FISCAL COSTS &amp; CASH FLOW </t>
  </si>
  <si>
    <t>Back-in</t>
  </si>
  <si>
    <t>Back-In</t>
  </si>
  <si>
    <t>Resolution Agreement Costs</t>
  </si>
  <si>
    <t>50% ALLOCATION TO 2011 RA TERMS</t>
  </si>
  <si>
    <t>New, exclusively in 2018 Back-In</t>
  </si>
  <si>
    <t xml:space="preserve">CONSOLIDATED RETURNS FROM BOTH </t>
  </si>
  <si>
    <t>Include or Exclude Payment</t>
  </si>
  <si>
    <t>Government Back-In</t>
  </si>
  <si>
    <t>Include</t>
  </si>
  <si>
    <t>Exclude</t>
  </si>
  <si>
    <t>Payment Amount for 50%</t>
  </si>
  <si>
    <t>Government Components</t>
  </si>
  <si>
    <t>- Royalty Revenue</t>
  </si>
  <si>
    <t>- Education Tax Revenue</t>
  </si>
  <si>
    <t>- PPT Revenue</t>
  </si>
  <si>
    <t>- Profit Share Revenue</t>
  </si>
  <si>
    <t>- Back-In Payment Expense</t>
  </si>
  <si>
    <t>Back-In Payment (Expense - Made by Government)</t>
  </si>
  <si>
    <t>Back-In Payment (Paid to Contractor)</t>
  </si>
  <si>
    <t>50% ALLOCATION TO 2003 PSC TERMS</t>
  </si>
  <si>
    <t>- VAT and NDDC Levy</t>
  </si>
  <si>
    <t>Accompanying Reports:</t>
  </si>
  <si>
    <t>An Analysis of Fiscal Terms in Nigerian Oil Contracts &amp;
Nigerian Back-in Rights to OPL 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</si>
</sst>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4" formatCode="_(&quot;$&quot;* #,##0.00_);_(&quot;$&quot;* \(#,##0.00\);_(&quot;$&quot;* &quot;-&quot;??_);_(@_)"/>
    <numFmt numFmtId="43" formatCode="_(* #,##0.00_);_(* \(#,##0.00\);_(* &quot;-&quot;??_);_(@_)"/>
    <numFmt numFmtId="164" formatCode="&quot;$&quot;#,##0;[Red]\-&quot;$&quot;#,##0"/>
    <numFmt numFmtId="165" formatCode="#,##0.00000_);[Red]\(#,##0.00000\)"/>
    <numFmt numFmtId="166" formatCode="#,##0.000_);[Red]\(#,##0.000\)"/>
    <numFmt numFmtId="167" formatCode="_(* #,##0.000_);_(* \(#,##0.000\);_(* &quot;-&quot;??_);_(@_)"/>
    <numFmt numFmtId="168" formatCode="&quot;Year &quot;##0"/>
    <numFmt numFmtId="169" formatCode="0.0%"/>
    <numFmt numFmtId="170" formatCode="0.0"/>
    <numFmt numFmtId="171" formatCode="&quot;NPV at Discount Rate of &quot;0%"/>
    <numFmt numFmtId="172" formatCode="&quot;$&quot;#,##0"/>
    <numFmt numFmtId="173" formatCode="_(* #,##0_);_(* \(#,##0\);_(* &quot;-&quot;??_);_(@_)"/>
    <numFmt numFmtId="174" formatCode="##0\ &quot;Year Production&quot;"/>
    <numFmt numFmtId="175" formatCode="#,##0.0_);[Red]\(#,##0.0\)"/>
    <numFmt numFmtId="176" formatCode="&quot;$&quot;#,##0.00"/>
    <numFmt numFmtId="177" formatCode="#,##0\ &quot; Mmbls Cumulative Production, at Contractor Share of&quot;"/>
    <numFmt numFmtId="178" formatCode="_(&quot;$&quot;* #,##0_);_(&quot;$&quot;* \(#,##0\);_(&quot;$&quot;* &quot;-&quot;??_);_(@_)"/>
    <numFmt numFmtId="179" formatCode="#,##0\ &quot; Mbls Daily Production, at Government Share of&quot;"/>
    <numFmt numFmtId="180" formatCode="#,##0.0000000_);[Red]\(#,##0.0000000\)"/>
    <numFmt numFmtId="181" formatCode="0_);[Red]\(0\)"/>
  </numFmts>
  <fonts count="37" x14ac:knownFonts="1">
    <font>
      <sz val="11"/>
      <color theme="1"/>
      <name val="Calibri"/>
      <family val="2"/>
      <scheme val="minor"/>
    </font>
    <font>
      <b/>
      <u/>
      <sz val="11"/>
      <color indexed="8"/>
      <name val="Calibri"/>
      <family val="2"/>
    </font>
    <font>
      <b/>
      <sz val="11"/>
      <name val="Calibri"/>
      <family val="2"/>
    </font>
    <font>
      <sz val="10"/>
      <name val="Verdana"/>
      <family val="2"/>
    </font>
    <font>
      <u/>
      <sz val="10"/>
      <color indexed="12"/>
      <name val="Arial"/>
      <family val="2"/>
    </font>
    <font>
      <b/>
      <sz val="10"/>
      <name val="Arial"/>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1"/>
      <color rgb="FF0070C0"/>
      <name val="Calibri"/>
      <family val="2"/>
      <scheme val="minor"/>
    </font>
    <font>
      <sz val="11"/>
      <name val="Calibri"/>
      <family val="2"/>
      <scheme val="minor"/>
    </font>
    <font>
      <b/>
      <u/>
      <sz val="11"/>
      <color theme="1"/>
      <name val="Calibri"/>
      <family val="2"/>
      <scheme val="minor"/>
    </font>
    <font>
      <b/>
      <sz val="12"/>
      <color rgb="FFFF0000"/>
      <name val="Calibri"/>
      <family val="2"/>
      <scheme val="minor"/>
    </font>
    <font>
      <b/>
      <sz val="11"/>
      <name val="Calibri"/>
      <family val="2"/>
      <scheme val="minor"/>
    </font>
    <font>
      <u/>
      <sz val="11"/>
      <color theme="1"/>
      <name val="Calibri"/>
      <family val="2"/>
      <scheme val="minor"/>
    </font>
    <font>
      <b/>
      <u/>
      <sz val="11"/>
      <color rgb="FF0070C0"/>
      <name val="Calibri"/>
      <family val="2"/>
      <scheme val="minor"/>
    </font>
    <font>
      <sz val="11"/>
      <color rgb="FF0070C0"/>
      <name val="Calibri"/>
      <family val="2"/>
      <scheme val="minor"/>
    </font>
    <font>
      <sz val="11"/>
      <color rgb="FF0070C0"/>
      <name val="Calibri"/>
      <family val="2"/>
    </font>
    <font>
      <u/>
      <sz val="11"/>
      <name val="Calibri"/>
      <family val="2"/>
      <scheme val="minor"/>
    </font>
    <font>
      <b/>
      <sz val="9"/>
      <color theme="1"/>
      <name val="Calibri"/>
      <family val="2"/>
      <scheme val="minor"/>
    </font>
    <font>
      <i/>
      <u/>
      <sz val="11"/>
      <color theme="1"/>
      <name val="Calibri"/>
      <family val="2"/>
      <scheme val="minor"/>
    </font>
    <font>
      <b/>
      <u/>
      <sz val="11"/>
      <name val="Calibri"/>
      <family val="2"/>
      <scheme val="minor"/>
    </font>
    <font>
      <sz val="14"/>
      <color rgb="FF000000"/>
      <name val="Calibri"/>
      <family val="2"/>
      <scheme val="minor"/>
    </font>
    <font>
      <u/>
      <sz val="14"/>
      <color indexed="12"/>
      <name val="Calibri"/>
      <family val="2"/>
      <scheme val="minor"/>
    </font>
    <font>
      <sz val="14"/>
      <name val="Calibri"/>
      <family val="2"/>
      <scheme val="minor"/>
    </font>
    <font>
      <sz val="10"/>
      <name val="Calibri"/>
      <family val="2"/>
      <scheme val="minor"/>
    </font>
    <font>
      <b/>
      <sz val="12"/>
      <color rgb="FF0070C0"/>
      <name val="Calibri"/>
      <family val="2"/>
      <scheme val="minor"/>
    </font>
    <font>
      <b/>
      <sz val="14"/>
      <color theme="1"/>
      <name val="Calibri"/>
      <family val="2"/>
      <scheme val="minor"/>
    </font>
    <font>
      <sz val="11"/>
      <color rgb="FF000000"/>
      <name val="Calibri"/>
      <family val="2"/>
      <scheme val="minor"/>
    </font>
    <font>
      <sz val="11"/>
      <color rgb="FF000000"/>
      <name val="Calibri"/>
      <family val="2"/>
    </font>
    <font>
      <b/>
      <sz val="11"/>
      <color rgb="FF0070C0"/>
      <name val="Calibri"/>
      <family val="2"/>
    </font>
    <font>
      <sz val="11"/>
      <color theme="0"/>
      <name val="Calibri"/>
      <family val="2"/>
      <scheme val="minor"/>
    </font>
    <font>
      <u/>
      <sz val="11"/>
      <color theme="0"/>
      <name val="Calibri"/>
      <family val="2"/>
      <scheme val="minor"/>
    </font>
    <font>
      <b/>
      <sz val="11"/>
      <color theme="1"/>
      <name val="Calibri"/>
      <family val="2"/>
    </font>
    <font>
      <u/>
      <sz val="11"/>
      <color theme="11"/>
      <name val="Calibri"/>
      <family val="2"/>
      <scheme val="minor"/>
    </font>
    <font>
      <b/>
      <u/>
      <sz val="2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65"/>
        <bgColor rgb="FF000000"/>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39997558519241921"/>
        <bgColor indexed="64"/>
      </patternFill>
    </fill>
  </fills>
  <borders count="22">
    <border>
      <left/>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rgb="FFA6A6A6"/>
      </right>
      <top/>
      <bottom style="medium">
        <color rgb="FFA6A6A6"/>
      </bottom>
      <diagonal/>
    </border>
    <border>
      <left style="medium">
        <color rgb="FFA6A6A6"/>
      </left>
      <right style="medium">
        <color rgb="FFA6A6A6"/>
      </right>
      <top/>
      <bottom style="medium">
        <color rgb="FFA6A6A6"/>
      </bottom>
      <diagonal/>
    </border>
    <border>
      <left style="medium">
        <color rgb="FFA6A6A6"/>
      </left>
      <right style="medium">
        <color rgb="FFA6A6A6"/>
      </right>
      <top style="medium">
        <color rgb="FFA6A6A6"/>
      </top>
      <bottom style="medium">
        <color rgb="FFA6A6A6"/>
      </bottom>
      <diagonal/>
    </border>
    <border>
      <left style="medium">
        <color rgb="FFA6A6A6"/>
      </left>
      <right/>
      <top style="medium">
        <color rgb="FFA6A6A6"/>
      </top>
      <bottom style="medium">
        <color rgb="FFA6A6A6"/>
      </bottom>
      <diagonal/>
    </border>
    <border>
      <left/>
      <right style="medium">
        <color rgb="FFA6A6A6"/>
      </right>
      <top style="medium">
        <color rgb="FFA6A6A6"/>
      </top>
      <bottom style="medium">
        <color rgb="FFA6A6A6"/>
      </bottom>
      <diagonal/>
    </border>
    <border>
      <left/>
      <right/>
      <top style="medium">
        <color rgb="FFA6A6A6"/>
      </top>
      <bottom style="medium">
        <color rgb="FFA6A6A6"/>
      </bottom>
      <diagonal/>
    </border>
  </borders>
  <cellStyleXfs count="11">
    <xf numFmtId="0" fontId="0" fillId="0" borderId="0"/>
    <xf numFmtId="43" fontId="6" fillId="0" borderId="0" applyFont="0" applyFill="0" applyBorder="0" applyAlignment="0" applyProtection="0"/>
    <xf numFmtId="44" fontId="6"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xf numFmtId="9" fontId="6"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397">
    <xf numFmtId="0" fontId="0" fillId="0" borderId="0" xfId="0"/>
    <xf numFmtId="40" fontId="0" fillId="0" borderId="0" xfId="0" applyNumberFormat="1" applyFill="1" applyAlignment="1">
      <alignment horizontal="right"/>
    </xf>
    <xf numFmtId="165" fontId="0" fillId="0" borderId="0" xfId="0" applyNumberFormat="1" applyFill="1" applyAlignment="1">
      <alignment horizontal="right"/>
    </xf>
    <xf numFmtId="38" fontId="9" fillId="0" borderId="0" xfId="0" applyNumberFormat="1" applyFont="1" applyFill="1" applyBorder="1" applyAlignment="1">
      <alignment horizontal="right"/>
    </xf>
    <xf numFmtId="10" fontId="10" fillId="0" borderId="0" xfId="5" applyNumberFormat="1" applyFont="1" applyFill="1" applyBorder="1" applyAlignment="1">
      <alignment horizontal="right"/>
    </xf>
    <xf numFmtId="38" fontId="0" fillId="0" borderId="0" xfId="0" applyNumberFormat="1" applyAlignment="1">
      <alignment horizontal="right"/>
    </xf>
    <xf numFmtId="38" fontId="0" fillId="0" borderId="0" xfId="0" applyNumberFormat="1"/>
    <xf numFmtId="166" fontId="0" fillId="0" borderId="0" xfId="0" applyNumberFormat="1"/>
    <xf numFmtId="167" fontId="11" fillId="0" borderId="0" xfId="1" applyNumberFormat="1" applyFont="1"/>
    <xf numFmtId="0" fontId="11" fillId="0" borderId="0" xfId="0" applyFont="1"/>
    <xf numFmtId="0" fontId="11" fillId="0" borderId="0" xfId="0" applyFont="1" applyAlignment="1">
      <alignment horizontal="left"/>
    </xf>
    <xf numFmtId="0" fontId="12" fillId="0" borderId="0" xfId="0" applyFont="1"/>
    <xf numFmtId="0" fontId="8" fillId="0" borderId="0" xfId="0" applyFont="1" applyAlignment="1"/>
    <xf numFmtId="0" fontId="12" fillId="0" borderId="0" xfId="0" applyFont="1" applyFill="1"/>
    <xf numFmtId="0" fontId="9" fillId="0" borderId="0" xfId="0" applyFont="1" applyFill="1"/>
    <xf numFmtId="0" fontId="13" fillId="0" borderId="0" xfId="0" applyFont="1" applyFill="1"/>
    <xf numFmtId="168" fontId="9" fillId="2" borderId="0" xfId="0" applyNumberFormat="1" applyFont="1" applyFill="1" applyAlignment="1">
      <alignment horizontal="right"/>
    </xf>
    <xf numFmtId="168" fontId="14" fillId="2" borderId="0" xfId="0" applyNumberFormat="1" applyFont="1" applyFill="1" applyAlignment="1">
      <alignment horizontal="right"/>
    </xf>
    <xf numFmtId="0" fontId="14" fillId="2" borderId="0" xfId="0" applyFont="1" applyFill="1" applyAlignment="1">
      <alignment horizontal="left"/>
    </xf>
    <xf numFmtId="0" fontId="9" fillId="2" borderId="0" xfId="0" applyFont="1" applyFill="1"/>
    <xf numFmtId="0" fontId="0" fillId="0" borderId="0" xfId="0" applyFont="1"/>
    <xf numFmtId="0" fontId="12" fillId="3" borderId="0" xfId="0" applyFont="1" applyFill="1"/>
    <xf numFmtId="0" fontId="0" fillId="3" borderId="0" xfId="0" applyFill="1"/>
    <xf numFmtId="40" fontId="0" fillId="3" borderId="0" xfId="0" applyNumberFormat="1" applyFill="1" applyAlignment="1">
      <alignment horizontal="right"/>
    </xf>
    <xf numFmtId="0" fontId="11" fillId="3" borderId="0" xfId="0" applyFont="1" applyFill="1"/>
    <xf numFmtId="0" fontId="11" fillId="3" borderId="0" xfId="0" applyFont="1" applyFill="1" applyAlignment="1">
      <alignment horizontal="left"/>
    </xf>
    <xf numFmtId="0" fontId="0" fillId="0" borderId="0" xfId="0" applyFill="1"/>
    <xf numFmtId="0" fontId="11" fillId="0" borderId="0" xfId="0" applyFont="1" applyFill="1"/>
    <xf numFmtId="0" fontId="11" fillId="0" borderId="0" xfId="0" applyFont="1" applyFill="1" applyAlignment="1">
      <alignment horizontal="left"/>
    </xf>
    <xf numFmtId="0" fontId="15" fillId="0" borderId="0" xfId="0" applyFont="1" applyFill="1"/>
    <xf numFmtId="0" fontId="16" fillId="0" borderId="0" xfId="0" applyFont="1" applyFill="1"/>
    <xf numFmtId="38" fontId="17" fillId="0" borderId="0" xfId="0" applyNumberFormat="1" applyFont="1" applyFill="1" applyAlignment="1">
      <alignment horizontal="right"/>
    </xf>
    <xf numFmtId="38" fontId="11" fillId="0" borderId="0" xfId="0" applyNumberFormat="1" applyFont="1" applyFill="1"/>
    <xf numFmtId="0" fontId="17" fillId="0" borderId="0" xfId="0" applyFont="1" applyFill="1"/>
    <xf numFmtId="38" fontId="11" fillId="0" borderId="1" xfId="0" applyNumberFormat="1" applyFont="1" applyFill="1" applyBorder="1" applyAlignment="1">
      <alignment horizontal="right"/>
    </xf>
    <xf numFmtId="38" fontId="11" fillId="0" borderId="0" xfId="0" applyNumberFormat="1" applyFont="1" applyFill="1" applyBorder="1"/>
    <xf numFmtId="38" fontId="11" fillId="0" borderId="0" xfId="0" applyNumberFormat="1" applyFont="1" applyFill="1" applyAlignment="1">
      <alignment horizontal="right"/>
    </xf>
    <xf numFmtId="38" fontId="0" fillId="0" borderId="0" xfId="0" applyNumberFormat="1" applyFill="1" applyBorder="1" applyAlignment="1">
      <alignment horizontal="right"/>
    </xf>
    <xf numFmtId="38" fontId="11" fillId="0" borderId="0" xfId="0" applyNumberFormat="1" applyFont="1" applyFill="1" applyBorder="1" applyAlignment="1">
      <alignment horizontal="right"/>
    </xf>
    <xf numFmtId="38" fontId="14" fillId="0" borderId="0" xfId="0" applyNumberFormat="1" applyFont="1" applyFill="1" applyBorder="1" applyAlignment="1">
      <alignment horizontal="right"/>
    </xf>
    <xf numFmtId="0" fontId="9" fillId="0" borderId="0" xfId="0" applyFont="1"/>
    <xf numFmtId="38" fontId="0" fillId="0" borderId="0" xfId="0" applyNumberFormat="1" applyFill="1" applyAlignment="1">
      <alignment horizontal="right"/>
    </xf>
    <xf numFmtId="38" fontId="0" fillId="0" borderId="1" xfId="0" applyNumberFormat="1" applyFill="1" applyBorder="1" applyAlignment="1">
      <alignment horizontal="right"/>
    </xf>
    <xf numFmtId="0" fontId="0" fillId="0" borderId="0" xfId="0" applyFont="1" applyFill="1"/>
    <xf numFmtId="38" fontId="0" fillId="0" borderId="0" xfId="0" applyNumberFormat="1" applyFill="1"/>
    <xf numFmtId="38" fontId="0" fillId="0" borderId="2" xfId="0" applyNumberFormat="1" applyFill="1" applyBorder="1" applyAlignment="1">
      <alignment horizontal="right"/>
    </xf>
    <xf numFmtId="0" fontId="15" fillId="0" borderId="0" xfId="0" applyFont="1"/>
    <xf numFmtId="165" fontId="11" fillId="0" borderId="0" xfId="0" applyNumberFormat="1" applyFont="1" applyFill="1" applyBorder="1"/>
    <xf numFmtId="0" fontId="12" fillId="0" borderId="0" xfId="0" applyFont="1" applyFill="1" applyBorder="1"/>
    <xf numFmtId="0" fontId="0" fillId="0" borderId="0" xfId="0" applyFill="1" applyBorder="1"/>
    <xf numFmtId="0" fontId="11" fillId="0" borderId="0" xfId="0" applyFont="1" applyFill="1" applyBorder="1" applyAlignment="1">
      <alignment horizontal="left"/>
    </xf>
    <xf numFmtId="40" fontId="17" fillId="0" borderId="0" xfId="0" applyNumberFormat="1" applyFont="1" applyFill="1" applyAlignment="1">
      <alignment horizontal="right"/>
    </xf>
    <xf numFmtId="169" fontId="6" fillId="0" borderId="0" xfId="5" applyNumberFormat="1" applyFont="1" applyFill="1" applyAlignment="1">
      <alignment horizontal="right"/>
    </xf>
    <xf numFmtId="38" fontId="0" fillId="0" borderId="1" xfId="0" applyNumberFormat="1" applyBorder="1" applyAlignment="1">
      <alignment horizontal="right"/>
    </xf>
    <xf numFmtId="0" fontId="0" fillId="0" borderId="0" xfId="0" applyBorder="1"/>
    <xf numFmtId="169" fontId="14" fillId="4" borderId="0" xfId="5" applyNumberFormat="1" applyFont="1" applyFill="1"/>
    <xf numFmtId="6" fontId="0" fillId="0" borderId="0" xfId="0" applyNumberFormat="1" applyBorder="1"/>
    <xf numFmtId="0" fontId="0" fillId="0" borderId="1" xfId="0" applyBorder="1"/>
    <xf numFmtId="0" fontId="0" fillId="0" borderId="3" xfId="0" applyBorder="1"/>
    <xf numFmtId="0" fontId="9" fillId="0" borderId="4" xfId="0" applyFont="1" applyBorder="1"/>
    <xf numFmtId="0" fontId="0" fillId="0" borderId="5" xfId="0" applyBorder="1"/>
    <xf numFmtId="0" fontId="0" fillId="0" borderId="4" xfId="0" applyBorder="1"/>
    <xf numFmtId="0" fontId="0" fillId="0" borderId="6" xfId="0" applyBorder="1"/>
    <xf numFmtId="0" fontId="0" fillId="0" borderId="2" xfId="0" applyBorder="1"/>
    <xf numFmtId="0" fontId="0" fillId="0" borderId="7" xfId="0" applyBorder="1"/>
    <xf numFmtId="0" fontId="0" fillId="0" borderId="8" xfId="0" applyBorder="1"/>
    <xf numFmtId="1" fontId="17" fillId="0" borderId="8" xfId="0" applyNumberFormat="1" applyFont="1" applyFill="1" applyBorder="1" applyAlignment="1">
      <alignment horizontal="right"/>
    </xf>
    <xf numFmtId="169" fontId="17" fillId="0" borderId="8" xfId="5" applyNumberFormat="1" applyFont="1" applyBorder="1"/>
    <xf numFmtId="0" fontId="9" fillId="0" borderId="9" xfId="0" applyFont="1" applyBorder="1"/>
    <xf numFmtId="0" fontId="9" fillId="0" borderId="1" xfId="0" applyFont="1" applyBorder="1"/>
    <xf numFmtId="0" fontId="0" fillId="0" borderId="10" xfId="0" applyBorder="1"/>
    <xf numFmtId="0" fontId="12" fillId="0" borderId="4" xfId="0" applyFont="1" applyBorder="1"/>
    <xf numFmtId="0" fontId="0" fillId="0" borderId="0" xfId="0" applyBorder="1" applyAlignment="1">
      <alignment horizontal="left"/>
    </xf>
    <xf numFmtId="38" fontId="0" fillId="0" borderId="0" xfId="0" applyNumberFormat="1" applyBorder="1" applyAlignment="1">
      <alignment horizontal="left"/>
    </xf>
    <xf numFmtId="169" fontId="17" fillId="0" borderId="8" xfId="0" applyNumberFormat="1" applyFont="1" applyFill="1" applyBorder="1" applyAlignment="1">
      <alignment horizontal="right"/>
    </xf>
    <xf numFmtId="169" fontId="17" fillId="0" borderId="8" xfId="5" applyNumberFormat="1" applyFont="1" applyFill="1" applyBorder="1"/>
    <xf numFmtId="170" fontId="17" fillId="0" borderId="8" xfId="0" applyNumberFormat="1" applyFont="1" applyFill="1" applyBorder="1"/>
    <xf numFmtId="169" fontId="18" fillId="0" borderId="8" xfId="5" applyNumberFormat="1" applyFont="1" applyFill="1" applyBorder="1"/>
    <xf numFmtId="38" fontId="0" fillId="0" borderId="1" xfId="0" applyNumberFormat="1" applyBorder="1" applyAlignment="1">
      <alignment horizontal="left"/>
    </xf>
    <xf numFmtId="169" fontId="17" fillId="0" borderId="11" xfId="5" applyNumberFormat="1" applyFont="1" applyFill="1" applyBorder="1"/>
    <xf numFmtId="169" fontId="17" fillId="0" borderId="8" xfId="0" applyNumberFormat="1" applyFont="1" applyBorder="1"/>
    <xf numFmtId="173" fontId="17" fillId="0" borderId="8" xfId="1" applyNumberFormat="1" applyFont="1" applyFill="1" applyBorder="1"/>
    <xf numFmtId="0" fontId="19" fillId="0" borderId="0" xfId="0" applyFont="1" applyFill="1"/>
    <xf numFmtId="2" fontId="14" fillId="0" borderId="0" xfId="0" applyNumberFormat="1" applyFont="1" applyFill="1"/>
    <xf numFmtId="169" fontId="14" fillId="0" borderId="0" xfId="5" applyNumberFormat="1" applyFont="1" applyFill="1"/>
    <xf numFmtId="38" fontId="14" fillId="0" borderId="0" xfId="0" applyNumberFormat="1" applyFont="1" applyFill="1"/>
    <xf numFmtId="40" fontId="14" fillId="0" borderId="0" xfId="0" applyNumberFormat="1" applyFont="1" applyFill="1" applyBorder="1"/>
    <xf numFmtId="174" fontId="20" fillId="2" borderId="0" xfId="0" applyNumberFormat="1" applyFont="1" applyFill="1" applyAlignment="1">
      <alignment horizontal="right"/>
    </xf>
    <xf numFmtId="0" fontId="9" fillId="5" borderId="9" xfId="0" applyFont="1" applyFill="1" applyBorder="1"/>
    <xf numFmtId="0" fontId="0" fillId="5" borderId="1" xfId="0" applyFill="1" applyBorder="1"/>
    <xf numFmtId="0" fontId="9" fillId="5" borderId="12" xfId="0" applyFont="1" applyFill="1" applyBorder="1"/>
    <xf numFmtId="0" fontId="0" fillId="5" borderId="13" xfId="0" applyFill="1" applyBorder="1"/>
    <xf numFmtId="0" fontId="9" fillId="5" borderId="14" xfId="0" applyFont="1" applyFill="1" applyBorder="1" applyAlignment="1">
      <alignment horizontal="right"/>
    </xf>
    <xf numFmtId="169" fontId="9" fillId="0" borderId="0" xfId="5" applyNumberFormat="1" applyFont="1" applyFill="1"/>
    <xf numFmtId="0" fontId="21" fillId="0" borderId="0" xfId="0" applyFont="1"/>
    <xf numFmtId="38" fontId="0" fillId="0" borderId="13" xfId="0" applyNumberFormat="1" applyBorder="1" applyAlignment="1">
      <alignment horizontal="right"/>
    </xf>
    <xf numFmtId="38" fontId="11" fillId="0" borderId="0" xfId="0" applyNumberFormat="1" applyFont="1"/>
    <xf numFmtId="38" fontId="9" fillId="0" borderId="1" xfId="0" applyNumberFormat="1" applyFont="1" applyFill="1" applyBorder="1" applyAlignment="1">
      <alignment horizontal="right"/>
    </xf>
    <xf numFmtId="38" fontId="14" fillId="0" borderId="1" xfId="0" applyNumberFormat="1" applyFont="1" applyFill="1" applyBorder="1"/>
    <xf numFmtId="38" fontId="14" fillId="0" borderId="0" xfId="0" applyNumberFormat="1" applyFont="1" applyFill="1" applyBorder="1"/>
    <xf numFmtId="0" fontId="14" fillId="0" borderId="0" xfId="0" applyFont="1" applyFill="1" applyAlignment="1">
      <alignment horizontal="left"/>
    </xf>
    <xf numFmtId="38" fontId="9" fillId="0" borderId="0" xfId="0" applyNumberFormat="1" applyFont="1" applyFill="1" applyAlignment="1">
      <alignment horizontal="right"/>
    </xf>
    <xf numFmtId="0" fontId="0" fillId="0" borderId="0" xfId="0" applyFont="1" applyFill="1" applyBorder="1"/>
    <xf numFmtId="171" fontId="17" fillId="0" borderId="0" xfId="0" applyNumberFormat="1" applyFont="1" applyFill="1" applyBorder="1" applyAlignment="1">
      <alignment horizontal="left"/>
    </xf>
    <xf numFmtId="6" fontId="0" fillId="0" borderId="5" xfId="0" applyNumberFormat="1" applyBorder="1"/>
    <xf numFmtId="0" fontId="0" fillId="0" borderId="4" xfId="0" applyBorder="1" applyAlignment="1">
      <alignment horizontal="left"/>
    </xf>
    <xf numFmtId="38" fontId="0" fillId="0" borderId="0" xfId="0" applyNumberFormat="1" applyBorder="1" applyAlignment="1">
      <alignment horizontal="right"/>
    </xf>
    <xf numFmtId="169" fontId="6" fillId="0" borderId="0" xfId="5" applyNumberFormat="1" applyFont="1" applyBorder="1" applyAlignment="1">
      <alignment horizontal="right"/>
    </xf>
    <xf numFmtId="38" fontId="0" fillId="0" borderId="5" xfId="0" applyNumberFormat="1" applyBorder="1" applyAlignment="1">
      <alignment horizontal="right"/>
    </xf>
    <xf numFmtId="38" fontId="0" fillId="0" borderId="2" xfId="0" applyNumberFormat="1" applyBorder="1" applyAlignment="1">
      <alignment horizontal="right"/>
    </xf>
    <xf numFmtId="38" fontId="0" fillId="0" borderId="7" xfId="0" applyNumberFormat="1" applyBorder="1" applyAlignment="1">
      <alignment horizontal="right"/>
    </xf>
    <xf numFmtId="0" fontId="0" fillId="5" borderId="9" xfId="0" applyFill="1" applyBorder="1" applyAlignment="1">
      <alignment horizontal="left"/>
    </xf>
    <xf numFmtId="0" fontId="0" fillId="5" borderId="1" xfId="0" applyFill="1" applyBorder="1" applyAlignment="1">
      <alignment horizontal="left"/>
    </xf>
    <xf numFmtId="37" fontId="2" fillId="5" borderId="1" xfId="2" applyNumberFormat="1" applyFont="1" applyFill="1" applyBorder="1" applyAlignment="1">
      <alignment horizontal="right"/>
    </xf>
    <xf numFmtId="37" fontId="2" fillId="5" borderId="3" xfId="2" applyNumberFormat="1" applyFont="1" applyFill="1" applyBorder="1" applyAlignment="1">
      <alignment horizontal="right"/>
    </xf>
    <xf numFmtId="0" fontId="12" fillId="0" borderId="0" xfId="0" applyFont="1" applyBorder="1"/>
    <xf numFmtId="0" fontId="0" fillId="0" borderId="0" xfId="0" applyFont="1" applyBorder="1"/>
    <xf numFmtId="0" fontId="11" fillId="0" borderId="0" xfId="0" applyFont="1" applyBorder="1" applyAlignment="1">
      <alignment horizontal="left"/>
    </xf>
    <xf numFmtId="0" fontId="22" fillId="0" borderId="0" xfId="0" applyFont="1" applyFill="1"/>
    <xf numFmtId="0" fontId="14" fillId="0" borderId="0" xfId="0" applyFont="1" applyFill="1"/>
    <xf numFmtId="1" fontId="11" fillId="0" borderId="8" xfId="0" applyNumberFormat="1" applyFont="1" applyFill="1" applyBorder="1" applyAlignment="1">
      <alignment horizontal="right"/>
    </xf>
    <xf numFmtId="38" fontId="0" fillId="0" borderId="0" xfId="0" applyNumberFormat="1" applyBorder="1"/>
    <xf numFmtId="0" fontId="11" fillId="0" borderId="0" xfId="0" applyFont="1" applyBorder="1"/>
    <xf numFmtId="0" fontId="19" fillId="0" borderId="0" xfId="0" applyFont="1" applyFill="1" applyBorder="1"/>
    <xf numFmtId="0" fontId="11" fillId="0" borderId="0" xfId="0" applyFont="1" applyFill="1" applyBorder="1"/>
    <xf numFmtId="175" fontId="17" fillId="0" borderId="0" xfId="0" applyNumberFormat="1" applyFont="1" applyFill="1" applyBorder="1" applyAlignment="1">
      <alignment horizontal="right"/>
    </xf>
    <xf numFmtId="175" fontId="11" fillId="0" borderId="1" xfId="0" applyNumberFormat="1" applyFont="1" applyFill="1" applyBorder="1" applyAlignment="1">
      <alignment horizontal="right"/>
    </xf>
    <xf numFmtId="175" fontId="11" fillId="0" borderId="0" xfId="0" applyNumberFormat="1" applyFont="1" applyFill="1" applyBorder="1" applyAlignment="1">
      <alignment horizontal="right"/>
    </xf>
    <xf numFmtId="0" fontId="9" fillId="0" borderId="0" xfId="0" applyFont="1" applyFill="1" applyBorder="1"/>
    <xf numFmtId="169" fontId="9" fillId="0" borderId="0" xfId="5" applyNumberFormat="1" applyFont="1" applyFill="1" applyBorder="1" applyAlignment="1">
      <alignment horizontal="right"/>
    </xf>
    <xf numFmtId="0" fontId="0" fillId="0" borderId="0" xfId="0" applyAlignment="1"/>
    <xf numFmtId="38" fontId="0" fillId="0" borderId="0" xfId="0" applyNumberFormat="1" applyFont="1"/>
    <xf numFmtId="1" fontId="9" fillId="2" borderId="0" xfId="0" applyNumberFormat="1" applyFont="1" applyFill="1" applyAlignment="1">
      <alignment horizontal="right"/>
    </xf>
    <xf numFmtId="168" fontId="14" fillId="0" borderId="0" xfId="0" applyNumberFormat="1" applyFont="1" applyFill="1" applyAlignment="1">
      <alignment horizontal="right"/>
    </xf>
    <xf numFmtId="0" fontId="22" fillId="0" borderId="0" xfId="0" applyFont="1"/>
    <xf numFmtId="0" fontId="3" fillId="6" borderId="0" xfId="0" applyFont="1" applyFill="1" applyBorder="1"/>
    <xf numFmtId="0" fontId="23" fillId="6" borderId="0" xfId="0" applyFont="1" applyFill="1" applyBorder="1"/>
    <xf numFmtId="170" fontId="23" fillId="6" borderId="0" xfId="0" applyNumberFormat="1" applyFont="1" applyFill="1" applyBorder="1" applyAlignment="1">
      <alignment horizontal="left"/>
    </xf>
    <xf numFmtId="15" fontId="23" fillId="6" borderId="0" xfId="0" applyNumberFormat="1" applyFont="1" applyFill="1" applyBorder="1" applyAlignment="1">
      <alignment horizontal="left"/>
    </xf>
    <xf numFmtId="0" fontId="24" fillId="6" borderId="0" xfId="3" applyFont="1" applyFill="1" applyBorder="1" applyAlignment="1" applyProtection="1"/>
    <xf numFmtId="0" fontId="25" fillId="6" borderId="0" xfId="0" applyFont="1" applyFill="1" applyBorder="1"/>
    <xf numFmtId="0" fontId="23" fillId="6" borderId="0" xfId="0" applyFont="1" applyFill="1" applyBorder="1" applyAlignment="1">
      <alignment vertical="center"/>
    </xf>
    <xf numFmtId="0" fontId="25" fillId="0" borderId="0" xfId="0" applyFont="1" applyFill="1" applyBorder="1" applyAlignment="1">
      <alignment wrapText="1"/>
    </xf>
    <xf numFmtId="0" fontId="5" fillId="0" borderId="0" xfId="0" applyFont="1" applyBorder="1"/>
    <xf numFmtId="168" fontId="10" fillId="2" borderId="0" xfId="0" applyNumberFormat="1" applyFont="1" applyFill="1" applyAlignment="1">
      <alignment horizontal="right"/>
    </xf>
    <xf numFmtId="0" fontId="9" fillId="7" borderId="0" xfId="0" applyFont="1" applyFill="1"/>
    <xf numFmtId="176" fontId="17" fillId="0" borderId="8" xfId="0" applyNumberFormat="1" applyFont="1" applyFill="1" applyBorder="1" applyAlignment="1">
      <alignment horizontal="right"/>
    </xf>
    <xf numFmtId="172" fontId="11" fillId="0" borderId="8" xfId="0" applyNumberFormat="1" applyFont="1" applyFill="1" applyBorder="1"/>
    <xf numFmtId="0" fontId="26" fillId="0" borderId="0" xfId="0" applyFont="1" applyFill="1"/>
    <xf numFmtId="175" fontId="0" fillId="0" borderId="0" xfId="0" applyNumberFormat="1" applyFont="1"/>
    <xf numFmtId="175" fontId="0" fillId="0" borderId="0" xfId="0" applyNumberFormat="1" applyAlignment="1">
      <alignment horizontal="right"/>
    </xf>
    <xf numFmtId="175" fontId="0" fillId="0" borderId="0" xfId="0" applyNumberFormat="1"/>
    <xf numFmtId="172" fontId="19" fillId="0" borderId="8" xfId="0" applyNumberFormat="1" applyFont="1" applyFill="1" applyBorder="1"/>
    <xf numFmtId="170" fontId="14" fillId="0" borderId="0" xfId="5" applyNumberFormat="1" applyFont="1" applyFill="1"/>
    <xf numFmtId="174" fontId="20" fillId="2" borderId="0" xfId="0" applyNumberFormat="1" applyFont="1" applyFill="1" applyAlignment="1">
      <alignment horizontal="right" wrapText="1"/>
    </xf>
    <xf numFmtId="169" fontId="11" fillId="0" borderId="8" xfId="0" applyNumberFormat="1" applyFont="1" applyBorder="1" applyAlignment="1">
      <alignment horizontal="right"/>
    </xf>
    <xf numFmtId="169" fontId="17" fillId="0" borderId="10" xfId="0" applyNumberFormat="1" applyFont="1" applyBorder="1"/>
    <xf numFmtId="169" fontId="11" fillId="0" borderId="8" xfId="5" applyNumberFormat="1" applyFont="1" applyFill="1" applyBorder="1" applyAlignment="1">
      <alignment horizontal="right"/>
    </xf>
    <xf numFmtId="169" fontId="11" fillId="0" borderId="11" xfId="5" applyNumberFormat="1" applyFont="1" applyFill="1" applyBorder="1" applyAlignment="1">
      <alignment horizontal="right"/>
    </xf>
    <xf numFmtId="0" fontId="27" fillId="0" borderId="0" xfId="0" applyFont="1" applyAlignment="1"/>
    <xf numFmtId="177" fontId="0" fillId="0" borderId="0" xfId="0" applyNumberFormat="1" applyFill="1" applyAlignment="1">
      <alignment horizontal="left"/>
    </xf>
    <xf numFmtId="38" fontId="0" fillId="0" borderId="13" xfId="0" applyNumberFormat="1" applyFill="1" applyBorder="1" applyAlignment="1">
      <alignment horizontal="right"/>
    </xf>
    <xf numFmtId="0" fontId="15" fillId="0" borderId="0" xfId="0" applyFont="1" applyBorder="1"/>
    <xf numFmtId="38" fontId="0" fillId="0" borderId="1" xfId="0" applyNumberFormat="1" applyFont="1" applyFill="1" applyBorder="1" applyAlignment="1">
      <alignment horizontal="right"/>
    </xf>
    <xf numFmtId="38" fontId="0" fillId="0" borderId="0" xfId="0" applyNumberFormat="1" applyFont="1" applyFill="1" applyBorder="1" applyAlignment="1">
      <alignment horizontal="right"/>
    </xf>
    <xf numFmtId="0" fontId="9" fillId="0" borderId="0" xfId="0" applyFont="1" applyBorder="1"/>
    <xf numFmtId="165" fontId="14" fillId="0" borderId="0" xfId="0" applyNumberFormat="1" applyFont="1" applyFill="1" applyBorder="1"/>
    <xf numFmtId="0" fontId="14" fillId="0" borderId="0" xfId="0" applyFont="1" applyBorder="1" applyAlignment="1">
      <alignment horizontal="left"/>
    </xf>
    <xf numFmtId="0" fontId="14" fillId="0" borderId="0" xfId="0" applyFont="1" applyFill="1" applyBorder="1" applyAlignment="1">
      <alignment horizontal="left"/>
    </xf>
    <xf numFmtId="175" fontId="0" fillId="0" borderId="1" xfId="0" applyNumberFormat="1" applyFill="1" applyBorder="1" applyAlignment="1">
      <alignment horizontal="right"/>
    </xf>
    <xf numFmtId="38" fontId="0" fillId="0" borderId="0" xfId="0" applyNumberFormat="1" applyFill="1" applyBorder="1"/>
    <xf numFmtId="38" fontId="9" fillId="0" borderId="0" xfId="0" applyNumberFormat="1" applyFont="1" applyFill="1"/>
    <xf numFmtId="38" fontId="9" fillId="0" borderId="0" xfId="0" applyNumberFormat="1" applyFont="1" applyFill="1" applyBorder="1"/>
    <xf numFmtId="166" fontId="10" fillId="0" borderId="0" xfId="0" applyNumberFormat="1" applyFont="1" applyFill="1" applyAlignment="1">
      <alignment horizontal="right"/>
    </xf>
    <xf numFmtId="166" fontId="9" fillId="0" borderId="0" xfId="0" applyNumberFormat="1" applyFont="1" applyFill="1" applyAlignment="1">
      <alignment horizontal="right"/>
    </xf>
    <xf numFmtId="38" fontId="9" fillId="0" borderId="1" xfId="0" applyNumberFormat="1" applyFont="1" applyBorder="1" applyAlignment="1">
      <alignment horizontal="right"/>
    </xf>
    <xf numFmtId="0" fontId="28" fillId="0" borderId="0" xfId="0" applyFont="1" applyAlignment="1"/>
    <xf numFmtId="0" fontId="0" fillId="0" borderId="0" xfId="0" applyAlignment="1"/>
    <xf numFmtId="0" fontId="14" fillId="2" borderId="0" xfId="0" applyFont="1" applyFill="1"/>
    <xf numFmtId="175" fontId="14" fillId="2" borderId="1" xfId="0" applyNumberFormat="1" applyFont="1" applyFill="1" applyBorder="1"/>
    <xf numFmtId="175" fontId="14" fillId="2" borderId="0" xfId="0" applyNumberFormat="1" applyFont="1" applyFill="1" applyBorder="1"/>
    <xf numFmtId="175" fontId="14" fillId="2" borderId="0" xfId="0" applyNumberFormat="1" applyFont="1" applyFill="1"/>
    <xf numFmtId="0" fontId="14" fillId="2" borderId="0" xfId="0" applyFont="1" applyFill="1" applyBorder="1"/>
    <xf numFmtId="175" fontId="14" fillId="2" borderId="1" xfId="0" applyNumberFormat="1" applyFont="1" applyFill="1" applyBorder="1" applyAlignment="1">
      <alignment horizontal="right"/>
    </xf>
    <xf numFmtId="167" fontId="14" fillId="0" borderId="0" xfId="1" applyNumberFormat="1" applyFont="1"/>
    <xf numFmtId="0" fontId="14" fillId="0" borderId="0" xfId="0" applyFont="1"/>
    <xf numFmtId="0" fontId="14" fillId="3" borderId="0" xfId="0" applyFont="1" applyFill="1"/>
    <xf numFmtId="175" fontId="14" fillId="0" borderId="0" xfId="0" applyNumberFormat="1" applyFont="1" applyFill="1" applyBorder="1" applyAlignment="1">
      <alignment horizontal="right"/>
    </xf>
    <xf numFmtId="38" fontId="14" fillId="0" borderId="1" xfId="0" applyNumberFormat="1" applyFont="1" applyFill="1" applyBorder="1" applyAlignment="1">
      <alignment horizontal="right"/>
    </xf>
    <xf numFmtId="38" fontId="14" fillId="0" borderId="13" xfId="0" applyNumberFormat="1" applyFont="1" applyFill="1" applyBorder="1"/>
    <xf numFmtId="38" fontId="14" fillId="0" borderId="0" xfId="0" applyNumberFormat="1" applyFont="1"/>
    <xf numFmtId="175" fontId="9" fillId="0" borderId="1" xfId="0" applyNumberFormat="1" applyFont="1" applyFill="1" applyBorder="1" applyAlignment="1">
      <alignment horizontal="right"/>
    </xf>
    <xf numFmtId="1" fontId="10" fillId="0" borderId="14" xfId="0" applyNumberFormat="1" applyFont="1" applyFill="1" applyBorder="1" applyAlignment="1">
      <alignment horizontal="right"/>
    </xf>
    <xf numFmtId="38" fontId="11" fillId="0" borderId="0" xfId="5" applyNumberFormat="1" applyFont="1" applyFill="1"/>
    <xf numFmtId="38" fontId="11" fillId="0" borderId="0" xfId="5" applyNumberFormat="1" applyFont="1" applyFill="1" applyAlignment="1">
      <alignment horizontal="right"/>
    </xf>
    <xf numFmtId="0" fontId="0" fillId="0" borderId="4" xfId="0" applyFill="1" applyBorder="1" applyAlignment="1">
      <alignment horizontal="left"/>
    </xf>
    <xf numFmtId="0" fontId="0" fillId="0" borderId="0" xfId="0" applyFill="1" applyBorder="1" applyAlignment="1">
      <alignment horizontal="left"/>
    </xf>
    <xf numFmtId="0" fontId="0" fillId="0" borderId="6" xfId="0" applyFont="1" applyFill="1" applyBorder="1" applyAlignment="1">
      <alignment horizontal="left"/>
    </xf>
    <xf numFmtId="0" fontId="0" fillId="0" borderId="2" xfId="0" applyFont="1" applyFill="1" applyBorder="1" applyAlignment="1">
      <alignment horizontal="left"/>
    </xf>
    <xf numFmtId="6" fontId="0" fillId="0" borderId="2" xfId="0" applyNumberFormat="1" applyFill="1" applyBorder="1"/>
    <xf numFmtId="169" fontId="6" fillId="0" borderId="0" xfId="5" applyNumberFormat="1" applyFont="1" applyFill="1" applyBorder="1" applyAlignment="1">
      <alignment horizontal="right"/>
    </xf>
    <xf numFmtId="3" fontId="6" fillId="0" borderId="0" xfId="5" applyNumberFormat="1" applyFont="1" applyFill="1" applyBorder="1" applyAlignment="1">
      <alignment horizontal="right"/>
    </xf>
    <xf numFmtId="0" fontId="28" fillId="0" borderId="0" xfId="0" applyFont="1" applyAlignment="1"/>
    <xf numFmtId="0" fontId="0" fillId="0" borderId="0" xfId="0" applyAlignment="1"/>
    <xf numFmtId="0" fontId="8" fillId="0" borderId="0" xfId="0" applyFont="1" applyFill="1" applyAlignment="1"/>
    <xf numFmtId="0" fontId="9" fillId="5" borderId="3" xfId="0" applyFont="1" applyFill="1" applyBorder="1" applyAlignment="1">
      <alignment horizontal="right"/>
    </xf>
    <xf numFmtId="0" fontId="0" fillId="0" borderId="9" xfId="0" applyBorder="1"/>
    <xf numFmtId="169" fontId="17" fillId="0" borderId="11" xfId="0" applyNumberFormat="1" applyFont="1" applyBorder="1"/>
    <xf numFmtId="176" fontId="11" fillId="0" borderId="8" xfId="0" applyNumberFormat="1" applyFont="1" applyFill="1" applyBorder="1" applyAlignment="1">
      <alignment horizontal="right"/>
    </xf>
    <xf numFmtId="169" fontId="10" fillId="0" borderId="0" xfId="5" applyNumberFormat="1" applyFont="1" applyFill="1"/>
    <xf numFmtId="179" fontId="17" fillId="0" borderId="0" xfId="0" applyNumberFormat="1" applyFont="1" applyFill="1" applyAlignment="1">
      <alignment horizontal="left"/>
    </xf>
    <xf numFmtId="169" fontId="6" fillId="0" borderId="0" xfId="5" applyNumberFormat="1" applyFont="1" applyFill="1"/>
    <xf numFmtId="0" fontId="15" fillId="0" borderId="0" xfId="0" applyFont="1" applyFill="1" applyBorder="1"/>
    <xf numFmtId="0" fontId="25" fillId="0" borderId="0" xfId="0" applyFont="1" applyBorder="1"/>
    <xf numFmtId="0" fontId="23" fillId="6" borderId="0" xfId="0" applyFont="1" applyFill="1" applyBorder="1" applyAlignment="1">
      <alignment vertical="top"/>
    </xf>
    <xf numFmtId="0" fontId="25" fillId="0" borderId="0" xfId="0" applyFont="1" applyBorder="1" applyAlignment="1">
      <alignment wrapText="1"/>
    </xf>
    <xf numFmtId="0" fontId="29" fillId="0" borderId="4" xfId="0" applyFont="1" applyBorder="1"/>
    <xf numFmtId="40" fontId="0" fillId="0" borderId="0" xfId="0" applyNumberFormat="1" applyFill="1" applyBorder="1" applyAlignment="1">
      <alignment horizontal="right"/>
    </xf>
    <xf numFmtId="9" fontId="6" fillId="0" borderId="0" xfId="5" applyFont="1"/>
    <xf numFmtId="3" fontId="30" fillId="0" borderId="16" xfId="0" applyNumberFormat="1" applyFont="1" applyBorder="1" applyAlignment="1">
      <alignment horizontal="center" vertical="center" wrapText="1"/>
    </xf>
    <xf numFmtId="9" fontId="30" fillId="0" borderId="16" xfId="0" applyNumberFormat="1" applyFont="1" applyBorder="1" applyAlignment="1">
      <alignment horizontal="center" vertical="center" wrapText="1"/>
    </xf>
    <xf numFmtId="0" fontId="0" fillId="0" borderId="4" xfId="0" applyFill="1" applyBorder="1"/>
    <xf numFmtId="0" fontId="0" fillId="0" borderId="5" xfId="0" applyFill="1" applyBorder="1"/>
    <xf numFmtId="0" fontId="0" fillId="0" borderId="0" xfId="0" applyAlignment="1"/>
    <xf numFmtId="0" fontId="9" fillId="5" borderId="1" xfId="0" applyFont="1" applyFill="1" applyBorder="1" applyAlignment="1">
      <alignment horizontal="right"/>
    </xf>
    <xf numFmtId="1" fontId="17" fillId="0" borderId="4" xfId="0" applyNumberFormat="1" applyFont="1" applyFill="1" applyBorder="1" applyAlignment="1">
      <alignment horizontal="right"/>
    </xf>
    <xf numFmtId="1" fontId="11" fillId="0" borderId="4" xfId="0" applyNumberFormat="1" applyFont="1" applyFill="1" applyBorder="1" applyAlignment="1">
      <alignment horizontal="right"/>
    </xf>
    <xf numFmtId="176" fontId="17" fillId="0" borderId="4" xfId="0" applyNumberFormat="1" applyFont="1" applyFill="1" applyBorder="1" applyAlignment="1">
      <alignment horizontal="right"/>
    </xf>
    <xf numFmtId="169" fontId="17" fillId="0" borderId="4" xfId="5" applyNumberFormat="1" applyFont="1" applyBorder="1"/>
    <xf numFmtId="169" fontId="11" fillId="0" borderId="8" xfId="5" applyNumberFormat="1" applyFont="1" applyFill="1" applyBorder="1"/>
    <xf numFmtId="173" fontId="11" fillId="0" borderId="8" xfId="1" applyNumberFormat="1" applyFont="1" applyFill="1" applyBorder="1"/>
    <xf numFmtId="0" fontId="0" fillId="0" borderId="0" xfId="0" applyBorder="1" applyAlignment="1">
      <alignment wrapText="1"/>
    </xf>
    <xf numFmtId="0" fontId="9" fillId="5" borderId="15" xfId="0" applyFont="1" applyFill="1" applyBorder="1" applyAlignment="1">
      <alignment horizontal="right"/>
    </xf>
    <xf numFmtId="0" fontId="29" fillId="0" borderId="0" xfId="0" applyFont="1" applyBorder="1"/>
    <xf numFmtId="170" fontId="11" fillId="0" borderId="8" xfId="0" applyNumberFormat="1" applyFont="1" applyFill="1" applyBorder="1"/>
    <xf numFmtId="169" fontId="11" fillId="0" borderId="11" xfId="5" applyNumberFormat="1" applyFont="1" applyFill="1" applyBorder="1"/>
    <xf numFmtId="9" fontId="17" fillId="0" borderId="8" xfId="5" applyFont="1" applyFill="1" applyBorder="1"/>
    <xf numFmtId="0" fontId="9" fillId="5" borderId="14" xfId="0" applyFont="1" applyFill="1" applyBorder="1"/>
    <xf numFmtId="0" fontId="0" fillId="5" borderId="14" xfId="0" applyFill="1" applyBorder="1"/>
    <xf numFmtId="0" fontId="9" fillId="0" borderId="0" xfId="0" applyFont="1" applyFill="1" applyBorder="1" applyAlignment="1">
      <alignment horizontal="left"/>
    </xf>
    <xf numFmtId="0" fontId="0" fillId="0" borderId="9" xfId="0" applyFill="1" applyBorder="1"/>
    <xf numFmtId="0" fontId="0" fillId="0" borderId="1" xfId="0" applyFill="1" applyBorder="1"/>
    <xf numFmtId="0" fontId="15" fillId="0" borderId="4" xfId="0" applyFont="1" applyFill="1" applyBorder="1"/>
    <xf numFmtId="0" fontId="0" fillId="0" borderId="4" xfId="0" quotePrefix="1" applyFill="1" applyBorder="1"/>
    <xf numFmtId="0" fontId="0" fillId="0" borderId="6" xfId="0" quotePrefix="1" applyFill="1" applyBorder="1"/>
    <xf numFmtId="0" fontId="0" fillId="0" borderId="2" xfId="0" applyFill="1" applyBorder="1"/>
    <xf numFmtId="0" fontId="0" fillId="0" borderId="10" xfId="0" applyFill="1" applyBorder="1"/>
    <xf numFmtId="0" fontId="12" fillId="0" borderId="10" xfId="0" applyFont="1" applyFill="1" applyBorder="1" applyAlignment="1">
      <alignment horizontal="right"/>
    </xf>
    <xf numFmtId="0" fontId="0" fillId="0" borderId="8" xfId="0" applyFill="1" applyBorder="1"/>
    <xf numFmtId="38" fontId="0" fillId="0" borderId="8" xfId="0" applyNumberFormat="1" applyFill="1" applyBorder="1"/>
    <xf numFmtId="38" fontId="15" fillId="0" borderId="8" xfId="0" applyNumberFormat="1" applyFont="1" applyFill="1" applyBorder="1"/>
    <xf numFmtId="9" fontId="6" fillId="0" borderId="8" xfId="5" applyNumberFormat="1" applyFont="1" applyFill="1" applyBorder="1"/>
    <xf numFmtId="9" fontId="6" fillId="0" borderId="8" xfId="5" applyFont="1" applyFill="1" applyBorder="1"/>
    <xf numFmtId="9" fontId="6" fillId="0" borderId="8" xfId="5" applyFont="1" applyFill="1" applyBorder="1"/>
    <xf numFmtId="169" fontId="6" fillId="0" borderId="8" xfId="5" applyNumberFormat="1" applyFont="1" applyFill="1" applyBorder="1"/>
    <xf numFmtId="169" fontId="6" fillId="0" borderId="8" xfId="5" applyNumberFormat="1" applyFont="1" applyFill="1" applyBorder="1"/>
    <xf numFmtId="1" fontId="0" fillId="0" borderId="11" xfId="0" applyNumberFormat="1" applyFill="1" applyBorder="1"/>
    <xf numFmtId="38" fontId="0" fillId="0" borderId="11" xfId="0" applyNumberFormat="1" applyFill="1" applyBorder="1"/>
    <xf numFmtId="0" fontId="15" fillId="0" borderId="8" xfId="0" applyFont="1" applyFill="1" applyBorder="1" applyAlignment="1">
      <alignment horizontal="right"/>
    </xf>
    <xf numFmtId="0" fontId="6" fillId="0" borderId="0" xfId="4" applyFont="1" applyFill="1"/>
    <xf numFmtId="38" fontId="0" fillId="0" borderId="5" xfId="0" applyNumberFormat="1" applyFill="1" applyBorder="1" applyAlignment="1">
      <alignment horizontal="right"/>
    </xf>
    <xf numFmtId="172" fontId="0" fillId="0" borderId="0" xfId="0" applyNumberFormat="1" applyFill="1" applyBorder="1" applyAlignment="1">
      <alignment horizontal="right"/>
    </xf>
    <xf numFmtId="172" fontId="6" fillId="0" borderId="0" xfId="5" applyNumberFormat="1" applyFont="1" applyFill="1" applyBorder="1" applyAlignment="1">
      <alignment horizontal="right"/>
    </xf>
    <xf numFmtId="6" fontId="0" fillId="0" borderId="5" xfId="0" applyNumberFormat="1" applyFill="1" applyBorder="1"/>
    <xf numFmtId="9" fontId="6" fillId="0" borderId="0" xfId="5" applyFont="1" applyAlignment="1">
      <alignment horizontal="right"/>
    </xf>
    <xf numFmtId="178" fontId="6" fillId="0" borderId="0" xfId="2" applyNumberFormat="1" applyFont="1" applyFill="1" applyAlignment="1">
      <alignment horizontal="right"/>
    </xf>
    <xf numFmtId="1" fontId="9" fillId="2" borderId="0" xfId="0" applyNumberFormat="1" applyFont="1" applyFill="1"/>
    <xf numFmtId="164" fontId="31" fillId="0" borderId="17" xfId="0" applyNumberFormat="1" applyFont="1" applyBorder="1" applyAlignment="1">
      <alignment horizontal="left" vertical="center" wrapText="1"/>
    </xf>
    <xf numFmtId="38" fontId="15" fillId="0" borderId="4" xfId="0" applyNumberFormat="1" applyFont="1" applyBorder="1" applyAlignment="1">
      <alignment horizontal="right"/>
    </xf>
    <xf numFmtId="38" fontId="15" fillId="0" borderId="0" xfId="0" applyNumberFormat="1" applyFont="1" applyBorder="1" applyAlignment="1">
      <alignment horizontal="right"/>
    </xf>
    <xf numFmtId="38" fontId="15" fillId="0" borderId="5" xfId="0" applyNumberFormat="1" applyFont="1" applyBorder="1" applyAlignment="1">
      <alignment horizontal="right"/>
    </xf>
    <xf numFmtId="38" fontId="0" fillId="0" borderId="4" xfId="0" applyNumberFormat="1" applyBorder="1" applyAlignment="1">
      <alignment horizontal="right"/>
    </xf>
    <xf numFmtId="38" fontId="0" fillId="0" borderId="6" xfId="0" applyNumberFormat="1" applyBorder="1" applyAlignment="1">
      <alignment horizontal="right"/>
    </xf>
    <xf numFmtId="9" fontId="6" fillId="0" borderId="5" xfId="5" applyNumberFormat="1" applyFont="1" applyBorder="1" applyAlignment="1">
      <alignment horizontal="right"/>
    </xf>
    <xf numFmtId="9" fontId="6" fillId="0" borderId="7" xfId="5" applyNumberFormat="1" applyFont="1" applyBorder="1" applyAlignment="1">
      <alignment horizontal="right"/>
    </xf>
    <xf numFmtId="0" fontId="32" fillId="0" borderId="0" xfId="0" applyFont="1"/>
    <xf numFmtId="38" fontId="14" fillId="0" borderId="1" xfId="0" applyNumberFormat="1" applyFont="1" applyFill="1" applyBorder="1"/>
    <xf numFmtId="38" fontId="9" fillId="0" borderId="1" xfId="0" applyNumberFormat="1" applyFont="1" applyFill="1" applyBorder="1" applyAlignment="1">
      <alignment horizontal="right"/>
    </xf>
    <xf numFmtId="38" fontId="9" fillId="0" borderId="1" xfId="0" applyNumberFormat="1" applyFont="1" applyBorder="1" applyAlignment="1">
      <alignment horizontal="right"/>
    </xf>
    <xf numFmtId="38" fontId="14" fillId="0" borderId="1" xfId="0" applyNumberFormat="1" applyFont="1" applyFill="1" applyBorder="1" applyAlignment="1">
      <alignment horizontal="right"/>
    </xf>
    <xf numFmtId="0" fontId="9" fillId="5" borderId="14" xfId="0" applyFont="1" applyFill="1" applyBorder="1"/>
    <xf numFmtId="6" fontId="34" fillId="8" borderId="18" xfId="0" applyNumberFormat="1" applyFont="1" applyFill="1" applyBorder="1" applyAlignment="1">
      <alignment horizontal="justify" vertical="center" wrapText="1"/>
    </xf>
    <xf numFmtId="0" fontId="9" fillId="5" borderId="15" xfId="0" applyFont="1" applyFill="1" applyBorder="1" applyAlignment="1">
      <alignment horizontal="center"/>
    </xf>
    <xf numFmtId="0" fontId="0" fillId="0" borderId="0" xfId="0" applyFont="1" applyAlignment="1">
      <alignment horizontal="right"/>
    </xf>
    <xf numFmtId="175" fontId="14" fillId="0" borderId="0" xfId="0" applyNumberFormat="1" applyFont="1" applyFill="1" applyBorder="1"/>
    <xf numFmtId="180" fontId="0" fillId="0" borderId="0" xfId="0" applyNumberFormat="1" applyFill="1" applyBorder="1" applyAlignment="1">
      <alignment horizontal="right"/>
    </xf>
    <xf numFmtId="172" fontId="10" fillId="0" borderId="14" xfId="0" applyNumberFormat="1" applyFont="1" applyFill="1" applyBorder="1"/>
    <xf numFmtId="9" fontId="10" fillId="0" borderId="14" xfId="5" applyFont="1" applyFill="1" applyBorder="1"/>
    <xf numFmtId="169" fontId="17" fillId="0" borderId="14" xfId="0" applyNumberFormat="1" applyFont="1" applyFill="1" applyBorder="1"/>
    <xf numFmtId="172" fontId="11" fillId="0" borderId="0" xfId="0" applyNumberFormat="1" applyFont="1" applyFill="1" applyBorder="1"/>
    <xf numFmtId="172" fontId="19" fillId="0" borderId="0" xfId="0" applyNumberFormat="1" applyFont="1" applyFill="1" applyBorder="1"/>
    <xf numFmtId="176" fontId="11" fillId="0" borderId="0" xfId="0" applyNumberFormat="1" applyFont="1" applyFill="1" applyBorder="1" applyAlignment="1">
      <alignment horizontal="right"/>
    </xf>
    <xf numFmtId="9" fontId="11" fillId="0" borderId="0" xfId="5" applyFont="1" applyFill="1" applyBorder="1"/>
    <xf numFmtId="169" fontId="17" fillId="0" borderId="1" xfId="0" applyNumberFormat="1" applyFont="1" applyBorder="1"/>
    <xf numFmtId="169" fontId="17" fillId="0" borderId="2" xfId="0" applyNumberFormat="1" applyFont="1" applyBorder="1"/>
    <xf numFmtId="169" fontId="17" fillId="0" borderId="10" xfId="5" applyNumberFormat="1" applyFont="1" applyBorder="1"/>
    <xf numFmtId="9" fontId="0" fillId="0" borderId="8" xfId="0" quotePrefix="1" applyNumberFormat="1" applyBorder="1" applyAlignment="1">
      <alignment horizontal="right"/>
    </xf>
    <xf numFmtId="171" fontId="17" fillId="0" borderId="4" xfId="0" applyNumberFormat="1" applyFont="1" applyFill="1" applyBorder="1" applyAlignment="1">
      <alignment horizontal="left"/>
    </xf>
    <xf numFmtId="38" fontId="14" fillId="0" borderId="2" xfId="0" applyNumberFormat="1" applyFont="1" applyFill="1" applyBorder="1"/>
    <xf numFmtId="181" fontId="0" fillId="0" borderId="0" xfId="0" applyNumberFormat="1" applyFont="1" applyFill="1"/>
    <xf numFmtId="181" fontId="0" fillId="0" borderId="0" xfId="0" applyNumberFormat="1" applyFont="1" applyFill="1" applyAlignment="1">
      <alignment horizontal="right"/>
    </xf>
    <xf numFmtId="181" fontId="11" fillId="0" borderId="0" xfId="0" applyNumberFormat="1" applyFont="1" applyFill="1"/>
    <xf numFmtId="181" fontId="11" fillId="0" borderId="1" xfId="0" applyNumberFormat="1" applyFont="1" applyFill="1" applyBorder="1"/>
    <xf numFmtId="0" fontId="28" fillId="0" borderId="0" xfId="0" applyFont="1" applyAlignment="1"/>
    <xf numFmtId="0" fontId="0" fillId="0" borderId="0" xfId="0" applyAlignment="1"/>
    <xf numFmtId="0" fontId="0" fillId="0" borderId="0" xfId="0" applyAlignment="1"/>
    <xf numFmtId="0" fontId="12" fillId="9" borderId="0" xfId="0" applyFont="1" applyFill="1"/>
    <xf numFmtId="0" fontId="0" fillId="9" borderId="0" xfId="0" applyFill="1"/>
    <xf numFmtId="0" fontId="14" fillId="9" borderId="0" xfId="0" applyFont="1" applyFill="1"/>
    <xf numFmtId="40" fontId="0" fillId="9" borderId="0" xfId="0" applyNumberFormat="1" applyFill="1" applyAlignment="1">
      <alignment horizontal="right"/>
    </xf>
    <xf numFmtId="0" fontId="11" fillId="9" borderId="0" xfId="0" applyFont="1" applyFill="1"/>
    <xf numFmtId="0" fontId="11" fillId="9" borderId="0" xfId="0" applyFont="1" applyFill="1" applyAlignment="1">
      <alignment horizontal="left"/>
    </xf>
    <xf numFmtId="0" fontId="0" fillId="0" borderId="11" xfId="0" applyBorder="1"/>
    <xf numFmtId="0" fontId="9" fillId="3" borderId="12" xfId="0" applyFont="1" applyFill="1" applyBorder="1" applyAlignment="1">
      <alignment horizontal="right"/>
    </xf>
    <xf numFmtId="0" fontId="9" fillId="3" borderId="15" xfId="0" applyFont="1" applyFill="1" applyBorder="1" applyAlignment="1">
      <alignment horizontal="left"/>
    </xf>
    <xf numFmtId="0" fontId="0" fillId="3" borderId="13" xfId="0" applyFill="1" applyBorder="1"/>
    <xf numFmtId="0" fontId="0" fillId="9" borderId="0" xfId="0" applyFill="1" applyAlignment="1"/>
    <xf numFmtId="167" fontId="14" fillId="9" borderId="0" xfId="1" applyNumberFormat="1" applyFont="1" applyFill="1"/>
    <xf numFmtId="165" fontId="0" fillId="9" borderId="0" xfId="0" applyNumberFormat="1" applyFill="1" applyAlignment="1">
      <alignment horizontal="right"/>
    </xf>
    <xf numFmtId="38" fontId="9" fillId="9" borderId="0" xfId="0" applyNumberFormat="1" applyFont="1" applyFill="1" applyBorder="1" applyAlignment="1">
      <alignment horizontal="right"/>
    </xf>
    <xf numFmtId="10" fontId="10" fillId="9" borderId="0" xfId="5" applyNumberFormat="1" applyFont="1" applyFill="1" applyBorder="1" applyAlignment="1">
      <alignment horizontal="right"/>
    </xf>
    <xf numFmtId="38" fontId="0" fillId="9" borderId="0" xfId="0" applyNumberFormat="1" applyFill="1" applyAlignment="1">
      <alignment horizontal="right"/>
    </xf>
    <xf numFmtId="38" fontId="0" fillId="9" borderId="0" xfId="0" applyNumberFormat="1" applyFill="1"/>
    <xf numFmtId="166" fontId="0" fillId="9" borderId="0" xfId="0" applyNumberFormat="1" applyFill="1"/>
    <xf numFmtId="0" fontId="36" fillId="9" borderId="0" xfId="0" applyFont="1" applyFill="1"/>
    <xf numFmtId="0" fontId="36" fillId="3" borderId="0" xfId="0" applyFont="1" applyFill="1"/>
    <xf numFmtId="0" fontId="0" fillId="3" borderId="0" xfId="0" applyFill="1" applyAlignment="1"/>
    <xf numFmtId="167" fontId="14" fillId="3" borderId="0" xfId="1" applyNumberFormat="1" applyFont="1" applyFill="1"/>
    <xf numFmtId="165" fontId="0" fillId="3" borderId="0" xfId="0" applyNumberFormat="1" applyFill="1" applyAlignment="1">
      <alignment horizontal="right"/>
    </xf>
    <xf numFmtId="38" fontId="9" fillId="3" borderId="0" xfId="0" applyNumberFormat="1" applyFont="1" applyFill="1" applyBorder="1" applyAlignment="1">
      <alignment horizontal="right"/>
    </xf>
    <xf numFmtId="10" fontId="10" fillId="3" borderId="0" xfId="5" applyNumberFormat="1" applyFont="1" applyFill="1" applyBorder="1" applyAlignment="1">
      <alignment horizontal="right"/>
    </xf>
    <xf numFmtId="38" fontId="0" fillId="3" borderId="0" xfId="0" applyNumberFormat="1" applyFill="1" applyAlignment="1">
      <alignment horizontal="right"/>
    </xf>
    <xf numFmtId="38" fontId="0" fillId="3" borderId="0" xfId="0" applyNumberFormat="1" applyFill="1"/>
    <xf numFmtId="166" fontId="0" fillId="3" borderId="0" xfId="0" applyNumberFormat="1" applyFill="1"/>
    <xf numFmtId="0" fontId="36" fillId="0" borderId="0" xfId="0" applyFont="1" applyFill="1"/>
    <xf numFmtId="0" fontId="0" fillId="0" borderId="0" xfId="0" applyFill="1" applyAlignment="1"/>
    <xf numFmtId="167" fontId="14" fillId="0" borderId="0" xfId="1" applyNumberFormat="1" applyFont="1" applyFill="1"/>
    <xf numFmtId="166" fontId="0" fillId="0" borderId="0" xfId="0" applyNumberFormat="1" applyFill="1"/>
    <xf numFmtId="0" fontId="12" fillId="10" borderId="0" xfId="0" applyFont="1" applyFill="1" applyBorder="1"/>
    <xf numFmtId="0" fontId="0" fillId="10" borderId="0" xfId="0" applyFont="1" applyFill="1" applyBorder="1"/>
    <xf numFmtId="38" fontId="14" fillId="10" borderId="0" xfId="0" applyNumberFormat="1" applyFont="1" applyFill="1"/>
    <xf numFmtId="38" fontId="0" fillId="10" borderId="0" xfId="0" applyNumberFormat="1" applyFill="1" applyBorder="1" applyAlignment="1">
      <alignment horizontal="right"/>
    </xf>
    <xf numFmtId="0" fontId="11" fillId="10" borderId="0" xfId="0" applyFont="1" applyFill="1" applyBorder="1"/>
    <xf numFmtId="0" fontId="11" fillId="10" borderId="0" xfId="0" applyFont="1" applyFill="1" applyBorder="1" applyAlignment="1">
      <alignment horizontal="left"/>
    </xf>
    <xf numFmtId="0" fontId="0" fillId="10" borderId="0" xfId="0" applyFill="1" applyBorder="1"/>
    <xf numFmtId="0" fontId="36" fillId="11" borderId="0" xfId="0" applyFont="1" applyFill="1"/>
    <xf numFmtId="0" fontId="0" fillId="11" borderId="0" xfId="0" applyFill="1" applyAlignment="1"/>
    <xf numFmtId="167" fontId="14" fillId="11" borderId="0" xfId="1" applyNumberFormat="1" applyFont="1" applyFill="1"/>
    <xf numFmtId="40" fontId="0" fillId="11" borderId="0" xfId="0" applyNumberFormat="1" applyFill="1" applyAlignment="1">
      <alignment horizontal="right"/>
    </xf>
    <xf numFmtId="165" fontId="0" fillId="11" borderId="0" xfId="0" applyNumberFormat="1" applyFill="1" applyAlignment="1">
      <alignment horizontal="right"/>
    </xf>
    <xf numFmtId="38" fontId="9" fillId="11" borderId="0" xfId="0" applyNumberFormat="1" applyFont="1" applyFill="1" applyBorder="1" applyAlignment="1">
      <alignment horizontal="right"/>
    </xf>
    <xf numFmtId="10" fontId="10" fillId="11" borderId="0" xfId="5" applyNumberFormat="1" applyFont="1" applyFill="1" applyBorder="1" applyAlignment="1">
      <alignment horizontal="right"/>
    </xf>
    <xf numFmtId="38" fontId="0" fillId="11" borderId="0" xfId="0" applyNumberFormat="1" applyFill="1" applyAlignment="1">
      <alignment horizontal="right"/>
    </xf>
    <xf numFmtId="38" fontId="0" fillId="11" borderId="0" xfId="0" applyNumberFormat="1" applyFill="1"/>
    <xf numFmtId="166" fontId="0" fillId="11" borderId="0" xfId="0" applyNumberFormat="1" applyFill="1"/>
    <xf numFmtId="0" fontId="11" fillId="11" borderId="0" xfId="0" applyFont="1" applyFill="1"/>
    <xf numFmtId="0" fontId="11" fillId="11" borderId="0" xfId="0" applyFont="1" applyFill="1" applyAlignment="1">
      <alignment horizontal="left"/>
    </xf>
    <xf numFmtId="0" fontId="0" fillId="11" borderId="0" xfId="0" applyFill="1"/>
    <xf numFmtId="169" fontId="0" fillId="0" borderId="8" xfId="5" applyNumberFormat="1" applyFont="1" applyFill="1" applyBorder="1"/>
    <xf numFmtId="0" fontId="9" fillId="5" borderId="5" xfId="0" applyFont="1" applyFill="1" applyBorder="1" applyAlignment="1">
      <alignment horizontal="right"/>
    </xf>
    <xf numFmtId="0" fontId="9" fillId="0" borderId="9" xfId="0" applyFont="1" applyFill="1" applyBorder="1"/>
    <xf numFmtId="0" fontId="9" fillId="0" borderId="8" xfId="0" applyFont="1" applyFill="1" applyBorder="1" applyAlignment="1">
      <alignment horizontal="right"/>
    </xf>
    <xf numFmtId="0" fontId="9" fillId="0" borderId="4" xfId="0" applyFont="1" applyFill="1" applyBorder="1"/>
    <xf numFmtId="38" fontId="0" fillId="0" borderId="8" xfId="0" applyNumberFormat="1" applyFont="1" applyFill="1" applyBorder="1"/>
    <xf numFmtId="0" fontId="9" fillId="0" borderId="0" xfId="0" applyFont="1" applyFill="1" applyBorder="1" applyAlignment="1">
      <alignment horizontal="right"/>
    </xf>
    <xf numFmtId="0" fontId="9" fillId="0" borderId="3" xfId="0" applyFont="1" applyFill="1" applyBorder="1" applyAlignment="1">
      <alignment horizontal="right"/>
    </xf>
    <xf numFmtId="0" fontId="9" fillId="0" borderId="9" xfId="0" applyFont="1" applyFill="1" applyBorder="1" applyAlignment="1">
      <alignment horizontal="right"/>
    </xf>
    <xf numFmtId="38" fontId="17" fillId="4" borderId="0" xfId="0" applyNumberFormat="1" applyFont="1" applyFill="1" applyAlignment="1">
      <alignment horizontal="right"/>
    </xf>
    <xf numFmtId="0" fontId="0" fillId="0" borderId="0" xfId="0" applyFont="1" applyFill="1" applyAlignment="1">
      <alignment horizontal="right"/>
    </xf>
    <xf numFmtId="0" fontId="32" fillId="0" borderId="0" xfId="0" applyFont="1" applyFill="1"/>
    <xf numFmtId="0" fontId="33" fillId="0" borderId="0" xfId="0" applyFont="1" applyFill="1" applyAlignment="1">
      <alignment horizontal="right"/>
    </xf>
    <xf numFmtId="164" fontId="32" fillId="0" borderId="0" xfId="0" applyNumberFormat="1" applyFont="1" applyFill="1"/>
    <xf numFmtId="3" fontId="32" fillId="0" borderId="0" xfId="0" applyNumberFormat="1" applyFont="1" applyFill="1"/>
    <xf numFmtId="0" fontId="28" fillId="0" borderId="0" xfId="0" applyFont="1" applyAlignment="1"/>
    <xf numFmtId="0" fontId="0" fillId="0" borderId="0" xfId="0" applyAlignment="1"/>
    <xf numFmtId="0" fontId="9" fillId="5" borderId="12" xfId="0" applyFont="1" applyFill="1" applyBorder="1" applyAlignment="1">
      <alignment horizontal="left" wrapText="1"/>
    </xf>
    <xf numFmtId="0" fontId="9" fillId="5" borderId="13" xfId="0" applyFont="1" applyFill="1" applyBorder="1" applyAlignment="1">
      <alignment horizontal="left" wrapText="1"/>
    </xf>
    <xf numFmtId="0" fontId="0" fillId="0" borderId="13" xfId="0" applyBorder="1" applyAlignment="1">
      <alignment wrapText="1"/>
    </xf>
    <xf numFmtId="0" fontId="0" fillId="0" borderId="15" xfId="0" applyBorder="1" applyAlignment="1">
      <alignment wrapText="1"/>
    </xf>
    <xf numFmtId="0" fontId="9" fillId="5" borderId="12" xfId="0" applyFont="1" applyFill="1" applyBorder="1" applyAlignment="1">
      <alignment horizontal="center"/>
    </xf>
    <xf numFmtId="0" fontId="0" fillId="0" borderId="13" xfId="0" applyBorder="1" applyAlignment="1"/>
    <xf numFmtId="0" fontId="0" fillId="0" borderId="15" xfId="0" applyBorder="1" applyAlignment="1"/>
    <xf numFmtId="0" fontId="34" fillId="8" borderId="19" xfId="0" applyFont="1" applyFill="1" applyBorder="1" applyAlignment="1">
      <alignment horizontal="center" vertical="center" wrapText="1"/>
    </xf>
    <xf numFmtId="0" fontId="34" fillId="8" borderId="20" xfId="0" applyFont="1" applyFill="1" applyBorder="1" applyAlignment="1">
      <alignment horizontal="center" vertical="center" wrapText="1"/>
    </xf>
    <xf numFmtId="6" fontId="17" fillId="0" borderId="12" xfId="0" applyNumberFormat="1" applyFont="1" applyFill="1" applyBorder="1" applyAlignment="1">
      <alignment horizontal="center"/>
    </xf>
    <xf numFmtId="6" fontId="17" fillId="0" borderId="13" xfId="0" applyNumberFormat="1" applyFont="1" applyBorder="1" applyAlignment="1">
      <alignment horizontal="center"/>
    </xf>
    <xf numFmtId="6" fontId="17" fillId="0" borderId="15" xfId="0" applyNumberFormat="1"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5" xfId="0" applyFont="1" applyBorder="1" applyAlignment="1">
      <alignment horizontal="center"/>
    </xf>
    <xf numFmtId="0" fontId="9" fillId="5" borderId="19" xfId="0" applyFont="1" applyFill="1" applyBorder="1" applyAlignment="1">
      <alignment horizontal="center"/>
    </xf>
    <xf numFmtId="0" fontId="9" fillId="0" borderId="21" xfId="0" applyFont="1" applyBorder="1" applyAlignment="1">
      <alignment horizontal="center"/>
    </xf>
    <xf numFmtId="0" fontId="0" fillId="0" borderId="21" xfId="0" applyBorder="1" applyAlignment="1"/>
    <xf numFmtId="0" fontId="0" fillId="0" borderId="20" xfId="0" applyBorder="1" applyAlignment="1"/>
    <xf numFmtId="38" fontId="9" fillId="2" borderId="9" xfId="0" applyNumberFormat="1" applyFon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cellXfs>
  <cellStyles count="11">
    <cellStyle name="Comma" xfId="1" builtinId="3"/>
    <cellStyle name="Currency" xfId="2" builtinId="4"/>
    <cellStyle name="Followed Hyperlink" xfId="7" builtinId="9" hidden="1"/>
    <cellStyle name="Followed Hyperlink" xfId="8" builtinId="9" hidden="1"/>
    <cellStyle name="Followed Hyperlink" xfId="9" builtinId="9" hidden="1"/>
    <cellStyle name="Followed Hyperlink" xfId="10" builtinId="9" hidden="1"/>
    <cellStyle name="Hyperlink 2" xfId="3" xr:uid="{00000000-0005-0000-0000-000006000000}"/>
    <cellStyle name="Normal" xfId="0" builtinId="0"/>
    <cellStyle name="Normal 2" xfId="4" xr:uid="{00000000-0005-0000-0000-000008000000}"/>
    <cellStyle name="Percent" xfId="5" builtinId="5"/>
    <cellStyle name="Percent 2" xfId="6"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00"/>
      <color rgb="FFFF9900"/>
      <color rgb="FF3399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Government Revenue</a:t>
            </a:r>
            <a:r>
              <a:rPr lang="en-US" sz="1800" b="1" baseline="0"/>
              <a:t> </a:t>
            </a:r>
            <a:endParaRPr lang="en-US" sz="1800" b="1"/>
          </a:p>
        </c:rich>
      </c:tx>
      <c:overlay val="0"/>
      <c:spPr>
        <a:noFill/>
        <a:ln w="25400">
          <a:noFill/>
        </a:ln>
      </c:spPr>
    </c:title>
    <c:autoTitleDeleted val="0"/>
    <c:plotArea>
      <c:layout/>
      <c:lineChart>
        <c:grouping val="standard"/>
        <c:varyColors val="0"/>
        <c:ser>
          <c:idx val="0"/>
          <c:order val="0"/>
          <c:tx>
            <c:strRef>
              <c:f>'Chart Data'!$C$52</c:f>
              <c:strCache>
                <c:ptCount val="1"/>
                <c:pt idx="0">
                  <c:v>2003 PSC</c:v>
                </c:pt>
              </c:strCache>
            </c:strRef>
          </c:tx>
          <c:spPr>
            <a:ln w="25400">
              <a:solidFill>
                <a:srgbClr val="63AAFE"/>
              </a:solidFill>
              <a:prstDash val="solid"/>
            </a:ln>
          </c:spPr>
          <c:marker>
            <c:symbol val="none"/>
          </c:marker>
          <c:cat>
            <c:numRef>
              <c:f>'Chart Data'!$D$51:$Z$51</c:f>
              <c:numCache>
                <c:formatCode>0</c:formatCode>
                <c:ptCount val="2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numCache>
            </c:numRef>
          </c:cat>
          <c:val>
            <c:numRef>
              <c:f>'Chart Data'!$D$52:$Z$52</c:f>
              <c:numCache>
                <c:formatCode>#,##0_);[Red]\(#,##0\)</c:formatCode>
                <c:ptCount val="23"/>
                <c:pt idx="1">
                  <c:v>53.755675999999994</c:v>
                </c:pt>
                <c:pt idx="2">
                  <c:v>189.79888679999996</c:v>
                </c:pt>
                <c:pt idx="3">
                  <c:v>150.57378352799998</c:v>
                </c:pt>
                <c:pt idx="4">
                  <c:v>69.885678720256593</c:v>
                </c:pt>
                <c:pt idx="5">
                  <c:v>39.951999418155502</c:v>
                </c:pt>
                <c:pt idx="6">
                  <c:v>70.690827365297011</c:v>
                </c:pt>
                <c:pt idx="7">
                  <c:v>106.23745454259429</c:v>
                </c:pt>
                <c:pt idx="8">
                  <c:v>903.40937271317489</c:v>
                </c:pt>
                <c:pt idx="9">
                  <c:v>1274.4979604538485</c:v>
                </c:pt>
                <c:pt idx="10">
                  <c:v>1305.6762018312193</c:v>
                </c:pt>
                <c:pt idx="11">
                  <c:v>2029.9282272811247</c:v>
                </c:pt>
                <c:pt idx="12">
                  <c:v>2430.8362616206527</c:v>
                </c:pt>
                <c:pt idx="13">
                  <c:v>2053.9283016173727</c:v>
                </c:pt>
                <c:pt idx="14">
                  <c:v>1560.5705745610201</c:v>
                </c:pt>
                <c:pt idx="15">
                  <c:v>1265.6368910996312</c:v>
                </c:pt>
                <c:pt idx="16">
                  <c:v>816.31244917141294</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A6BC-4762-A115-359294EBC126}"/>
            </c:ext>
          </c:extLst>
        </c:ser>
        <c:ser>
          <c:idx val="1"/>
          <c:order val="1"/>
          <c:tx>
            <c:strRef>
              <c:f>'Chart Data'!$C$53</c:f>
              <c:strCache>
                <c:ptCount val="1"/>
                <c:pt idx="0">
                  <c:v>2005 PSC</c:v>
                </c:pt>
              </c:strCache>
            </c:strRef>
          </c:tx>
          <c:spPr>
            <a:ln w="25400">
              <a:solidFill>
                <a:srgbClr val="FEA746"/>
              </a:solidFill>
              <a:prstDash val="solid"/>
            </a:ln>
          </c:spPr>
          <c:marker>
            <c:symbol val="none"/>
          </c:marker>
          <c:cat>
            <c:numRef>
              <c:f>'Chart Data'!$D$51:$Z$51</c:f>
              <c:numCache>
                <c:formatCode>0</c:formatCode>
                <c:ptCount val="2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numCache>
            </c:numRef>
          </c:cat>
          <c:val>
            <c:numRef>
              <c:f>'Chart Data'!$D$53:$Z$53</c:f>
              <c:numCache>
                <c:formatCode>#,##0_);[Red]\(#,##0\)</c:formatCode>
                <c:ptCount val="23"/>
                <c:pt idx="1">
                  <c:v>53.755675999999994</c:v>
                </c:pt>
                <c:pt idx="2">
                  <c:v>189.79888679999996</c:v>
                </c:pt>
                <c:pt idx="3">
                  <c:v>150.57378352799998</c:v>
                </c:pt>
                <c:pt idx="4">
                  <c:v>168.07660194025658</c:v>
                </c:pt>
                <c:pt idx="5">
                  <c:v>413.86303503991542</c:v>
                </c:pt>
                <c:pt idx="6">
                  <c:v>672.10257559292563</c:v>
                </c:pt>
                <c:pt idx="7">
                  <c:v>817.61301550452117</c:v>
                </c:pt>
                <c:pt idx="8">
                  <c:v>856.66971801954026</c:v>
                </c:pt>
                <c:pt idx="9">
                  <c:v>924.59046742326439</c:v>
                </c:pt>
                <c:pt idx="10">
                  <c:v>1213.0536609226897</c:v>
                </c:pt>
                <c:pt idx="11">
                  <c:v>1624.8176820672677</c:v>
                </c:pt>
                <c:pt idx="12">
                  <c:v>2417.4990585237092</c:v>
                </c:pt>
                <c:pt idx="13">
                  <c:v>2167.0125736217406</c:v>
                </c:pt>
                <c:pt idx="14">
                  <c:v>1667.354300530058</c:v>
                </c:pt>
                <c:pt idx="15">
                  <c:v>1363.5596611382919</c:v>
                </c:pt>
                <c:pt idx="16">
                  <c:v>889.4619311899088</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A6BC-4762-A115-359294EBC126}"/>
            </c:ext>
          </c:extLst>
        </c:ser>
        <c:ser>
          <c:idx val="2"/>
          <c:order val="2"/>
          <c:tx>
            <c:strRef>
              <c:f>'Chart Data'!$C$54</c:f>
              <c:strCache>
                <c:ptCount val="1"/>
                <c:pt idx="0">
                  <c:v>2011 RA</c:v>
                </c:pt>
              </c:strCache>
            </c:strRef>
          </c:tx>
          <c:spPr>
            <a:ln w="25400">
              <a:solidFill>
                <a:srgbClr val="969696"/>
              </a:solidFill>
              <a:prstDash val="solid"/>
            </a:ln>
          </c:spPr>
          <c:marker>
            <c:symbol val="none"/>
          </c:marker>
          <c:cat>
            <c:numRef>
              <c:f>'Chart Data'!$D$51:$Z$51</c:f>
              <c:numCache>
                <c:formatCode>0</c:formatCode>
                <c:ptCount val="2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numCache>
            </c:numRef>
          </c:cat>
          <c:val>
            <c:numRef>
              <c:f>'Chart Data'!$D$54:$Z$54</c:f>
              <c:numCache>
                <c:formatCode>#,##0_);[Red]\(#,##0\)</c:formatCode>
                <c:ptCount val="23"/>
                <c:pt idx="1">
                  <c:v>53.755675999999994</c:v>
                </c:pt>
                <c:pt idx="2">
                  <c:v>189.79888679999996</c:v>
                </c:pt>
                <c:pt idx="3">
                  <c:v>150.57378352799998</c:v>
                </c:pt>
                <c:pt idx="4">
                  <c:v>69.885678720256593</c:v>
                </c:pt>
                <c:pt idx="5">
                  <c:v>39.951999418155502</c:v>
                </c:pt>
                <c:pt idx="6">
                  <c:v>182.96503221071606</c:v>
                </c:pt>
                <c:pt idx="7">
                  <c:v>348.75518334738911</c:v>
                </c:pt>
                <c:pt idx="8">
                  <c:v>384.82613156662183</c:v>
                </c:pt>
                <c:pt idx="9">
                  <c:v>456.69237709081926</c:v>
                </c:pt>
                <c:pt idx="10">
                  <c:v>449.95387258108371</c:v>
                </c:pt>
                <c:pt idx="11">
                  <c:v>1269.8572747540704</c:v>
                </c:pt>
                <c:pt idx="12">
                  <c:v>1821.2058254454305</c:v>
                </c:pt>
                <c:pt idx="13">
                  <c:v>1547.7035358984162</c:v>
                </c:pt>
                <c:pt idx="14">
                  <c:v>1180.2445723481276</c:v>
                </c:pt>
                <c:pt idx="15">
                  <c:v>959.62510772972655</c:v>
                </c:pt>
                <c:pt idx="16">
                  <c:v>623.6503740690099</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2-A6BC-4762-A115-359294EBC126}"/>
            </c:ext>
          </c:extLst>
        </c:ser>
        <c:ser>
          <c:idx val="3"/>
          <c:order val="3"/>
          <c:tx>
            <c:strRef>
              <c:f>'Chart Data'!$C$55</c:f>
              <c:strCache>
                <c:ptCount val="1"/>
                <c:pt idx="0">
                  <c:v>2018 Back-In</c:v>
                </c:pt>
              </c:strCache>
            </c:strRef>
          </c:tx>
          <c:spPr>
            <a:ln w="25400">
              <a:solidFill>
                <a:srgbClr val="FFCC00"/>
              </a:solidFill>
              <a:prstDash val="solid"/>
            </a:ln>
          </c:spPr>
          <c:marker>
            <c:symbol val="none"/>
          </c:marker>
          <c:cat>
            <c:numRef>
              <c:f>'Chart Data'!$D$51:$Z$51</c:f>
              <c:numCache>
                <c:formatCode>0</c:formatCode>
                <c:ptCount val="2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numCache>
            </c:numRef>
          </c:cat>
          <c:val>
            <c:numRef>
              <c:f>'Chart Data'!$D$55:$Z$55</c:f>
              <c:numCache>
                <c:formatCode>#,##0_);[Red]\(#,##0\)</c:formatCode>
                <c:ptCount val="23"/>
                <c:pt idx="1">
                  <c:v>-816.24432400000001</c:v>
                </c:pt>
                <c:pt idx="2">
                  <c:v>189.79888679999996</c:v>
                </c:pt>
                <c:pt idx="3">
                  <c:v>150.57378352799998</c:v>
                </c:pt>
                <c:pt idx="4">
                  <c:v>69.885678720256593</c:v>
                </c:pt>
                <c:pt idx="5">
                  <c:v>39.951999418155502</c:v>
                </c:pt>
                <c:pt idx="6">
                  <c:v>126.82792978800653</c:v>
                </c:pt>
                <c:pt idx="7">
                  <c:v>227.49631894499171</c:v>
                </c:pt>
                <c:pt idx="8">
                  <c:v>264.82009781684121</c:v>
                </c:pt>
                <c:pt idx="9">
                  <c:v>1049.8928230953909</c:v>
                </c:pt>
                <c:pt idx="10">
                  <c:v>877.81503720615149</c:v>
                </c:pt>
                <c:pt idx="11">
                  <c:v>1623.2392658751482</c:v>
                </c:pt>
                <c:pt idx="12">
                  <c:v>2082.4760123776687</c:v>
                </c:pt>
                <c:pt idx="13">
                  <c:v>1764.6570069208262</c:v>
                </c:pt>
                <c:pt idx="14">
                  <c:v>1343.2414304393674</c:v>
                </c:pt>
                <c:pt idx="15">
                  <c:v>1090.773014888257</c:v>
                </c:pt>
                <c:pt idx="16">
                  <c:v>706.21983482718269</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3-A6BC-4762-A115-359294EBC126}"/>
            </c:ext>
          </c:extLst>
        </c:ser>
        <c:ser>
          <c:idx val="4"/>
          <c:order val="4"/>
          <c:tx>
            <c:strRef>
              <c:f>'Chart Data'!$C$56</c:f>
              <c:strCache>
                <c:ptCount val="1"/>
                <c:pt idx="0">
                  <c:v>2018 PIFB</c:v>
                </c:pt>
              </c:strCache>
            </c:strRef>
          </c:tx>
          <c:marker>
            <c:symbol val="none"/>
          </c:marker>
          <c:cat>
            <c:numRef>
              <c:f>'Chart Data'!$D$51:$Z$51</c:f>
              <c:numCache>
                <c:formatCode>0</c:formatCode>
                <c:ptCount val="23"/>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numCache>
            </c:numRef>
          </c:cat>
          <c:val>
            <c:numRef>
              <c:f>'Chart Data'!$D$56:$Z$56</c:f>
              <c:numCache>
                <c:formatCode>#,##0_);[Red]\(#,##0\)</c:formatCode>
                <c:ptCount val="23"/>
                <c:pt idx="1">
                  <c:v>53.755675999999994</c:v>
                </c:pt>
                <c:pt idx="2">
                  <c:v>189.79888679999996</c:v>
                </c:pt>
                <c:pt idx="3">
                  <c:v>150.57378352799998</c:v>
                </c:pt>
                <c:pt idx="4">
                  <c:v>133.79693052025661</c:v>
                </c:pt>
                <c:pt idx="5">
                  <c:v>316.95534121624769</c:v>
                </c:pt>
                <c:pt idx="6">
                  <c:v>558.27460470593599</c:v>
                </c:pt>
                <c:pt idx="7">
                  <c:v>570.36296919361928</c:v>
                </c:pt>
                <c:pt idx="8">
                  <c:v>590.29011599846331</c:v>
                </c:pt>
                <c:pt idx="9">
                  <c:v>678.48882926410022</c:v>
                </c:pt>
                <c:pt idx="10">
                  <c:v>1766.5806162850986</c:v>
                </c:pt>
                <c:pt idx="11">
                  <c:v>2209.8355008061899</c:v>
                </c:pt>
                <c:pt idx="12">
                  <c:v>2209.7939628199101</c:v>
                </c:pt>
                <c:pt idx="13">
                  <c:v>1881.6266746798076</c:v>
                </c:pt>
                <c:pt idx="14">
                  <c:v>1438.0595601077705</c:v>
                </c:pt>
                <c:pt idx="15">
                  <c:v>1173.4015397036833</c:v>
                </c:pt>
                <c:pt idx="16">
                  <c:v>767.34032425661917</c:v>
                </c:pt>
                <c:pt idx="17">
                  <c:v>0.2501605496946393</c:v>
                </c:pt>
                <c:pt idx="18">
                  <c:v>0.12221253330667746</c:v>
                </c:pt>
                <c:pt idx="19">
                  <c:v>2.0707106972227746E-2</c:v>
                </c:pt>
                <c:pt idx="20">
                  <c:v>0</c:v>
                </c:pt>
                <c:pt idx="21">
                  <c:v>0</c:v>
                </c:pt>
                <c:pt idx="22">
                  <c:v>0</c:v>
                </c:pt>
              </c:numCache>
            </c:numRef>
          </c:val>
          <c:smooth val="0"/>
          <c:extLst>
            <c:ext xmlns:c16="http://schemas.microsoft.com/office/drawing/2014/chart" uri="{C3380CC4-5D6E-409C-BE32-E72D297353CC}">
              <c16:uniqueId val="{00000000-0E84-4AC8-AA0E-69834283D20A}"/>
            </c:ext>
          </c:extLst>
        </c:ser>
        <c:dLbls>
          <c:showLegendKey val="0"/>
          <c:showVal val="0"/>
          <c:showCatName val="0"/>
          <c:showSerName val="0"/>
          <c:showPercent val="0"/>
          <c:showBubbleSize val="0"/>
        </c:dLbls>
        <c:smooth val="0"/>
        <c:axId val="-1294086384"/>
        <c:axId val="-1360987904"/>
      </c:lineChart>
      <c:catAx>
        <c:axId val="-1294086384"/>
        <c:scaling>
          <c:orientation val="minMax"/>
        </c:scaling>
        <c:delete val="0"/>
        <c:axPos val="b"/>
        <c:numFmt formatCode="0" sourceLinked="1"/>
        <c:majorTickMark val="none"/>
        <c:minorTickMark val="none"/>
        <c:tickLblPos val="nextTo"/>
        <c:spPr>
          <a:ln w="3175">
            <a:solidFill>
              <a:srgbClr val="C0C0C0"/>
            </a:solidFill>
            <a:prstDash val="solid"/>
          </a:ln>
        </c:spPr>
        <c:txPr>
          <a:bodyPr rot="-5400000" vert="horz"/>
          <a:lstStyle/>
          <a:p>
            <a:pPr>
              <a:defRPr sz="900" b="0" i="0" u="none" strike="noStrike" baseline="0">
                <a:solidFill>
                  <a:srgbClr val="333333"/>
                </a:solidFill>
                <a:latin typeface="Calibri"/>
                <a:ea typeface="Calibri"/>
                <a:cs typeface="Calibri"/>
              </a:defRPr>
            </a:pPr>
            <a:endParaRPr lang="en-US"/>
          </a:p>
        </c:txPr>
        <c:crossAx val="-1360987904"/>
        <c:crosses val="autoZero"/>
        <c:auto val="1"/>
        <c:lblAlgn val="ctr"/>
        <c:lblOffset val="100"/>
        <c:noMultiLvlLbl val="0"/>
      </c:catAx>
      <c:valAx>
        <c:axId val="-1360987904"/>
        <c:scaling>
          <c:orientation val="minMax"/>
        </c:scaling>
        <c:delete val="0"/>
        <c:axPos val="l"/>
        <c:majorGridlines>
          <c:spPr>
            <a:ln w="3175">
              <a:solidFill>
                <a:srgbClr val="C0C0C0"/>
              </a:solidFill>
              <a:prstDash val="solid"/>
            </a:ln>
          </c:spPr>
        </c:majorGridlines>
        <c:title>
          <c:tx>
            <c:rich>
              <a:bodyPr/>
              <a:lstStyle/>
              <a:p>
                <a:pPr>
                  <a:defRPr/>
                </a:pPr>
                <a:r>
                  <a:rPr lang="en-US" sz="1600" b="0"/>
                  <a:t>USD millions</a:t>
                </a:r>
              </a:p>
            </c:rich>
          </c:tx>
          <c:overlay val="0"/>
        </c:title>
        <c:numFmt formatCode="#,##0_);[Red]\(#,##0\)"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n-US"/>
          </a:p>
        </c:txPr>
        <c:crossAx val="-1294086384"/>
        <c:crosses val="autoZero"/>
        <c:crossBetween val="between"/>
      </c:valAx>
      <c:spPr>
        <a:noFill/>
        <a:ln w="25400">
          <a:noFill/>
        </a:ln>
      </c:spPr>
    </c:plotArea>
    <c:legend>
      <c:legendPos val="b"/>
      <c:legendEntry>
        <c:idx val="1"/>
        <c:txPr>
          <a:bodyPr/>
          <a:lstStyle/>
          <a:p>
            <a:pPr>
              <a:defRPr sz="1600" b="0" i="0" u="none" strike="noStrike" baseline="0">
                <a:solidFill>
                  <a:srgbClr val="333333"/>
                </a:solidFill>
                <a:latin typeface="Calibri"/>
                <a:ea typeface="Calibri"/>
                <a:cs typeface="Calibri"/>
              </a:defRPr>
            </a:pPr>
            <a:endParaRPr lang="en-US"/>
          </a:p>
        </c:txPr>
      </c:legendEntry>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Total Government Revenue Based on Oil Prices</a:t>
            </a:r>
          </a:p>
        </c:rich>
      </c:tx>
      <c:overlay val="0"/>
      <c:spPr>
        <a:noFill/>
        <a:ln w="25400">
          <a:noFill/>
        </a:ln>
      </c:spPr>
    </c:title>
    <c:autoTitleDeleted val="0"/>
    <c:plotArea>
      <c:layout/>
      <c:barChart>
        <c:barDir val="col"/>
        <c:grouping val="clustered"/>
        <c:varyColors val="0"/>
        <c:ser>
          <c:idx val="0"/>
          <c:order val="0"/>
          <c:tx>
            <c:strRef>
              <c:f>Dashboard!$AC$46</c:f>
              <c:strCache>
                <c:ptCount val="1"/>
                <c:pt idx="0">
                  <c:v>$70</c:v>
                </c:pt>
              </c:strCache>
            </c:strRef>
          </c:tx>
          <c:spPr>
            <a:solidFill>
              <a:srgbClr val="5B9BD5"/>
            </a:solidFill>
            <a:ln w="25400">
              <a:noFill/>
            </a:ln>
          </c:spPr>
          <c:invertIfNegative val="0"/>
          <c:cat>
            <c:strRef>
              <c:f>Dashboard!$AD$45:$AH$45</c:f>
              <c:strCache>
                <c:ptCount val="5"/>
                <c:pt idx="0">
                  <c:v>2003 PSC</c:v>
                </c:pt>
                <c:pt idx="1">
                  <c:v>2005 PSC</c:v>
                </c:pt>
                <c:pt idx="2">
                  <c:v>2011 RA</c:v>
                </c:pt>
                <c:pt idx="3">
                  <c:v>2018 Back-In</c:v>
                </c:pt>
                <c:pt idx="4">
                  <c:v>2018 PIFB</c:v>
                </c:pt>
              </c:strCache>
            </c:strRef>
          </c:cat>
          <c:val>
            <c:numRef>
              <c:f>Dashboard!$AD$46:$AH$46</c:f>
              <c:numCache>
                <c:formatCode>#,##0</c:formatCode>
                <c:ptCount val="5"/>
                <c:pt idx="0">
                  <c:v>14346.67354672376</c:v>
                </c:pt>
                <c:pt idx="1">
                  <c:v>15614.78562784209</c:v>
                </c:pt>
                <c:pt idx="2">
                  <c:v>9754.4283115078233</c:v>
                </c:pt>
                <c:pt idx="3">
                  <c:v>10816.407796646245</c:v>
                </c:pt>
                <c:pt idx="4">
                  <c:v>14714.311396075678</c:v>
                </c:pt>
              </c:numCache>
            </c:numRef>
          </c:val>
          <c:extLst>
            <c:ext xmlns:c16="http://schemas.microsoft.com/office/drawing/2014/chart" uri="{C3380CC4-5D6E-409C-BE32-E72D297353CC}">
              <c16:uniqueId val="{00000000-30A9-4779-ABD7-C7165C90FB57}"/>
            </c:ext>
          </c:extLst>
        </c:ser>
        <c:ser>
          <c:idx val="1"/>
          <c:order val="1"/>
          <c:tx>
            <c:strRef>
              <c:f>Dashboard!$AC$47</c:f>
              <c:strCache>
                <c:ptCount val="1"/>
                <c:pt idx="0">
                  <c:v>$85</c:v>
                </c:pt>
              </c:strCache>
            </c:strRef>
          </c:tx>
          <c:spPr>
            <a:solidFill>
              <a:srgbClr val="ED7D31"/>
            </a:solidFill>
            <a:ln w="25400">
              <a:noFill/>
            </a:ln>
          </c:spPr>
          <c:invertIfNegative val="0"/>
          <c:cat>
            <c:strRef>
              <c:f>Dashboard!$AD$45:$AH$45</c:f>
              <c:strCache>
                <c:ptCount val="5"/>
                <c:pt idx="0">
                  <c:v>2003 PSC</c:v>
                </c:pt>
                <c:pt idx="1">
                  <c:v>2005 PSC</c:v>
                </c:pt>
                <c:pt idx="2">
                  <c:v>2011 RA</c:v>
                </c:pt>
                <c:pt idx="3">
                  <c:v>2018 Back-In</c:v>
                </c:pt>
                <c:pt idx="4">
                  <c:v>2018 PIFB</c:v>
                </c:pt>
              </c:strCache>
            </c:strRef>
          </c:cat>
          <c:val>
            <c:numRef>
              <c:f>Dashboard!$AD$47:$AH$47</c:f>
              <c:numCache>
                <c:formatCode>#,##0</c:formatCode>
                <c:ptCount val="5"/>
                <c:pt idx="0">
                  <c:v>21024.20136271324</c:v>
                </c:pt>
                <c:pt idx="1">
                  <c:v>22990.811530784747</c:v>
                </c:pt>
                <c:pt idx="2">
                  <c:v>14870.183089472157</c:v>
                </c:pt>
                <c:pt idx="3">
                  <c:v>13374.285185628412</c:v>
                </c:pt>
                <c:pt idx="4">
                  <c:v>21851.52973440168</c:v>
                </c:pt>
              </c:numCache>
            </c:numRef>
          </c:val>
          <c:extLst>
            <c:ext xmlns:c16="http://schemas.microsoft.com/office/drawing/2014/chart" uri="{C3380CC4-5D6E-409C-BE32-E72D297353CC}">
              <c16:uniqueId val="{00000001-30A9-4779-ABD7-C7165C90FB57}"/>
            </c:ext>
          </c:extLst>
        </c:ser>
        <c:ser>
          <c:idx val="2"/>
          <c:order val="2"/>
          <c:tx>
            <c:strRef>
              <c:f>Dashboard!$AC$48</c:f>
              <c:strCache>
                <c:ptCount val="1"/>
                <c:pt idx="0">
                  <c:v>$100</c:v>
                </c:pt>
              </c:strCache>
            </c:strRef>
          </c:tx>
          <c:spPr>
            <a:solidFill>
              <a:srgbClr val="A5A5A5"/>
            </a:solidFill>
            <a:ln w="25400">
              <a:noFill/>
            </a:ln>
          </c:spPr>
          <c:invertIfNegative val="0"/>
          <c:cat>
            <c:strRef>
              <c:f>Dashboard!$AD$45:$AH$45</c:f>
              <c:strCache>
                <c:ptCount val="5"/>
                <c:pt idx="0">
                  <c:v>2003 PSC</c:v>
                </c:pt>
                <c:pt idx="1">
                  <c:v>2005 PSC</c:v>
                </c:pt>
                <c:pt idx="2">
                  <c:v>2011 RA</c:v>
                </c:pt>
                <c:pt idx="3">
                  <c:v>2018 Back-In</c:v>
                </c:pt>
                <c:pt idx="4">
                  <c:v>2018 PIFB</c:v>
                </c:pt>
              </c:strCache>
            </c:strRef>
          </c:cat>
          <c:val>
            <c:numRef>
              <c:f>Dashboard!$AD$48:$AH$48</c:f>
              <c:numCache>
                <c:formatCode>#,##0</c:formatCode>
                <c:ptCount val="5"/>
                <c:pt idx="0">
                  <c:v>27714.17894796998</c:v>
                </c:pt>
                <c:pt idx="1">
                  <c:v>30588.09099842158</c:v>
                </c:pt>
                <c:pt idx="2">
                  <c:v>19985.937867436489</c:v>
                </c:pt>
                <c:pt idx="3">
                  <c:v>15932.162574610578</c:v>
                </c:pt>
                <c:pt idx="4">
                  <c:v>29838.14625693786</c:v>
                </c:pt>
              </c:numCache>
            </c:numRef>
          </c:val>
          <c:extLst>
            <c:ext xmlns:c16="http://schemas.microsoft.com/office/drawing/2014/chart" uri="{C3380CC4-5D6E-409C-BE32-E72D297353CC}">
              <c16:uniqueId val="{00000002-30A9-4779-ABD7-C7165C90FB57}"/>
            </c:ext>
          </c:extLst>
        </c:ser>
        <c:dLbls>
          <c:showLegendKey val="0"/>
          <c:showVal val="0"/>
          <c:showCatName val="0"/>
          <c:showSerName val="0"/>
          <c:showPercent val="0"/>
          <c:showBubbleSize val="0"/>
        </c:dLbls>
        <c:gapWidth val="219"/>
        <c:overlap val="-27"/>
        <c:axId val="-1360415072"/>
        <c:axId val="-1360487952"/>
      </c:barChart>
      <c:catAx>
        <c:axId val="-136041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487952"/>
        <c:crosses val="autoZero"/>
        <c:auto val="1"/>
        <c:lblAlgn val="ctr"/>
        <c:lblOffset val="100"/>
        <c:noMultiLvlLbl val="0"/>
      </c:catAx>
      <c:valAx>
        <c:axId val="-1360487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sz="1600" b="0"/>
                  <a:t>USD millions</a:t>
                </a:r>
              </a:p>
            </c:rich>
          </c:tx>
          <c:overlay val="0"/>
        </c:title>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415072"/>
        <c:crosses val="autoZero"/>
        <c:crossBetween val="between"/>
      </c:valAx>
      <c:spPr>
        <a:noFill/>
        <a:ln w="25400">
          <a:noFill/>
        </a:ln>
      </c:spPr>
    </c:plotArea>
    <c:legend>
      <c:legendPos val="b"/>
      <c:layout>
        <c:manualLayout>
          <c:xMode val="edge"/>
          <c:yMode val="edge"/>
          <c:x val="0.33353965275042657"/>
          <c:y val="0.93583473853562926"/>
          <c:w val="0.1865549499006941"/>
          <c:h val="5.187881109727676E-2"/>
        </c:manualLayout>
      </c:layout>
      <c:overlay val="0"/>
      <c:spPr>
        <a:noFill/>
        <a:ln w="25400">
          <a:noFill/>
        </a:ln>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441960</xdr:colOff>
      <xdr:row>0</xdr:row>
      <xdr:rowOff>1371600</xdr:rowOff>
    </xdr:to>
    <xdr:pic>
      <xdr:nvPicPr>
        <xdr:cNvPr id="1133" name="Picture 1" descr="RFDC_cmyk_horizontal.jpg">
          <a:extLst>
            <a:ext uri="{FF2B5EF4-FFF2-40B4-BE49-F238E27FC236}">
              <a16:creationId xmlns:a16="http://schemas.microsoft.com/office/drawing/2014/main" id="{A80D4FDF-371D-42AC-82AE-E6FFCFA429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0"/>
          <a:ext cx="2468880" cy="1371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287655</xdr:colOff>
      <xdr:row>22</xdr:row>
      <xdr:rowOff>66675</xdr:rowOff>
    </xdr:from>
    <xdr:to>
      <xdr:col>27</xdr:col>
      <xdr:colOff>36195</xdr:colOff>
      <xdr:row>48</xdr:row>
      <xdr:rowOff>87630</xdr:rowOff>
    </xdr:to>
    <xdr:graphicFrame macro="">
      <xdr:nvGraphicFramePr>
        <xdr:cNvPr id="2700" name="Chart 11">
          <a:extLst>
            <a:ext uri="{FF2B5EF4-FFF2-40B4-BE49-F238E27FC236}">
              <a16:creationId xmlns:a16="http://schemas.microsoft.com/office/drawing/2014/main" id="{397708FB-FE0E-44BB-8587-0DDB1FA93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312964</xdr:colOff>
      <xdr:row>9</xdr:row>
      <xdr:rowOff>18506</xdr:rowOff>
    </xdr:from>
    <xdr:to>
      <xdr:col>39</xdr:col>
      <xdr:colOff>19050</xdr:colOff>
      <xdr:row>41</xdr:row>
      <xdr:rowOff>114300</xdr:rowOff>
    </xdr:to>
    <xdr:graphicFrame macro="">
      <xdr:nvGraphicFramePr>
        <xdr:cNvPr id="2701" name="Chart 1">
          <a:extLst>
            <a:ext uri="{FF2B5EF4-FFF2-40B4-BE49-F238E27FC236}">
              <a16:creationId xmlns:a16="http://schemas.microsoft.com/office/drawing/2014/main" id="{B5D4F439-DC2E-47CF-BCDC-B662A448A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gordonkirkwood/Desktop/Uganda%202017_12_17%20Uganda%20Country%20Model/R4D%20Uganda%20Country%20Model%2010-01-2018%20FGK%20edit%2013_10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donhubert/Library/Containers/it.bloop.airmail2/Data/Library/Application%20Support/Airmail/General/Tmp/Templates/Malawi%20PSA%20Fiscal%20Regime%20Mod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Res4Dev/Countries/Uganda/Uganda%202nd%20Model/Uganda%20R4D%20Standard%20Model%20with%20%20company%20economics%2010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shboard"/>
      <sheetName val="Field Profiles"/>
      <sheetName val="Cash Flow EA1"/>
      <sheetName val="Financing EA1"/>
      <sheetName val="Cash Flow EA2"/>
      <sheetName val="Financing EA2"/>
      <sheetName val="Cash Flow EA3"/>
      <sheetName val="Financing EA3"/>
      <sheetName val="Full Uganda Cash Flow"/>
    </sheetNames>
    <sheetDataSet>
      <sheetData sheetId="0" refreshError="1"/>
      <sheetData sheetId="1">
        <row r="6">
          <cell r="D6">
            <v>2021</v>
          </cell>
          <cell r="E6">
            <v>2021</v>
          </cell>
          <cell r="F6">
            <v>2021</v>
          </cell>
        </row>
        <row r="12">
          <cell r="D12">
            <v>39.799999999999997</v>
          </cell>
          <cell r="E12">
            <v>39.799999999999997</v>
          </cell>
          <cell r="F12">
            <v>39.799999999999997</v>
          </cell>
        </row>
        <row r="26">
          <cell r="D26">
            <v>0.6</v>
          </cell>
          <cell r="E26">
            <v>0.6</v>
          </cell>
          <cell r="F26">
            <v>0.6</v>
          </cell>
        </row>
        <row r="28">
          <cell r="D28">
            <v>0.5</v>
          </cell>
          <cell r="E28">
            <v>0.5</v>
          </cell>
          <cell r="F28">
            <v>0.5</v>
          </cell>
        </row>
        <row r="29">
          <cell r="D29">
            <v>0.08</v>
          </cell>
          <cell r="E29">
            <v>0.08</v>
          </cell>
          <cell r="F29">
            <v>0.08</v>
          </cell>
        </row>
        <row r="30">
          <cell r="D30">
            <v>10</v>
          </cell>
          <cell r="E30">
            <v>10</v>
          </cell>
          <cell r="F30">
            <v>10</v>
          </cell>
        </row>
        <row r="39">
          <cell r="D39">
            <v>0.3</v>
          </cell>
          <cell r="E39">
            <v>0.3</v>
          </cell>
          <cell r="F39">
            <v>0.3</v>
          </cell>
        </row>
        <row r="40">
          <cell r="D40">
            <v>6</v>
          </cell>
          <cell r="E40">
            <v>6</v>
          </cell>
          <cell r="F40">
            <v>6</v>
          </cell>
        </row>
        <row r="41">
          <cell r="D41">
            <v>0.6</v>
          </cell>
          <cell r="E41">
            <v>0.6</v>
          </cell>
          <cell r="F41">
            <v>0.6</v>
          </cell>
        </row>
        <row r="42">
          <cell r="D42">
            <v>0.15</v>
          </cell>
          <cell r="E42">
            <v>0.15</v>
          </cell>
          <cell r="F42">
            <v>0.15</v>
          </cell>
        </row>
        <row r="43">
          <cell r="D43">
            <v>1.73233E-2</v>
          </cell>
          <cell r="E43">
            <v>1.73233E-2</v>
          </cell>
          <cell r="F43">
            <v>1.73233E-2</v>
          </cell>
        </row>
        <row r="45">
          <cell r="D45">
            <v>0</v>
          </cell>
        </row>
        <row r="46">
          <cell r="D46">
            <v>0.08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shboard"/>
      <sheetName val="Field Profiles"/>
      <sheetName val="Model PSA"/>
      <sheetName val="Signed PSA"/>
      <sheetName val="Addendum PSA"/>
      <sheetName val="Chart Data"/>
    </sheetNames>
    <sheetDataSet>
      <sheetData sheetId="0"/>
      <sheetData sheetId="1">
        <row r="4">
          <cell r="D4" t="str">
            <v>Onshore Large</v>
          </cell>
          <cell r="U4" t="str">
            <v>Signed PSA</v>
          </cell>
        </row>
        <row r="8">
          <cell r="D8">
            <v>250</v>
          </cell>
          <cell r="E8">
            <v>50</v>
          </cell>
          <cell r="F8">
            <v>250</v>
          </cell>
        </row>
        <row r="13">
          <cell r="D13">
            <v>52</v>
          </cell>
          <cell r="E13">
            <v>57.5</v>
          </cell>
          <cell r="F13">
            <v>52</v>
          </cell>
        </row>
        <row r="20">
          <cell r="D20">
            <v>0.125</v>
          </cell>
          <cell r="E20">
            <v>0.05</v>
          </cell>
          <cell r="F20">
            <v>0.1</v>
          </cell>
        </row>
        <row r="21">
          <cell r="D21">
            <v>0.1</v>
          </cell>
        </row>
        <row r="23">
          <cell r="D23">
            <v>0.6</v>
          </cell>
          <cell r="E23">
            <v>0.7</v>
          </cell>
          <cell r="F23">
            <v>0.7</v>
          </cell>
        </row>
        <row r="24">
          <cell r="D24">
            <v>0.2</v>
          </cell>
          <cell r="E24">
            <v>0.2</v>
          </cell>
          <cell r="F24">
            <v>0.2</v>
          </cell>
        </row>
        <row r="39">
          <cell r="D39">
            <v>0.3</v>
          </cell>
          <cell r="E39">
            <v>0.3</v>
          </cell>
          <cell r="F39">
            <v>0.3</v>
          </cell>
        </row>
        <row r="41">
          <cell r="D41">
            <v>0.1</v>
          </cell>
          <cell r="E41">
            <v>0.1</v>
          </cell>
          <cell r="F41">
            <v>0.2</v>
          </cell>
        </row>
        <row r="43">
          <cell r="D43">
            <v>0</v>
          </cell>
        </row>
        <row r="44">
          <cell r="D44">
            <v>0.1</v>
          </cell>
        </row>
      </sheetData>
      <sheetData sheetId="2">
        <row r="7">
          <cell r="C7">
            <v>0</v>
          </cell>
        </row>
        <row r="29">
          <cell r="C29">
            <v>0</v>
          </cell>
        </row>
        <row r="51">
          <cell r="C51">
            <v>0</v>
          </cell>
        </row>
      </sheetData>
      <sheetData sheetId="3"/>
      <sheetData sheetId="4">
        <row r="88">
          <cell r="B88">
            <v>150000</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ield Profiles"/>
      <sheetName val="Cash Flow"/>
      <sheetName val="Financing"/>
      <sheetName val="Sensitivity Analysis"/>
      <sheetName val="Oil Price Sensitivity"/>
      <sheetName val="Development Sensitivity"/>
      <sheetName val="Operation Sensitivity"/>
      <sheetName val="Interest Sensitivity"/>
      <sheetName val="Tariff Sensitivity"/>
    </sheetNames>
    <sheetDataSet>
      <sheetData sheetId="0">
        <row r="11">
          <cell r="D11">
            <v>39.799999999999997</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nd/3.0/legalcode" TargetMode="External"/><Relationship Id="rId1" Type="http://schemas.openxmlformats.org/officeDocument/2006/relationships/hyperlink" Target="mailto:info@res4dev.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showGridLines="0" zoomScaleNormal="100" zoomScalePageLayoutView="90" workbookViewId="0">
      <selection activeCell="B13" sqref="B13"/>
    </sheetView>
  </sheetViews>
  <sheetFormatPr defaultColWidth="10.7109375" defaultRowHeight="15" x14ac:dyDescent="0.25"/>
  <cols>
    <col min="1" max="1" width="30" customWidth="1"/>
    <col min="2" max="2" width="108.7109375" customWidth="1"/>
  </cols>
  <sheetData>
    <row r="1" spans="1:4" ht="110.25" customHeight="1" x14ac:dyDescent="0.25">
      <c r="A1" s="135"/>
      <c r="B1" s="135"/>
      <c r="C1" s="54"/>
      <c r="D1" s="54"/>
    </row>
    <row r="2" spans="1:4" ht="18.75" x14ac:dyDescent="0.3">
      <c r="A2" s="136" t="s">
        <v>83</v>
      </c>
      <c r="B2" s="136" t="s">
        <v>238</v>
      </c>
      <c r="C2" s="54"/>
      <c r="D2" s="54"/>
    </row>
    <row r="3" spans="1:4" ht="18.75" x14ac:dyDescent="0.3">
      <c r="A3" s="136" t="s">
        <v>84</v>
      </c>
      <c r="B3" s="137">
        <v>1.9</v>
      </c>
      <c r="C3" s="54"/>
      <c r="D3" s="54"/>
    </row>
    <row r="4" spans="1:4" ht="18.75" x14ac:dyDescent="0.3">
      <c r="A4" s="136" t="s">
        <v>85</v>
      </c>
      <c r="B4" s="138">
        <v>43493</v>
      </c>
      <c r="C4" s="54"/>
      <c r="D4" s="54"/>
    </row>
    <row r="5" spans="1:4" ht="18.75" x14ac:dyDescent="0.3">
      <c r="A5" s="136" t="s">
        <v>86</v>
      </c>
      <c r="B5" s="138" t="s">
        <v>87</v>
      </c>
      <c r="C5" s="54"/>
      <c r="D5" s="54"/>
    </row>
    <row r="6" spans="1:4" ht="18.75" x14ac:dyDescent="0.3">
      <c r="A6" s="136" t="s">
        <v>88</v>
      </c>
      <c r="B6" s="138" t="s">
        <v>89</v>
      </c>
      <c r="C6" s="54"/>
      <c r="D6" s="54"/>
    </row>
    <row r="7" spans="1:4" ht="18.75" x14ac:dyDescent="0.3">
      <c r="A7" s="136" t="s">
        <v>90</v>
      </c>
      <c r="B7" s="138" t="s">
        <v>98</v>
      </c>
      <c r="C7" s="54"/>
      <c r="D7" s="54"/>
    </row>
    <row r="8" spans="1:4" ht="18.75" x14ac:dyDescent="0.3">
      <c r="A8" s="136" t="s">
        <v>91</v>
      </c>
      <c r="B8" s="139" t="s">
        <v>92</v>
      </c>
      <c r="C8" s="54"/>
      <c r="D8" s="54"/>
    </row>
    <row r="9" spans="1:4" ht="18.75" x14ac:dyDescent="0.3">
      <c r="A9" s="136" t="s">
        <v>93</v>
      </c>
      <c r="B9" s="140" t="s">
        <v>94</v>
      </c>
      <c r="C9" s="54"/>
      <c r="D9" s="54"/>
    </row>
    <row r="10" spans="1:4" ht="18.75" x14ac:dyDescent="0.3">
      <c r="A10" s="136" t="s">
        <v>95</v>
      </c>
      <c r="B10" s="139" t="s">
        <v>96</v>
      </c>
      <c r="C10" s="54"/>
      <c r="D10" s="54"/>
    </row>
    <row r="11" spans="1:4" ht="37.5" x14ac:dyDescent="0.3">
      <c r="A11" s="141" t="s">
        <v>359</v>
      </c>
      <c r="B11" s="142" t="s">
        <v>360</v>
      </c>
      <c r="C11" s="54"/>
      <c r="D11" s="54"/>
    </row>
    <row r="12" spans="1:4" ht="18.75" x14ac:dyDescent="0.3">
      <c r="A12" s="136" t="s">
        <v>97</v>
      </c>
      <c r="B12" s="213" t="s">
        <v>235</v>
      </c>
      <c r="C12" s="143"/>
      <c r="D12" s="54"/>
    </row>
    <row r="13" spans="1:4" ht="150" x14ac:dyDescent="0.3">
      <c r="A13" s="214" t="s">
        <v>237</v>
      </c>
      <c r="B13" s="215" t="s">
        <v>236</v>
      </c>
      <c r="C13" s="143"/>
      <c r="D13" s="54"/>
    </row>
    <row r="14" spans="1:4" x14ac:dyDescent="0.25">
      <c r="A14" s="54"/>
      <c r="B14" s="54"/>
      <c r="C14" s="54"/>
      <c r="D14" s="54"/>
    </row>
  </sheetData>
  <hyperlinks>
    <hyperlink ref="B8" r:id="rId1" xr:uid="{00000000-0004-0000-0000-000000000000}"/>
    <hyperlink ref="B10" r:id="rId2" xr:uid="{00000000-0004-0000-0000-000001000000}"/>
  </hyperlinks>
  <pageMargins left="0.75" right="0.75" top="1" bottom="1" header="0.5" footer="0.5"/>
  <pageSetup orientation="portrait" horizontalDpi="4294967292" verticalDpi="429496729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8"/>
  <sheetViews>
    <sheetView showGridLines="0" workbookViewId="0">
      <pane xSplit="3" ySplit="2" topLeftCell="D30" activePane="bottomRight" state="frozen"/>
      <selection pane="topRight" activeCell="D1" sqref="D1"/>
      <selection pane="bottomLeft" activeCell="A4" sqref="A4"/>
      <selection pane="bottomRight" activeCell="H48" sqref="H48"/>
    </sheetView>
  </sheetViews>
  <sheetFormatPr defaultColWidth="8.7109375" defaultRowHeight="15" x14ac:dyDescent="0.25"/>
  <cols>
    <col min="1" max="1" width="3" style="11" customWidth="1"/>
    <col min="2" max="2" width="1.42578125" style="11" customWidth="1"/>
    <col min="3" max="3" width="55.7109375" style="20" customWidth="1"/>
    <col min="4" max="4" width="17.28515625" style="20" customWidth="1"/>
    <col min="5" max="5" width="15.28515625" style="20" customWidth="1"/>
    <col min="6" max="18" width="14.42578125" style="5" customWidth="1"/>
    <col min="19" max="26" width="14.42578125" style="6" customWidth="1"/>
    <col min="27" max="27" width="8.7109375" style="9" customWidth="1"/>
  </cols>
  <sheetData>
    <row r="1" spans="1:28" ht="18.75" x14ac:dyDescent="0.3">
      <c r="A1" s="373" t="s">
        <v>79</v>
      </c>
      <c r="B1" s="374"/>
      <c r="C1" s="374"/>
      <c r="D1" s="374"/>
      <c r="E1" s="374"/>
      <c r="F1" s="374"/>
      <c r="G1" s="374"/>
      <c r="H1" s="374"/>
      <c r="I1" s="1"/>
      <c r="J1" s="2"/>
      <c r="K1" s="3"/>
      <c r="L1" s="4"/>
    </row>
    <row r="2" spans="1:28" s="14" customFormat="1" ht="21.75" customHeight="1" x14ac:dyDescent="0.25">
      <c r="A2" s="13"/>
      <c r="B2" s="26"/>
      <c r="C2" s="26" t="s">
        <v>23</v>
      </c>
      <c r="D2" s="26"/>
      <c r="E2" s="280" t="s">
        <v>284</v>
      </c>
      <c r="F2" s="282">
        <f>+Dashboard!AQ2</f>
        <v>0</v>
      </c>
      <c r="G2" s="280">
        <f>IF(F2="2003 PSC",1,IF(F2="2005 PSC",2,IF(F2="2011 RA",3,IF(F2="2018 Back-In",4,5))))</f>
        <v>5</v>
      </c>
      <c r="AA2" s="133"/>
    </row>
    <row r="4" spans="1:28" x14ac:dyDescent="0.25">
      <c r="E4"/>
      <c r="F4"/>
      <c r="G4"/>
      <c r="H4" s="132">
        <v>2021</v>
      </c>
      <c r="I4" s="132">
        <f t="shared" ref="I4:Z4" si="0">+H4+1</f>
        <v>2022</v>
      </c>
      <c r="J4" s="132">
        <f t="shared" si="0"/>
        <v>2023</v>
      </c>
      <c r="K4" s="132">
        <f t="shared" si="0"/>
        <v>2024</v>
      </c>
      <c r="L4" s="132">
        <f t="shared" si="0"/>
        <v>2025</v>
      </c>
      <c r="M4" s="132">
        <f t="shared" si="0"/>
        <v>2026</v>
      </c>
      <c r="N4" s="132">
        <f t="shared" si="0"/>
        <v>2027</v>
      </c>
      <c r="O4" s="132">
        <f t="shared" si="0"/>
        <v>2028</v>
      </c>
      <c r="P4" s="132">
        <f t="shared" si="0"/>
        <v>2029</v>
      </c>
      <c r="Q4" s="132">
        <f t="shared" si="0"/>
        <v>2030</v>
      </c>
      <c r="R4" s="132">
        <f t="shared" si="0"/>
        <v>2031</v>
      </c>
      <c r="S4" s="132">
        <f t="shared" si="0"/>
        <v>2032</v>
      </c>
      <c r="T4" s="132">
        <f t="shared" si="0"/>
        <v>2033</v>
      </c>
      <c r="U4" s="132">
        <f t="shared" si="0"/>
        <v>2034</v>
      </c>
      <c r="V4" s="132">
        <f t="shared" si="0"/>
        <v>2035</v>
      </c>
      <c r="W4" s="132">
        <f t="shared" si="0"/>
        <v>2036</v>
      </c>
      <c r="X4" s="132">
        <f t="shared" si="0"/>
        <v>2037</v>
      </c>
      <c r="Y4" s="132">
        <f t="shared" si="0"/>
        <v>2038</v>
      </c>
      <c r="Z4" s="132">
        <f t="shared" si="0"/>
        <v>2039</v>
      </c>
    </row>
    <row r="5" spans="1:28" s="9" customFormat="1" x14ac:dyDescent="0.25">
      <c r="A5" s="134">
        <v>1</v>
      </c>
      <c r="B5" s="46" t="s">
        <v>104</v>
      </c>
      <c r="C5" s="27"/>
      <c r="D5" s="27"/>
      <c r="E5"/>
      <c r="F5"/>
      <c r="G5"/>
      <c r="H5" s="38">
        <f>IF($G$2=1,'2003 PSC'!V9,IF('Chart Data'!$G$2=2,'2005 PSC'!V9,IF('Chart Data'!$G$2=3,'2011 RA'!V9,IF('Chart Data'!$G$2=4,'2018 Back-In'!V11+'2018 Back-In'!V246,'2018 PIFB'!V9))))</f>
        <v>9.7767857142857135</v>
      </c>
      <c r="I5" s="38">
        <f>IF($G$2=1,'2003 PSC'!W9,IF('Chart Data'!$G$2=2,'2005 PSC'!W9,IF('Chart Data'!$G$2=3,'2011 RA'!W9,IF('Chart Data'!$G$2=4,'2018 Back-In'!W11+'2018 Back-In'!W246,'2018 PIFB'!W9))))</f>
        <v>36.5</v>
      </c>
      <c r="J5" s="38">
        <f>IF($G$2=1,'2003 PSC'!X9,IF('Chart Data'!$G$2=2,'2005 PSC'!X9,IF('Chart Data'!$G$2=3,'2011 RA'!X9,IF('Chart Data'!$G$2=4,'2018 Back-In'!X11+'2018 Back-In'!X246,'2018 PIFB'!X9))))</f>
        <v>54.75</v>
      </c>
      <c r="K5" s="38">
        <f>IF($G$2=1,'2003 PSC'!Y9,IF('Chart Data'!$G$2=2,'2005 PSC'!Y9,IF('Chart Data'!$G$2=3,'2011 RA'!Y9,IF('Chart Data'!$G$2=4,'2018 Back-In'!Y11+'2018 Back-In'!Y246,'2018 PIFB'!Y9))))</f>
        <v>54.75</v>
      </c>
      <c r="L5" s="38">
        <f>IF($G$2=1,'2003 PSC'!Z9,IF('Chart Data'!$G$2=2,'2005 PSC'!Z9,IF('Chart Data'!$G$2=3,'2011 RA'!Z9,IF('Chart Data'!$G$2=4,'2018 Back-In'!Z11+'2018 Back-In'!Z246,'2018 PIFB'!Z9))))</f>
        <v>54.75</v>
      </c>
      <c r="M5" s="38">
        <f>IF($G$2=1,'2003 PSC'!AA9,IF('Chart Data'!$G$2=2,'2005 PSC'!AA9,IF('Chart Data'!$G$2=3,'2011 RA'!AA9,IF('Chart Data'!$G$2=4,'2018 Back-In'!AA11+'2018 Back-In'!AA246,'2018 PIFB'!AA9))))</f>
        <v>54.75</v>
      </c>
      <c r="N5" s="38">
        <f>IF($G$2=1,'2003 PSC'!AB9,IF('Chart Data'!$G$2=2,'2005 PSC'!AB9,IF('Chart Data'!$G$2=3,'2011 RA'!AB9,IF('Chart Data'!$G$2=4,'2018 Back-In'!AB11+'2018 Back-In'!AB246,'2018 PIFB'!AB9))))</f>
        <v>54.75</v>
      </c>
      <c r="O5" s="38">
        <f>IF($G$2=1,'2003 PSC'!AC9,IF('Chart Data'!$G$2=2,'2005 PSC'!AC9,IF('Chart Data'!$G$2=3,'2011 RA'!AC9,IF('Chart Data'!$G$2=4,'2018 Back-In'!AC11+'2018 Back-In'!AC246,'2018 PIFB'!AC9))))</f>
        <v>54.75</v>
      </c>
      <c r="P5" s="38">
        <f>IF($G$2=1,'2003 PSC'!AD9,IF('Chart Data'!$G$2=2,'2005 PSC'!AD9,IF('Chart Data'!$G$2=3,'2011 RA'!AD9,IF('Chart Data'!$G$2=4,'2018 Back-In'!AD11+'2018 Back-In'!AD246,'2018 PIFB'!AD9))))</f>
        <v>52.386363636363818</v>
      </c>
      <c r="Q5" s="38">
        <f>IF($G$2=1,'2003 PSC'!AE9,IF('Chart Data'!$G$2=2,'2005 PSC'!AE9,IF('Chart Data'!$G$2=3,'2011 RA'!AE9,IF('Chart Data'!$G$2=4,'2018 Back-In'!AE11+'2018 Back-In'!AE246,'2018 PIFB'!AE9))))</f>
        <v>44.90259740259755</v>
      </c>
      <c r="R5" s="38">
        <f>IF($G$2=1,'2003 PSC'!AF9,IF('Chart Data'!$G$2=2,'2005 PSC'!AF9,IF('Chart Data'!$G$2=3,'2011 RA'!AF9,IF('Chart Data'!$G$2=4,'2018 Back-In'!AF11+'2018 Back-In'!AF246,'2018 PIFB'!AF9))))</f>
        <v>35.547889610389731</v>
      </c>
      <c r="S5" s="38">
        <f>IF($G$2=1,'2003 PSC'!AG9,IF('Chart Data'!$G$2=2,'2005 PSC'!AG9,IF('Chart Data'!$G$2=3,'2011 RA'!AG9,IF('Chart Data'!$G$2=4,'2018 Back-In'!AG11+'2018 Back-In'!AG246,'2018 PIFB'!AG9))))</f>
        <v>29.935064935065039</v>
      </c>
      <c r="T5" s="38">
        <f>IF($G$2=1,'2003 PSC'!AH9,IF('Chart Data'!$G$2=2,'2005 PSC'!AH9,IF('Chart Data'!$G$2=3,'2011 RA'!AH9,IF('Chart Data'!$G$2=4,'2018 Back-In'!AH11+'2018 Back-In'!AH246,'2018 PIFB'!AH9))))</f>
        <v>22.451298701298782</v>
      </c>
      <c r="U5" s="38">
        <f>IF($G$2=1,'2003 PSC'!AI9,IF('Chart Data'!$G$2=2,'2005 PSC'!AI9,IF('Chart Data'!$G$2=3,'2011 RA'!AI9,IF('Chart Data'!$G$2=4,'2018 Back-In'!AI11+'2018 Back-In'!AI246,'2018 PIFB'!AI9))))</f>
        <v>0</v>
      </c>
      <c r="V5" s="38">
        <f>IF($G$2=1,'2003 PSC'!AJ9,IF('Chart Data'!$G$2=2,'2005 PSC'!AJ9,IF('Chart Data'!$G$2=3,'2011 RA'!AJ9,IF('Chart Data'!$G$2=4,'2018 Back-In'!AJ11+'2018 Back-In'!AJ246,'2018 PIFB'!AJ9))))</f>
        <v>0</v>
      </c>
      <c r="W5" s="38">
        <f>IF($G$2=1,'2003 PSC'!AK9,IF('Chart Data'!$G$2=2,'2005 PSC'!AK9,IF('Chart Data'!$G$2=3,'2011 RA'!AK9,IF('Chart Data'!$G$2=4,'2018 Back-In'!AK11+'2018 Back-In'!AK246,'2018 PIFB'!AK9))))</f>
        <v>0</v>
      </c>
      <c r="X5" s="38">
        <f>IF($G$2=1,'2003 PSC'!AL9,IF('Chart Data'!$G$2=2,'2005 PSC'!AL9,IF('Chart Data'!$G$2=3,'2011 RA'!AL9,IF('Chart Data'!$G$2=4,'2018 Back-In'!AL11+'2018 Back-In'!AL246,'2018 PIFB'!AL9))))</f>
        <v>0</v>
      </c>
      <c r="Y5" s="38">
        <f>IF($G$2=1,'2003 PSC'!AM9,IF('Chart Data'!$G$2=2,'2005 PSC'!AM9,IF('Chart Data'!$G$2=3,'2011 RA'!AM9,IF('Chart Data'!$G$2=4,'2018 Back-In'!AM11+'2018 Back-In'!AM246,'2018 PIFB'!AM9))))</f>
        <v>0</v>
      </c>
      <c r="Z5" s="38">
        <f>IF($G$2=1,'2003 PSC'!AN9,IF('Chart Data'!$G$2=2,'2005 PSC'!AN9,IF('Chart Data'!$G$2=3,'2011 RA'!AN9,IF('Chart Data'!$G$2=4,'2018 Back-In'!AN11+'2018 Back-In'!AN246,'2018 PIFB'!AN9))))</f>
        <v>0</v>
      </c>
      <c r="AB5" s="96">
        <f>SUM(E5:AA5)</f>
        <v>560.00000000000068</v>
      </c>
    </row>
    <row r="6" spans="1:28" ht="15" customHeight="1" x14ac:dyDescent="0.25">
      <c r="B6" s="27"/>
      <c r="C6" s="27"/>
      <c r="D6" s="27"/>
      <c r="E6"/>
      <c r="F6"/>
      <c r="G6"/>
      <c r="H6" s="38"/>
      <c r="I6" s="38"/>
      <c r="J6" s="38"/>
      <c r="K6" s="38"/>
      <c r="L6" s="38"/>
      <c r="M6" s="38"/>
      <c r="N6" s="38"/>
      <c r="O6" s="38"/>
      <c r="P6" s="38"/>
      <c r="Q6" s="38"/>
      <c r="R6" s="38"/>
      <c r="S6" s="38"/>
      <c r="T6" s="38"/>
      <c r="U6" s="38"/>
      <c r="V6" s="38"/>
      <c r="W6" s="38"/>
      <c r="X6" s="38"/>
      <c r="Y6" s="38"/>
      <c r="Z6" s="38"/>
    </row>
    <row r="7" spans="1:28" x14ac:dyDescent="0.25">
      <c r="A7" s="11">
        <v>2</v>
      </c>
      <c r="B7" s="46" t="s">
        <v>285</v>
      </c>
      <c r="E7"/>
      <c r="F7"/>
      <c r="G7"/>
      <c r="H7" s="132">
        <v>2021</v>
      </c>
      <c r="I7" s="132">
        <f t="shared" ref="I7:Z7" si="1">+H7+1</f>
        <v>2022</v>
      </c>
      <c r="J7" s="132">
        <f t="shared" si="1"/>
        <v>2023</v>
      </c>
      <c r="K7" s="132">
        <f t="shared" si="1"/>
        <v>2024</v>
      </c>
      <c r="L7" s="132">
        <f t="shared" si="1"/>
        <v>2025</v>
      </c>
      <c r="M7" s="132">
        <f t="shared" si="1"/>
        <v>2026</v>
      </c>
      <c r="N7" s="132">
        <f t="shared" si="1"/>
        <v>2027</v>
      </c>
      <c r="O7" s="132">
        <f t="shared" si="1"/>
        <v>2028</v>
      </c>
      <c r="P7" s="132">
        <f t="shared" si="1"/>
        <v>2029</v>
      </c>
      <c r="Q7" s="132">
        <f t="shared" si="1"/>
        <v>2030</v>
      </c>
      <c r="R7" s="132">
        <f t="shared" si="1"/>
        <v>2031</v>
      </c>
      <c r="S7" s="132">
        <f t="shared" si="1"/>
        <v>2032</v>
      </c>
      <c r="T7" s="132">
        <f t="shared" si="1"/>
        <v>2033</v>
      </c>
      <c r="U7" s="132">
        <f t="shared" si="1"/>
        <v>2034</v>
      </c>
      <c r="V7" s="132">
        <f t="shared" si="1"/>
        <v>2035</v>
      </c>
      <c r="W7" s="132">
        <f t="shared" si="1"/>
        <v>2036</v>
      </c>
      <c r="X7" s="132">
        <f t="shared" si="1"/>
        <v>2037</v>
      </c>
      <c r="Y7" s="132">
        <f t="shared" si="1"/>
        <v>2038</v>
      </c>
      <c r="Z7" s="132">
        <f t="shared" si="1"/>
        <v>2039</v>
      </c>
    </row>
    <row r="8" spans="1:28" s="9" customFormat="1" x14ac:dyDescent="0.25">
      <c r="A8" s="134"/>
      <c r="B8" s="27"/>
      <c r="C8" s="27"/>
      <c r="D8" s="27"/>
      <c r="E8"/>
      <c r="F8"/>
      <c r="G8"/>
      <c r="H8" s="38">
        <f>IF($G$2=1,'2003 PSC'!V41,IF('Chart Data'!$G$2=2,'2005 PSC'!V41,IF('Chart Data'!$G$2=3,'2011 RA'!V41,IF('Chart Data'!$G$2=4,'2018 Back-In'!V43+'2018 Back-In'!V278,'2018 PIFB'!V41))))</f>
        <v>726.2642249999999</v>
      </c>
      <c r="I8" s="38">
        <f>IF($G$2=1,'2003 PSC'!W41,IF('Chart Data'!$G$2=2,'2005 PSC'!W41,IF('Chart Data'!$G$2=3,'2011 RA'!W41,IF('Chart Data'!$G$2=4,'2018 Back-In'!W43+'2018 Back-In'!W278,'2018 PIFB'!W41))))</f>
        <v>2765.6141687999998</v>
      </c>
      <c r="J8" s="38">
        <f>IF($G$2=1,'2003 PSC'!X41,IF('Chart Data'!$G$2=2,'2005 PSC'!X41,IF('Chart Data'!$G$2=3,'2011 RA'!X41,IF('Chart Data'!$G$2=4,'2018 Back-In'!X43+'2018 Back-In'!X278,'2018 PIFB'!X41))))</f>
        <v>4231.3896782640004</v>
      </c>
      <c r="K8" s="38">
        <f>IF($G$2=1,'2003 PSC'!Y41,IF('Chart Data'!$G$2=2,'2005 PSC'!Y41,IF('Chart Data'!$G$2=3,'2011 RA'!Y41,IF('Chart Data'!$G$2=4,'2018 Back-In'!Y43+'2018 Back-In'!Y278,'2018 PIFB'!Y41))))</f>
        <v>4316.0174718292801</v>
      </c>
      <c r="L8" s="38">
        <f>IF($G$2=1,'2003 PSC'!Z41,IF('Chart Data'!$G$2=2,'2005 PSC'!Z41,IF('Chart Data'!$G$2=3,'2011 RA'!Z41,IF('Chart Data'!$G$2=4,'2018 Back-In'!Z43+'2018 Back-In'!Z278,'2018 PIFB'!Z41))))</f>
        <v>4402.3378212658654</v>
      </c>
      <c r="M8" s="38">
        <f>IF($G$2=1,'2003 PSC'!AA41,IF('Chart Data'!$G$2=2,'2005 PSC'!AA41,IF('Chart Data'!$G$2=3,'2011 RA'!AA41,IF('Chart Data'!$G$2=4,'2018 Back-In'!AA43+'2018 Back-In'!AA278,'2018 PIFB'!AA41))))</f>
        <v>4490.384577691183</v>
      </c>
      <c r="N8" s="38">
        <f>IF($G$2=1,'2003 PSC'!AB41,IF('Chart Data'!$G$2=2,'2005 PSC'!AB41,IF('Chart Data'!$G$2=3,'2011 RA'!AB41,IF('Chart Data'!$G$2=4,'2018 Back-In'!AB43+'2018 Back-In'!AB278,'2018 PIFB'!AB41))))</f>
        <v>4580.1922692450071</v>
      </c>
      <c r="O8" s="38">
        <f>IF($G$2=1,'2003 PSC'!AC41,IF('Chart Data'!$G$2=2,'2005 PSC'!AC41,IF('Chart Data'!$G$2=3,'2011 RA'!AC41,IF('Chart Data'!$G$2=4,'2018 Back-In'!AC43+'2018 Back-In'!AC278,'2018 PIFB'!AC41))))</f>
        <v>4671.7961146299076</v>
      </c>
      <c r="P8" s="38">
        <f>IF($G$2=1,'2003 PSC'!AD41,IF('Chart Data'!$G$2=2,'2005 PSC'!AD41,IF('Chart Data'!$G$2=3,'2011 RA'!AD41,IF('Chart Data'!$G$2=4,'2018 Back-In'!AD43+'2018 Back-In'!AD278,'2018 PIFB'!AD41))))</f>
        <v>4559.5101058972241</v>
      </c>
      <c r="Q8" s="38">
        <f>IF($G$2=1,'2003 PSC'!AE41,IF('Chart Data'!$G$2=2,'2005 PSC'!AE41,IF('Chart Data'!$G$2=3,'2011 RA'!AE41,IF('Chart Data'!$G$2=4,'2018 Back-In'!AE43+'2018 Back-In'!AE278,'2018 PIFB'!AE41))))</f>
        <v>3986.3145497272867</v>
      </c>
      <c r="R8" s="38">
        <f>IF($G$2=1,'2003 PSC'!AF41,IF('Chart Data'!$G$2=2,'2005 PSC'!AF41,IF('Chart Data'!$G$2=3,'2011 RA'!AF41,IF('Chart Data'!$G$2=4,'2018 Back-In'!AF43+'2018 Back-In'!AF278,'2018 PIFB'!AF41))))</f>
        <v>3218.9489989047843</v>
      </c>
      <c r="S8" s="38">
        <f>IF($G$2=1,'2003 PSC'!AG41,IF('Chart Data'!$G$2=2,'2005 PSC'!AG41,IF('Chart Data'!$G$2=3,'2011 RA'!AG41,IF('Chart Data'!$G$2=4,'2018 Back-In'!AG43+'2018 Back-In'!AG278,'2018 PIFB'!AG41))))</f>
        <v>2764.9077716908469</v>
      </c>
      <c r="T8" s="38">
        <f>IF($G$2=1,'2003 PSC'!AH41,IF('Chart Data'!$G$2=2,'2005 PSC'!AH41,IF('Chart Data'!$G$2=3,'2011 RA'!AH41,IF('Chart Data'!$G$2=4,'2018 Back-In'!AH43+'2018 Back-In'!AH278,'2018 PIFB'!AH41))))</f>
        <v>2115.1544453434981</v>
      </c>
      <c r="U8" s="38">
        <f>IF($G$2=1,'2003 PSC'!AI41,IF('Chart Data'!$G$2=2,'2005 PSC'!AI41,IF('Chart Data'!$G$2=3,'2011 RA'!AI41,IF('Chart Data'!$G$2=4,'2018 Back-In'!AI43+'2018 Back-In'!AI278,'2018 PIFB'!AI41))))</f>
        <v>0</v>
      </c>
      <c r="V8" s="38">
        <f>IF($G$2=1,'2003 PSC'!AJ41,IF('Chart Data'!$G$2=2,'2005 PSC'!AJ41,IF('Chart Data'!$G$2=3,'2011 RA'!AJ41,IF('Chart Data'!$G$2=4,'2018 Back-In'!AJ43+'2018 Back-In'!AJ278,'2018 PIFB'!AJ41))))</f>
        <v>0</v>
      </c>
      <c r="W8" s="38">
        <f>IF($G$2=1,'2003 PSC'!AK41,IF('Chart Data'!$G$2=2,'2005 PSC'!AK41,IF('Chart Data'!$G$2=3,'2011 RA'!AK41,IF('Chart Data'!$G$2=4,'2018 Back-In'!AK43+'2018 Back-In'!AK278,'2018 PIFB'!AK41))))</f>
        <v>0</v>
      </c>
      <c r="X8" s="38">
        <f>IF($G$2=1,'2003 PSC'!AL41,IF('Chart Data'!$G$2=2,'2005 PSC'!AL41,IF('Chart Data'!$G$2=3,'2011 RA'!AL41,IF('Chart Data'!$G$2=4,'2018 Back-In'!AL43+'2018 Back-In'!AL278,'2018 PIFB'!AL41))))</f>
        <v>0</v>
      </c>
      <c r="Y8" s="38">
        <f>IF($G$2=1,'2003 PSC'!AM41,IF('Chart Data'!$G$2=2,'2005 PSC'!AM41,IF('Chart Data'!$G$2=3,'2011 RA'!AM41,IF('Chart Data'!$G$2=4,'2018 Back-In'!AM43+'2018 Back-In'!AM278,'2018 PIFB'!AM41))))</f>
        <v>0</v>
      </c>
      <c r="Z8" s="38">
        <f>IF($G$2=1,'2003 PSC'!AN41,IF('Chart Data'!$G$2=2,'2005 PSC'!AN41,IF('Chart Data'!$G$2=3,'2011 RA'!AN41,IF('Chart Data'!$G$2=4,'2018 Back-In'!AN43+'2018 Back-In'!AN278,'2018 PIFB'!AN41))))</f>
        <v>0</v>
      </c>
      <c r="AB8" s="96">
        <f>SUM(E8:AA8)</f>
        <v>46828.832198288881</v>
      </c>
    </row>
    <row r="9" spans="1:28" x14ac:dyDescent="0.25">
      <c r="B9" s="27"/>
      <c r="C9" s="27"/>
      <c r="D9" s="27"/>
      <c r="E9" s="38"/>
      <c r="F9" s="38"/>
      <c r="G9" s="38"/>
      <c r="H9" s="38"/>
      <c r="I9" s="38"/>
      <c r="J9" s="38"/>
      <c r="K9" s="38"/>
      <c r="L9" s="38"/>
      <c r="M9" s="38"/>
      <c r="N9" s="38"/>
      <c r="O9" s="38"/>
      <c r="P9" s="38"/>
      <c r="Q9" s="38"/>
      <c r="R9" s="38"/>
      <c r="S9" s="38"/>
      <c r="T9" s="38"/>
      <c r="U9" s="38"/>
      <c r="V9" s="38"/>
      <c r="W9" s="38"/>
      <c r="X9" s="38"/>
      <c r="Y9" s="38"/>
      <c r="Z9" s="38"/>
    </row>
    <row r="10" spans="1:28" x14ac:dyDescent="0.25">
      <c r="A10" s="11">
        <v>3</v>
      </c>
      <c r="B10" s="46" t="s">
        <v>328</v>
      </c>
      <c r="D10" s="132">
        <v>2017</v>
      </c>
      <c r="E10" s="132">
        <v>2018</v>
      </c>
      <c r="F10" s="132">
        <f t="shared" ref="F10:Z10" si="2">+E10+1</f>
        <v>2019</v>
      </c>
      <c r="G10" s="132">
        <f t="shared" si="2"/>
        <v>2020</v>
      </c>
      <c r="H10" s="132">
        <f t="shared" si="2"/>
        <v>2021</v>
      </c>
      <c r="I10" s="132">
        <f t="shared" si="2"/>
        <v>2022</v>
      </c>
      <c r="J10" s="132">
        <f t="shared" si="2"/>
        <v>2023</v>
      </c>
      <c r="K10" s="132">
        <f t="shared" si="2"/>
        <v>2024</v>
      </c>
      <c r="L10" s="132">
        <f t="shared" si="2"/>
        <v>2025</v>
      </c>
      <c r="M10" s="132">
        <f t="shared" si="2"/>
        <v>2026</v>
      </c>
      <c r="N10" s="132">
        <f t="shared" si="2"/>
        <v>2027</v>
      </c>
      <c r="O10" s="132">
        <f t="shared" si="2"/>
        <v>2028</v>
      </c>
      <c r="P10" s="132">
        <f t="shared" si="2"/>
        <v>2029</v>
      </c>
      <c r="Q10" s="132">
        <f t="shared" si="2"/>
        <v>2030</v>
      </c>
      <c r="R10" s="132">
        <f t="shared" si="2"/>
        <v>2031</v>
      </c>
      <c r="S10" s="132">
        <f t="shared" si="2"/>
        <v>2032</v>
      </c>
      <c r="T10" s="132">
        <f t="shared" si="2"/>
        <v>2033</v>
      </c>
      <c r="U10" s="132">
        <f t="shared" si="2"/>
        <v>2034</v>
      </c>
      <c r="V10" s="132">
        <f t="shared" si="2"/>
        <v>2035</v>
      </c>
      <c r="W10" s="132">
        <f t="shared" si="2"/>
        <v>2036</v>
      </c>
      <c r="X10" s="132">
        <f t="shared" si="2"/>
        <v>2037</v>
      </c>
      <c r="Y10" s="132">
        <f t="shared" si="2"/>
        <v>2038</v>
      </c>
      <c r="Z10" s="132">
        <f t="shared" si="2"/>
        <v>2039</v>
      </c>
    </row>
    <row r="11" spans="1:28" s="299" customFormat="1" x14ac:dyDescent="0.25">
      <c r="C11" s="299" t="s">
        <v>330</v>
      </c>
      <c r="D11" s="300">
        <f>IF($G$2=1,SUM('2003 PSC'!F54:R54)+SUM('2003 PSC'!F80:R80)+SUM('2003 PSC'!F83:R83),IF($G$2=2,SUM('2005 PSC'!F54:R54)+SUM('2005 PSC'!F80:R80)+SUM('2005 PSC'!F83:R83),IF($G$2=3,SUM('2011 RA'!F54:R54)+SUM('2011 RA'!F80:R80)+SUM('2011 RA'!F83:R83),IF($G$2=4,SUM('2018 Back-In'!F56:R56)+SUM('2018 Back-In'!F82:R82)+SUM('2018 Back-In'!F85:R85)+SUM('2018 Back-In'!F291:R291)+SUM('2018 Back-In'!F317:R317)+SUM('2018 Back-In'!F320:R320),SUM('2018 PIFB'!F54:R54)+SUM('2018 PIFB'!F87:R87)+SUM('2018 PIFB'!F90:R90))))*-1)</f>
        <v>-605.98299999999995</v>
      </c>
      <c r="E11" s="300"/>
      <c r="F11" s="300"/>
      <c r="G11" s="300"/>
      <c r="H11" s="300"/>
      <c r="I11" s="300"/>
      <c r="J11" s="300"/>
      <c r="K11" s="300"/>
      <c r="L11" s="300"/>
      <c r="M11" s="300"/>
      <c r="N11" s="300"/>
      <c r="O11" s="300"/>
      <c r="P11" s="300"/>
      <c r="Q11" s="300"/>
      <c r="R11" s="300"/>
      <c r="S11" s="300"/>
      <c r="T11" s="300"/>
      <c r="U11" s="300"/>
      <c r="V11" s="300"/>
      <c r="W11" s="300"/>
      <c r="X11" s="300"/>
      <c r="Y11" s="300"/>
      <c r="Z11" s="300"/>
      <c r="AA11" s="301"/>
      <c r="AB11" s="96">
        <f>SUM(D11:AA11)</f>
        <v>-605.98299999999995</v>
      </c>
    </row>
    <row r="12" spans="1:28" s="299" customFormat="1" x14ac:dyDescent="0.25">
      <c r="C12" s="299" t="s">
        <v>318</v>
      </c>
      <c r="D12" s="300"/>
      <c r="E12" s="300">
        <f>IF($G$2=1,'2003 PSC'!S55+'2003 PSC'!S81+'2003 PSC'!S84,IF('Chart Data'!$G$2=2,'2005 PSC'!S55+'2005 PSC'!S81+'2005 PSC'!S84,IF('Chart Data'!$G$2=3,'2011 RA'!S55+'2011 RA'!S81+'2011 RA'!S84,IF('Chart Data'!$G$2=4,'2018 Back-In'!S57+'2018 Back-In'!S83+'2018 Back-In'!S86+'2018 Back-In'!S292+'2018 Back-In'!S318+'2018 Back-In'!S321,'2018 PIFB'!S55+'2018 PIFB'!S88+'2018 PIFB'!S91))))*-1</f>
        <v>-1303.8876759999998</v>
      </c>
      <c r="F12" s="300">
        <f>IF($G$2=1,'2003 PSC'!T55+'2003 PSC'!T81+'2003 PSC'!T84,IF('Chart Data'!$G$2=2,'2005 PSC'!T55+'2005 PSC'!T81+'2005 PSC'!T84,IF('Chart Data'!$G$2=3,'2011 RA'!T55+'2011 RA'!T81+'2011 RA'!T84,IF('Chart Data'!$G$2=4,'2018 Back-In'!T57+'2018 Back-In'!T83+'2018 Back-In'!T86+'2018 Back-In'!T292+'2018 Back-In'!T318+'2018 Back-In'!T321,'2018 PIFB'!T55+'2018 PIFB'!T88+'2018 PIFB'!T91))))*-1</f>
        <v>-4603.7264867999984</v>
      </c>
      <c r="G12" s="300">
        <f>IF($G$2=1,'2003 PSC'!U55+'2003 PSC'!U81+'2003 PSC'!U84,IF('Chart Data'!$G$2=2,'2005 PSC'!U55+'2005 PSC'!U81+'2005 PSC'!U84,IF('Chart Data'!$G$2=3,'2011 RA'!U55+'2011 RA'!U81+'2011 RA'!U84,IF('Chart Data'!$G$2=4,'2018 Back-In'!U57+'2018 Back-In'!U83+'2018 Back-In'!U86+'2018 Back-In'!U292+'2018 Back-In'!U318+'2018 Back-In'!U321,'2018 PIFB'!U55+'2018 PIFB'!U88+'2018 PIFB'!U91))))*-1</f>
        <v>-3652.2896795279989</v>
      </c>
      <c r="H12" s="300">
        <f>IF($G$2=1,'2003 PSC'!V55+'2003 PSC'!V81+'2003 PSC'!V84,IF('Chart Data'!$G$2=2,'2005 PSC'!V55+'2005 PSC'!V81+'2005 PSC'!V84,IF('Chart Data'!$G$2=3,'2011 RA'!V55+'2011 RA'!V81+'2011 RA'!V84,IF('Chart Data'!$G$2=4,'2018 Back-In'!V57+'2018 Back-In'!V83+'2018 Back-In'!V86+'2018 Back-In'!V292+'2018 Back-In'!V318+'2018 Back-In'!V321,'2018 PIFB'!V55+'2018 PIFB'!V88+'2018 PIFB'!V91))))*-1</f>
        <v>-745.0670946237118</v>
      </c>
      <c r="I12" s="300">
        <f>IF($G$2=1,'2003 PSC'!W55+'2003 PSC'!W81+'2003 PSC'!W84,IF('Chart Data'!$G$2=2,'2005 PSC'!W55+'2005 PSC'!W81+'2005 PSC'!W84,IF('Chart Data'!$G$2=3,'2011 RA'!W55+'2011 RA'!W81+'2011 RA'!W84,IF('Chart Data'!$G$2=4,'2018 Back-In'!W57+'2018 Back-In'!W83+'2018 Back-In'!W86+'2018 Back-In'!W292+'2018 Back-In'!W318+'2018 Back-In'!W321,'2018 PIFB'!W55+'2018 PIFB'!W88+'2018 PIFB'!W91))))*-1</f>
        <v>0</v>
      </c>
      <c r="J12" s="300">
        <f>IF($G$2=1,'2003 PSC'!X55+'2003 PSC'!X81+'2003 PSC'!X84,IF('Chart Data'!$G$2=2,'2005 PSC'!X55+'2005 PSC'!X81+'2005 PSC'!X84,IF('Chart Data'!$G$2=3,'2011 RA'!X55+'2011 RA'!X81+'2011 RA'!X84,IF('Chart Data'!$G$2=4,'2018 Back-In'!X57+'2018 Back-In'!X83+'2018 Back-In'!X86+'2018 Back-In'!X292+'2018 Back-In'!X318+'2018 Back-In'!X321,'2018 PIFB'!X55+'2018 PIFB'!X88+'2018 PIFB'!X91))))*-1</f>
        <v>0</v>
      </c>
      <c r="K12" s="300">
        <f>IF($G$2=1,'2003 PSC'!Y55+'2003 PSC'!Y81+'2003 PSC'!Y84,IF('Chart Data'!$G$2=2,'2005 PSC'!Y55+'2005 PSC'!Y81+'2005 PSC'!Y84,IF('Chart Data'!$G$2=3,'2011 RA'!Y55+'2011 RA'!Y81+'2011 RA'!Y84,IF('Chart Data'!$G$2=4,'2018 Back-In'!Y57+'2018 Back-In'!Y83+'2018 Back-In'!Y86+'2018 Back-In'!Y292+'2018 Back-In'!Y318+'2018 Back-In'!Y321,'2018 PIFB'!Y55+'2018 PIFB'!Y88+'2018 PIFB'!Y91))))*-1</f>
        <v>0</v>
      </c>
      <c r="L12" s="300">
        <f>IF($G$2=1,'2003 PSC'!Z55+'2003 PSC'!Z81+'2003 PSC'!Z84,IF('Chart Data'!$G$2=2,'2005 PSC'!Z55+'2005 PSC'!Z81+'2005 PSC'!Z84,IF('Chart Data'!$G$2=3,'2011 RA'!Z55+'2011 RA'!Z81+'2011 RA'!Z84,IF('Chart Data'!$G$2=4,'2018 Back-In'!Z57+'2018 Back-In'!Z83+'2018 Back-In'!Z86+'2018 Back-In'!Z292+'2018 Back-In'!Z318+'2018 Back-In'!Z321,'2018 PIFB'!Z55+'2018 PIFB'!Z88+'2018 PIFB'!Z91))))*-1</f>
        <v>-188.98117148195794</v>
      </c>
      <c r="M12" s="300">
        <f>IF($G$2=1,'2003 PSC'!AA55+'2003 PSC'!AA81+'2003 PSC'!AA84,IF('Chart Data'!$G$2=2,'2005 PSC'!AA55+'2005 PSC'!AA81+'2005 PSC'!AA84,IF('Chart Data'!$G$2=3,'2011 RA'!AA55+'2011 RA'!AA81+'2011 RA'!AA84,IF('Chart Data'!$G$2=4,'2018 Back-In'!AA57+'2018 Back-In'!AA83+'2018 Back-In'!AA86+'2018 Back-In'!AA292+'2018 Back-In'!AA318+'2018 Back-In'!AA321,'2018 PIFB'!AA55+'2018 PIFB'!AA88+'2018 PIFB'!AA91))))*-1</f>
        <v>-667.24890546322092</v>
      </c>
      <c r="N12" s="300">
        <f>IF($G$2=1,'2003 PSC'!AB55+'2003 PSC'!AB81+'2003 PSC'!AB84,IF('Chart Data'!$G$2=2,'2005 PSC'!AB55+'2005 PSC'!AB81+'2005 PSC'!AB84,IF('Chart Data'!$G$2=3,'2011 RA'!AB55+'2011 RA'!AB81+'2011 RA'!AB84,IF('Chart Data'!$G$2=4,'2018 Back-In'!AB57+'2018 Back-In'!AB83+'2018 Back-In'!AB86+'2018 Back-In'!AB292+'2018 Back-In'!AB318+'2018 Back-In'!AB321,'2018 PIFB'!AB55+'2018 PIFB'!AB88+'2018 PIFB'!AB91))))*-1</f>
        <v>-529.35079833415523</v>
      </c>
      <c r="O12" s="300">
        <f>IF($G$2=1,'2003 PSC'!AC55+'2003 PSC'!AC81+'2003 PSC'!AC84,IF('Chart Data'!$G$2=2,'2005 PSC'!AC55+'2005 PSC'!AC81+'2005 PSC'!AC84,IF('Chart Data'!$G$2=3,'2011 RA'!AC55+'2011 RA'!AC81+'2011 RA'!AC84,IF('Chart Data'!$G$2=4,'2018 Back-In'!AC57+'2018 Back-In'!AC83+'2018 Back-In'!AC86+'2018 Back-In'!AC292+'2018 Back-In'!AC318+'2018 Back-In'!AC321,'2018 PIFB'!AC55+'2018 PIFB'!AC88+'2018 PIFB'!AC91))))*-1</f>
        <v>-107.98756286016766</v>
      </c>
      <c r="P12" s="300">
        <f>IF($G$2=1,'2003 PSC'!AD55+'2003 PSC'!AD81+'2003 PSC'!AD84,IF('Chart Data'!$G$2=2,'2005 PSC'!AD55+'2005 PSC'!AD81+'2005 PSC'!AD84,IF('Chart Data'!$G$2=3,'2011 RA'!AD55+'2011 RA'!AD81+'2011 RA'!AD84,IF('Chart Data'!$G$2=4,'2018 Back-In'!AD57+'2018 Back-In'!AD83+'2018 Back-In'!AD86+'2018 Back-In'!AD292+'2018 Back-In'!AD318+'2018 Back-In'!AD321,'2018 PIFB'!AD55+'2018 PIFB'!AD88+'2018 PIFB'!AD91))))*-1</f>
        <v>0</v>
      </c>
      <c r="Q12" s="300">
        <f>IF($G$2=1,'2003 PSC'!AE55+'2003 PSC'!AE81+'2003 PSC'!AE84,IF('Chart Data'!$G$2=2,'2005 PSC'!AE55+'2005 PSC'!AE81+'2005 PSC'!AE84,IF('Chart Data'!$G$2=3,'2011 RA'!AE55+'2011 RA'!AE81+'2011 RA'!AE84,IF('Chart Data'!$G$2=4,'2018 Back-In'!AE57+'2018 Back-In'!AE83+'2018 Back-In'!AE86+'2018 Back-In'!AE292+'2018 Back-In'!AE318+'2018 Back-In'!AE321,'2018 PIFB'!AE55+'2018 PIFB'!AE88+'2018 PIFB'!AE91))))*-1</f>
        <v>0</v>
      </c>
      <c r="R12" s="300">
        <f>IF($G$2=1,'2003 PSC'!AF55+'2003 PSC'!AF81+'2003 PSC'!AF84,IF('Chart Data'!$G$2=2,'2005 PSC'!AF55+'2005 PSC'!AF81+'2005 PSC'!AF84,IF('Chart Data'!$G$2=3,'2011 RA'!AF55+'2011 RA'!AF81+'2011 RA'!AF84,IF('Chart Data'!$G$2=4,'2018 Back-In'!AF57+'2018 Back-In'!AF83+'2018 Back-In'!AF86+'2018 Back-In'!AF292+'2018 Back-In'!AF318+'2018 Back-In'!AF321,'2018 PIFB'!AF55+'2018 PIFB'!AF88+'2018 PIFB'!AF91))))*-1</f>
        <v>0</v>
      </c>
      <c r="S12" s="300">
        <f>IF($G$2=1,'2003 PSC'!AG55+'2003 PSC'!AG81+'2003 PSC'!AG84,IF('Chart Data'!$G$2=2,'2005 PSC'!AG55+'2005 PSC'!AG81+'2005 PSC'!AG84,IF('Chart Data'!$G$2=3,'2011 RA'!AG55+'2011 RA'!AG81+'2011 RA'!AG84,IF('Chart Data'!$G$2=4,'2018 Back-In'!AG57+'2018 Back-In'!AG83+'2018 Back-In'!AG86+'2018 Back-In'!AG292+'2018 Back-In'!AG318+'2018 Back-In'!AG321,'2018 PIFB'!AG55+'2018 PIFB'!AG88+'2018 PIFB'!AG91))))*-1</f>
        <v>0</v>
      </c>
      <c r="T12" s="300">
        <f>IF($G$2=1,'2003 PSC'!AH55+'2003 PSC'!AH81+'2003 PSC'!AH84,IF('Chart Data'!$G$2=2,'2005 PSC'!AH55+'2005 PSC'!AH81+'2005 PSC'!AH84,IF('Chart Data'!$G$2=3,'2011 RA'!AH55+'2011 RA'!AH81+'2011 RA'!AH84,IF('Chart Data'!$G$2=4,'2018 Back-In'!AH57+'2018 Back-In'!AH83+'2018 Back-In'!AH86+'2018 Back-In'!AH292+'2018 Back-In'!AH318+'2018 Back-In'!AH321,'2018 PIFB'!AH55+'2018 PIFB'!AH88+'2018 PIFB'!AH91))))*-1</f>
        <v>0</v>
      </c>
      <c r="U12" s="300">
        <f>IF($G$2=1,'2003 PSC'!AI55+'2003 PSC'!AI81+'2003 PSC'!AI84,IF('Chart Data'!$G$2=2,'2005 PSC'!AI55+'2005 PSC'!AI81+'2005 PSC'!AI84,IF('Chart Data'!$G$2=3,'2011 RA'!AI55+'2011 RA'!AI81+'2011 RA'!AI84,IF('Chart Data'!$G$2=4,'2018 Back-In'!AI57+'2018 Back-In'!AI83+'2018 Back-In'!AI86+'2018 Back-In'!AI292+'2018 Back-In'!AI318+'2018 Back-In'!AI321,'2018 PIFB'!AI55+'2018 PIFB'!AI88+'2018 PIFB'!AI91))))*-1</f>
        <v>0</v>
      </c>
      <c r="V12" s="300">
        <f>IF($G$2=1,'2003 PSC'!AJ55+'2003 PSC'!AJ81+'2003 PSC'!AJ84,IF('Chart Data'!$G$2=2,'2005 PSC'!AJ55+'2005 PSC'!AJ81+'2005 PSC'!AJ84,IF('Chart Data'!$G$2=3,'2011 RA'!AJ55+'2011 RA'!AJ81+'2011 RA'!AJ84,IF('Chart Data'!$G$2=4,'2018 Back-In'!AJ57+'2018 Back-In'!AJ83+'2018 Back-In'!AJ86+'2018 Back-In'!AJ292+'2018 Back-In'!AJ318+'2018 Back-In'!AJ321,'2018 PIFB'!AJ55+'2018 PIFB'!AJ88+'2018 PIFB'!AJ91))))*-1</f>
        <v>0</v>
      </c>
      <c r="W12" s="300">
        <f>IF($G$2=1,'2003 PSC'!AK55+'2003 PSC'!AK81+'2003 PSC'!AK84,IF('Chart Data'!$G$2=2,'2005 PSC'!AK55+'2005 PSC'!AK81+'2005 PSC'!AK84,IF('Chart Data'!$G$2=3,'2011 RA'!AK55+'2011 RA'!AK81+'2011 RA'!AK84,IF('Chart Data'!$G$2=4,'2018 Back-In'!AK57+'2018 Back-In'!AK83+'2018 Back-In'!AK86+'2018 Back-In'!AK292+'2018 Back-In'!AK318+'2018 Back-In'!AK321,'2018 PIFB'!AK55+'2018 PIFB'!AK88+'2018 PIFB'!AK91))))*-1</f>
        <v>0</v>
      </c>
      <c r="X12" s="300">
        <f>IF($G$2=1,'2003 PSC'!AL55+'2003 PSC'!AL81+'2003 PSC'!AL84,IF('Chart Data'!$G$2=2,'2005 PSC'!AL55+'2005 PSC'!AL81+'2005 PSC'!AL84,IF('Chart Data'!$G$2=3,'2011 RA'!AL55+'2011 RA'!AL81+'2011 RA'!AL84,IF('Chart Data'!$G$2=4,'2018 Back-In'!AL57+'2018 Back-In'!AL83+'2018 Back-In'!AL86+'2018 Back-In'!AL292+'2018 Back-In'!AL318+'2018 Back-In'!AL321,'2018 PIFB'!AL55+'2018 PIFB'!AL88+'2018 PIFB'!AL91))))*-1</f>
        <v>0</v>
      </c>
      <c r="Y12" s="300">
        <f>IF($G$2=1,'2003 PSC'!AM55+'2003 PSC'!AM81+'2003 PSC'!AM84,IF('Chart Data'!$G$2=2,'2005 PSC'!AM55+'2005 PSC'!AM81+'2005 PSC'!AM84,IF('Chart Data'!$G$2=3,'2011 RA'!AM55+'2011 RA'!AM81+'2011 RA'!AM84,IF('Chart Data'!$G$2=4,'2018 Back-In'!AM57+'2018 Back-In'!AM83+'2018 Back-In'!AM86+'2018 Back-In'!AM292+'2018 Back-In'!AM318+'2018 Back-In'!AM321,'2018 PIFB'!AM55+'2018 PIFB'!AM88+'2018 PIFB'!AM91))))*-1</f>
        <v>0</v>
      </c>
      <c r="Z12" s="300">
        <f>IF($G$2=1,'2003 PSC'!AN55+'2003 PSC'!AN81+'2003 PSC'!AN84,IF('Chart Data'!$G$2=2,'2005 PSC'!AN55+'2005 PSC'!AN81+'2005 PSC'!AN84,IF('Chart Data'!$G$2=3,'2011 RA'!AN55+'2011 RA'!AN81+'2011 RA'!AN84,IF('Chart Data'!$G$2=4,'2018 Back-In'!AN57+'2018 Back-In'!AN83+'2018 Back-In'!AN86+'2018 Back-In'!AN292+'2018 Back-In'!AN318+'2018 Back-In'!AN321,'2018 PIFB'!AN55+'2018 PIFB'!AN88+'2018 PIFB'!AN91))))*-1</f>
        <v>0</v>
      </c>
      <c r="AA12" s="301"/>
      <c r="AB12" s="96">
        <f t="shared" ref="AB12:AB13" si="3">SUM(D12:AA12)</f>
        <v>-11798.53937509121</v>
      </c>
    </row>
    <row r="13" spans="1:28" s="299" customFormat="1" x14ac:dyDescent="0.25">
      <c r="C13" s="301" t="s">
        <v>319</v>
      </c>
      <c r="D13" s="300"/>
      <c r="E13" s="300">
        <f>IF($G$2=1,'2003 PSC'!S56+'2003 PSC'!S82+'2003 PSC'!S85,IF('Chart Data'!$G$2=2,'2005 PSC'!S56+'2005 PSC'!S82+'2005 PSC'!S85,IF('Chart Data'!$G$2=3,'2011 RA'!S56+'2011 RA'!S82+'2011 RA'!S85,IF($G$2=4,'2018 Back-In'!S58+'2018 Back-In'!S84+'2018 Back-In'!S87+'2018 Back-In'!S293+'2018 Back-In'!S319+'2018 Back-In'!S322,'2018 PIFB'!S56+'2018 PIFB'!S89+'2018 PIFB'!S92))))*-1</f>
        <v>0</v>
      </c>
      <c r="F13" s="300">
        <f>IF($G$2=1,'2003 PSC'!T56+'2003 PSC'!T82+'2003 PSC'!T85,IF('Chart Data'!$G$2=2,'2005 PSC'!T56+'2005 PSC'!T82+'2005 PSC'!T85,IF('Chart Data'!$G$2=3,'2011 RA'!T56+'2011 RA'!T82+'2011 RA'!T85,IF($G$2=4,'2018 Back-In'!T58+'2018 Back-In'!T84+'2018 Back-In'!T87+'2018 Back-In'!T293+'2018 Back-In'!T319+'2018 Back-In'!T322,'2018 PIFB'!T56+'2018 PIFB'!T89+'2018 PIFB'!T92))))*-1</f>
        <v>0</v>
      </c>
      <c r="G13" s="300">
        <f>IF($G$2=1,'2003 PSC'!U56+'2003 PSC'!U82+'2003 PSC'!U85,IF('Chart Data'!$G$2=2,'2005 PSC'!U56+'2005 PSC'!U82+'2005 PSC'!U85,IF('Chart Data'!$G$2=3,'2011 RA'!U56+'2011 RA'!U82+'2011 RA'!U85,IF($G$2=4,'2018 Back-In'!U58+'2018 Back-In'!U84+'2018 Back-In'!U87+'2018 Back-In'!U293+'2018 Back-In'!U319+'2018 Back-In'!U322,'2018 PIFB'!U56+'2018 PIFB'!U89+'2018 PIFB'!U92))))*-1</f>
        <v>0</v>
      </c>
      <c r="H13" s="300">
        <f>IF($G$2=1,'2003 PSC'!V56+'2003 PSC'!V82+'2003 PSC'!V85,IF('Chart Data'!$G$2=2,'2005 PSC'!V56+'2005 PSC'!V82+'2005 PSC'!V85,IF('Chart Data'!$G$2=3,'2011 RA'!V56+'2011 RA'!V82+'2011 RA'!V85,IF($G$2=4,'2018 Back-In'!V58+'2018 Back-In'!V84+'2018 Back-In'!V87+'2018 Back-In'!V293+'2018 Back-In'!V319+'2018 Back-In'!V322,'2018 PIFB'!V56+'2018 PIFB'!V89+'2018 PIFB'!V92))))*-1</f>
        <v>-722.29270589592909</v>
      </c>
      <c r="I13" s="300">
        <f>IF($G$2=1,'2003 PSC'!W56+'2003 PSC'!W82+'2003 PSC'!W85,IF('Chart Data'!$G$2=2,'2005 PSC'!W56+'2005 PSC'!W82+'2005 PSC'!W85,IF('Chart Data'!$G$2=3,'2011 RA'!W56+'2011 RA'!W82+'2011 RA'!W85,IF($G$2=4,'2018 Back-In'!W58+'2018 Back-In'!W84+'2018 Back-In'!W87+'2018 Back-In'!W293+'2018 Back-In'!W319+'2018 Back-In'!W322,'2018 PIFB'!W56+'2018 PIFB'!W89+'2018 PIFB'!W92))))*-1</f>
        <v>-736.73856001384763</v>
      </c>
      <c r="J13" s="300">
        <f>IF($G$2=1,'2003 PSC'!X56+'2003 PSC'!X82+'2003 PSC'!X85,IF('Chart Data'!$G$2=2,'2005 PSC'!X56+'2005 PSC'!X82+'2005 PSC'!X85,IF('Chart Data'!$G$2=3,'2011 RA'!X56+'2011 RA'!X82+'2011 RA'!X85,IF($G$2=4,'2018 Back-In'!X58+'2018 Back-In'!X84+'2018 Back-In'!X87+'2018 Back-In'!X293+'2018 Back-In'!X319+'2018 Back-In'!X322,'2018 PIFB'!X56+'2018 PIFB'!X89+'2018 PIFB'!X92))))*-1</f>
        <v>-751.47333121412476</v>
      </c>
      <c r="K13" s="300">
        <f>IF($G$2=1,'2003 PSC'!Y56+'2003 PSC'!Y82+'2003 PSC'!Y85,IF('Chart Data'!$G$2=2,'2005 PSC'!Y56+'2005 PSC'!Y82+'2005 PSC'!Y85,IF('Chart Data'!$G$2=3,'2011 RA'!Y56+'2011 RA'!Y82+'2011 RA'!Y85,IF($G$2=4,'2018 Back-In'!Y58+'2018 Back-In'!Y84+'2018 Back-In'!Y87+'2018 Back-In'!Y293+'2018 Back-In'!Y319+'2018 Back-In'!Y322,'2018 PIFB'!Y56+'2018 PIFB'!Y89+'2018 PIFB'!Y92))))*-1</f>
        <v>-766.50279783840733</v>
      </c>
      <c r="L13" s="300">
        <f>IF($G$2=1,'2003 PSC'!Z56+'2003 PSC'!Z82+'2003 PSC'!Z85,IF('Chart Data'!$G$2=2,'2005 PSC'!Z56+'2005 PSC'!Z82+'2005 PSC'!Z85,IF('Chart Data'!$G$2=3,'2011 RA'!Z56+'2011 RA'!Z82+'2011 RA'!Z85,IF($G$2=4,'2018 Back-In'!Z58+'2018 Back-In'!Z84+'2018 Back-In'!Z87+'2018 Back-In'!Z293+'2018 Back-In'!Z319+'2018 Back-In'!Z322,'2018 PIFB'!Z56+'2018 PIFB'!Z89+'2018 PIFB'!Z92))))*-1</f>
        <v>-781.83285379517531</v>
      </c>
      <c r="M13" s="300">
        <f>IF($G$2=1,'2003 PSC'!AA56+'2003 PSC'!AA82+'2003 PSC'!AA85,IF('Chart Data'!$G$2=2,'2005 PSC'!AA56+'2005 PSC'!AA82+'2005 PSC'!AA85,IF('Chart Data'!$G$2=3,'2011 RA'!AA56+'2011 RA'!AA82+'2011 RA'!AA85,IF($G$2=4,'2018 Back-In'!AA58+'2018 Back-In'!AA84+'2018 Back-In'!AA87+'2018 Back-In'!AA293+'2018 Back-In'!AA319+'2018 Back-In'!AA322,'2018 PIFB'!AA56+'2018 PIFB'!AA89+'2018 PIFB'!AA92))))*-1</f>
        <v>-797.46951087107902</v>
      </c>
      <c r="N13" s="300">
        <f>IF($G$2=1,'2003 PSC'!AB56+'2003 PSC'!AB82+'2003 PSC'!AB85,IF('Chart Data'!$G$2=2,'2005 PSC'!AB56+'2005 PSC'!AB82+'2005 PSC'!AB85,IF('Chart Data'!$G$2=3,'2011 RA'!AB56+'2011 RA'!AB82+'2011 RA'!AB85,IF($G$2=4,'2018 Back-In'!AB58+'2018 Back-In'!AB84+'2018 Back-In'!AB87+'2018 Back-In'!AB293+'2018 Back-In'!AB319+'2018 Back-In'!AB322,'2018 PIFB'!AB56+'2018 PIFB'!AB89+'2018 PIFB'!AB92))))*-1</f>
        <v>-813.41890108850043</v>
      </c>
      <c r="O13" s="300">
        <f>IF($G$2=1,'2003 PSC'!AC56+'2003 PSC'!AC82+'2003 PSC'!AC85,IF('Chart Data'!$G$2=2,'2005 PSC'!AC56+'2005 PSC'!AC82+'2005 PSC'!AC85,IF('Chart Data'!$G$2=3,'2011 RA'!AC56+'2011 RA'!AC82+'2011 RA'!AC85,IF($G$2=4,'2018 Back-In'!AC58+'2018 Back-In'!AC84+'2018 Back-In'!AC87+'2018 Back-In'!AC293+'2018 Back-In'!AC319+'2018 Back-In'!AC322,'2018 PIFB'!AC56+'2018 PIFB'!AC89+'2018 PIFB'!AC92))))*-1</f>
        <v>-829.68727911027054</v>
      </c>
      <c r="P13" s="300">
        <f>IF($G$2=1,'2003 PSC'!AD56+'2003 PSC'!AD82+'2003 PSC'!AD85,IF('Chart Data'!$G$2=2,'2005 PSC'!AD56+'2005 PSC'!AD82+'2005 PSC'!AD85,IF('Chart Data'!$G$2=3,'2011 RA'!AD56+'2011 RA'!AD82+'2011 RA'!AD85,IF($G$2=4,'2018 Back-In'!AD58+'2018 Back-In'!AD84+'2018 Back-In'!AD87+'2018 Back-In'!AD293+'2018 Back-In'!AD319+'2018 Back-In'!AD322,'2018 PIFB'!AD56+'2018 PIFB'!AD89+'2018 PIFB'!AD92))))*-1</f>
        <v>-846.28102469247597</v>
      </c>
      <c r="Q13" s="300">
        <f>IF($G$2=1,'2003 PSC'!AE56+'2003 PSC'!AE82+'2003 PSC'!AE85,IF('Chart Data'!$G$2=2,'2005 PSC'!AE56+'2005 PSC'!AE82+'2005 PSC'!AE85,IF('Chart Data'!$G$2=3,'2011 RA'!AE56+'2011 RA'!AE82+'2011 RA'!AE85,IF($G$2=4,'2018 Back-In'!AE58+'2018 Back-In'!AE84+'2018 Back-In'!AE87+'2018 Back-In'!AE293+'2018 Back-In'!AE319+'2018 Back-In'!AE322,'2018 PIFB'!AE56+'2018 PIFB'!AE89+'2018 PIFB'!AE92))))*-1</f>
        <v>-863.20664518632543</v>
      </c>
      <c r="R13" s="300">
        <f>IF($G$2=1,'2003 PSC'!AF56+'2003 PSC'!AF82+'2003 PSC'!AF85,IF('Chart Data'!$G$2=2,'2005 PSC'!AF56+'2005 PSC'!AF82+'2005 PSC'!AF85,IF('Chart Data'!$G$2=3,'2011 RA'!AF56+'2011 RA'!AF82+'2011 RA'!AF85,IF($G$2=4,'2018 Back-In'!AF58+'2018 Back-In'!AF84+'2018 Back-In'!AF87+'2018 Back-In'!AF293+'2018 Back-In'!AF319+'2018 Back-In'!AF322,'2018 PIFB'!AF56+'2018 PIFB'!AF89+'2018 PIFB'!AF92))))*-1</f>
        <v>-880.47077809005179</v>
      </c>
      <c r="S13" s="300">
        <f>IF($G$2=1,'2003 PSC'!AG56+'2003 PSC'!AG82+'2003 PSC'!AG85,IF('Chart Data'!$G$2=2,'2005 PSC'!AG56+'2005 PSC'!AG82+'2005 PSC'!AG85,IF('Chart Data'!$G$2=3,'2011 RA'!AG56+'2011 RA'!AG82+'2011 RA'!AG85,IF($G$2=4,'2018 Back-In'!AG58+'2018 Back-In'!AG84+'2018 Back-In'!AG87+'2018 Back-In'!AG293+'2018 Back-In'!AG319+'2018 Back-In'!AG322,'2018 PIFB'!AG56+'2018 PIFB'!AG89+'2018 PIFB'!AG92))))*-1</f>
        <v>-898.08019365185294</v>
      </c>
      <c r="T13" s="300">
        <f>IF($G$2=1,'2003 PSC'!AH56+'2003 PSC'!AH82+'2003 PSC'!AH85,IF('Chart Data'!$G$2=2,'2005 PSC'!AH56+'2005 PSC'!AH82+'2005 PSC'!AH85,IF('Chart Data'!$G$2=3,'2011 RA'!AH56+'2011 RA'!AH82+'2011 RA'!AH85,IF($G$2=4,'2018 Back-In'!AH58+'2018 Back-In'!AH84+'2018 Back-In'!AH87+'2018 Back-In'!AH293+'2018 Back-In'!AH319+'2018 Back-In'!AH322,'2018 PIFB'!AH56+'2018 PIFB'!AH89+'2018 PIFB'!AH92))))*-1</f>
        <v>-916.04179752489017</v>
      </c>
      <c r="U13" s="300">
        <f>IF($G$2=1,'2003 PSC'!AI56+'2003 PSC'!AI82+'2003 PSC'!AI85,IF('Chart Data'!$G$2=2,'2005 PSC'!AI56+'2005 PSC'!AI82+'2005 PSC'!AI85,IF('Chart Data'!$G$2=3,'2011 RA'!AI56+'2011 RA'!AI82+'2011 RA'!AI85,IF($G$2=4,'2018 Back-In'!AI58+'2018 Back-In'!AI84+'2018 Back-In'!AI87+'2018 Back-In'!AI293+'2018 Back-In'!AI319+'2018 Back-In'!AI322,'2018 PIFB'!AI56+'2018 PIFB'!AI89+'2018 PIFB'!AI92))))*-1</f>
        <v>0</v>
      </c>
      <c r="V13" s="300">
        <f>IF($G$2=1,'2003 PSC'!AJ56+'2003 PSC'!AJ82+'2003 PSC'!AJ85,IF('Chart Data'!$G$2=2,'2005 PSC'!AJ56+'2005 PSC'!AJ82+'2005 PSC'!AJ85,IF('Chart Data'!$G$2=3,'2011 RA'!AJ56+'2011 RA'!AJ82+'2011 RA'!AJ85,IF($G$2=4,'2018 Back-In'!AJ58+'2018 Back-In'!AJ84+'2018 Back-In'!AJ87+'2018 Back-In'!AJ293+'2018 Back-In'!AJ319+'2018 Back-In'!AJ322,'2018 PIFB'!AJ56+'2018 PIFB'!AJ89+'2018 PIFB'!AJ92))))*-1</f>
        <v>0</v>
      </c>
      <c r="W13" s="300">
        <f>IF($G$2=1,'2003 PSC'!AK56+'2003 PSC'!AK82+'2003 PSC'!AK85,IF('Chart Data'!$G$2=2,'2005 PSC'!AK56+'2005 PSC'!AK82+'2005 PSC'!AK85,IF('Chart Data'!$G$2=3,'2011 RA'!AK56+'2011 RA'!AK82+'2011 RA'!AK85,IF($G$2=4,'2018 Back-In'!AK58+'2018 Back-In'!AK84+'2018 Back-In'!AK87+'2018 Back-In'!AK293+'2018 Back-In'!AK319+'2018 Back-In'!AK322,'2018 PIFB'!AK56+'2018 PIFB'!AK89+'2018 PIFB'!AK92))))*-1</f>
        <v>0</v>
      </c>
      <c r="X13" s="300">
        <f>IF($G$2=1,'2003 PSC'!AL56+'2003 PSC'!AL82+'2003 PSC'!AL85,IF('Chart Data'!$G$2=2,'2005 PSC'!AL56+'2005 PSC'!AL82+'2005 PSC'!AL85,IF('Chart Data'!$G$2=3,'2011 RA'!AL56+'2011 RA'!AL82+'2011 RA'!AL85,IF($G$2=4,'2018 Back-In'!AL58+'2018 Back-In'!AL84+'2018 Back-In'!AL87+'2018 Back-In'!AL293+'2018 Back-In'!AL319+'2018 Back-In'!AL322,'2018 PIFB'!AL56+'2018 PIFB'!AL89+'2018 PIFB'!AL92))))*-1</f>
        <v>0</v>
      </c>
      <c r="Y13" s="300">
        <f>IF($G$2=1,'2003 PSC'!AM56+'2003 PSC'!AM82+'2003 PSC'!AM85,IF('Chart Data'!$G$2=2,'2005 PSC'!AM56+'2005 PSC'!AM82+'2005 PSC'!AM85,IF('Chart Data'!$G$2=3,'2011 RA'!AM56+'2011 RA'!AM82+'2011 RA'!AM85,IF($G$2=4,'2018 Back-In'!AM58+'2018 Back-In'!AM84+'2018 Back-In'!AM87+'2018 Back-In'!AM293+'2018 Back-In'!AM319+'2018 Back-In'!AM322,'2018 PIFB'!AM56+'2018 PIFB'!AM89+'2018 PIFB'!AM92))))*-1</f>
        <v>0</v>
      </c>
      <c r="Z13" s="300">
        <f>IF($G$2=1,'2003 PSC'!AN56+'2003 PSC'!AN82+'2003 PSC'!AN85,IF('Chart Data'!$G$2=2,'2005 PSC'!AN56+'2005 PSC'!AN82+'2005 PSC'!AN85,IF('Chart Data'!$G$2=3,'2011 RA'!AN56+'2011 RA'!AN82+'2011 RA'!AN85,IF($G$2=4,'2018 Back-In'!AN58+'2018 Back-In'!AN84+'2018 Back-In'!AN87+'2018 Back-In'!AN293+'2018 Back-In'!AN319+'2018 Back-In'!AN322,'2018 PIFB'!AN56+'2018 PIFB'!AN89+'2018 PIFB'!AN92))))*-1</f>
        <v>0</v>
      </c>
      <c r="AA13" s="301"/>
      <c r="AB13" s="96">
        <f t="shared" si="3"/>
        <v>-10603.49637897293</v>
      </c>
    </row>
    <row r="14" spans="1:28" s="9" customFormat="1" x14ac:dyDescent="0.25">
      <c r="A14" s="134"/>
      <c r="B14" s="27"/>
      <c r="C14" s="27" t="s">
        <v>329</v>
      </c>
      <c r="D14" s="302">
        <f>SUM(D11:D13)</f>
        <v>-605.98299999999995</v>
      </c>
      <c r="E14" s="302">
        <f t="shared" ref="E14:Z14" si="4">SUM(E11:E13)</f>
        <v>-1303.8876759999998</v>
      </c>
      <c r="F14" s="302">
        <f t="shared" si="4"/>
        <v>-4603.7264867999984</v>
      </c>
      <c r="G14" s="302">
        <f t="shared" si="4"/>
        <v>-3652.2896795279989</v>
      </c>
      <c r="H14" s="302">
        <f t="shared" si="4"/>
        <v>-1467.3598005196409</v>
      </c>
      <c r="I14" s="302">
        <f t="shared" si="4"/>
        <v>-736.73856001384763</v>
      </c>
      <c r="J14" s="302">
        <f t="shared" si="4"/>
        <v>-751.47333121412476</v>
      </c>
      <c r="K14" s="302">
        <f t="shared" si="4"/>
        <v>-766.50279783840733</v>
      </c>
      <c r="L14" s="302">
        <f t="shared" si="4"/>
        <v>-970.81402527713328</v>
      </c>
      <c r="M14" s="302">
        <f t="shared" si="4"/>
        <v>-1464.7184163342999</v>
      </c>
      <c r="N14" s="302">
        <f t="shared" si="4"/>
        <v>-1342.7696994226558</v>
      </c>
      <c r="O14" s="302">
        <f t="shared" si="4"/>
        <v>-937.67484197043814</v>
      </c>
      <c r="P14" s="302">
        <f t="shared" si="4"/>
        <v>-846.28102469247597</v>
      </c>
      <c r="Q14" s="302">
        <f t="shared" si="4"/>
        <v>-863.20664518632543</v>
      </c>
      <c r="R14" s="302">
        <f t="shared" si="4"/>
        <v>-880.47077809005179</v>
      </c>
      <c r="S14" s="302">
        <f t="shared" si="4"/>
        <v>-898.08019365185294</v>
      </c>
      <c r="T14" s="302">
        <f t="shared" si="4"/>
        <v>-916.04179752489017</v>
      </c>
      <c r="U14" s="302">
        <f t="shared" si="4"/>
        <v>0</v>
      </c>
      <c r="V14" s="302">
        <f t="shared" si="4"/>
        <v>0</v>
      </c>
      <c r="W14" s="302">
        <f t="shared" si="4"/>
        <v>0</v>
      </c>
      <c r="X14" s="302">
        <f t="shared" si="4"/>
        <v>0</v>
      </c>
      <c r="Y14" s="302">
        <f t="shared" si="4"/>
        <v>0</v>
      </c>
      <c r="Z14" s="302">
        <f t="shared" si="4"/>
        <v>0</v>
      </c>
      <c r="AB14" s="96">
        <f>SUM(D14:AA14)</f>
        <v>-23008.018754064142</v>
      </c>
    </row>
    <row r="16" spans="1:28" x14ac:dyDescent="0.25">
      <c r="A16" s="11">
        <v>4</v>
      </c>
      <c r="B16" s="46" t="s">
        <v>286</v>
      </c>
      <c r="D16" s="132">
        <v>2017</v>
      </c>
      <c r="E16" s="132">
        <v>2018</v>
      </c>
      <c r="F16" s="132">
        <f t="shared" ref="F16:Z16" si="5">+E16+1</f>
        <v>2019</v>
      </c>
      <c r="G16" s="132">
        <f t="shared" si="5"/>
        <v>2020</v>
      </c>
      <c r="H16" s="132">
        <f t="shared" si="5"/>
        <v>2021</v>
      </c>
      <c r="I16" s="132">
        <f t="shared" si="5"/>
        <v>2022</v>
      </c>
      <c r="J16" s="132">
        <f t="shared" si="5"/>
        <v>2023</v>
      </c>
      <c r="K16" s="132">
        <f t="shared" si="5"/>
        <v>2024</v>
      </c>
      <c r="L16" s="132">
        <f t="shared" si="5"/>
        <v>2025</v>
      </c>
      <c r="M16" s="132">
        <f t="shared" si="5"/>
        <v>2026</v>
      </c>
      <c r="N16" s="132">
        <f t="shared" si="5"/>
        <v>2027</v>
      </c>
      <c r="O16" s="132">
        <f t="shared" si="5"/>
        <v>2028</v>
      </c>
      <c r="P16" s="132">
        <f t="shared" si="5"/>
        <v>2029</v>
      </c>
      <c r="Q16" s="132">
        <f t="shared" si="5"/>
        <v>2030</v>
      </c>
      <c r="R16" s="132">
        <f t="shared" si="5"/>
        <v>2031</v>
      </c>
      <c r="S16" s="132">
        <f t="shared" si="5"/>
        <v>2032</v>
      </c>
      <c r="T16" s="132">
        <f t="shared" si="5"/>
        <v>2033</v>
      </c>
      <c r="U16" s="132">
        <f t="shared" si="5"/>
        <v>2034</v>
      </c>
      <c r="V16" s="132">
        <f t="shared" si="5"/>
        <v>2035</v>
      </c>
      <c r="W16" s="132">
        <f t="shared" si="5"/>
        <v>2036</v>
      </c>
      <c r="X16" s="132">
        <f t="shared" si="5"/>
        <v>2037</v>
      </c>
      <c r="Y16" s="132">
        <f t="shared" si="5"/>
        <v>2038</v>
      </c>
      <c r="Z16" s="132">
        <f t="shared" si="5"/>
        <v>2039</v>
      </c>
    </row>
    <row r="17" spans="1:29" s="299" customFormat="1" x14ac:dyDescent="0.25">
      <c r="C17" s="299" t="s">
        <v>330</v>
      </c>
      <c r="D17" s="300">
        <f>+D11</f>
        <v>-605.98299999999995</v>
      </c>
      <c r="E17" s="300">
        <f t="shared" ref="E17:Z19" si="6">+E11</f>
        <v>0</v>
      </c>
      <c r="F17" s="300">
        <f t="shared" si="6"/>
        <v>0</v>
      </c>
      <c r="G17" s="300">
        <f t="shared" si="6"/>
        <v>0</v>
      </c>
      <c r="H17" s="300">
        <f t="shared" si="6"/>
        <v>0</v>
      </c>
      <c r="I17" s="300">
        <f t="shared" si="6"/>
        <v>0</v>
      </c>
      <c r="J17" s="300">
        <f t="shared" si="6"/>
        <v>0</v>
      </c>
      <c r="K17" s="300">
        <f t="shared" si="6"/>
        <v>0</v>
      </c>
      <c r="L17" s="300">
        <f t="shared" si="6"/>
        <v>0</v>
      </c>
      <c r="M17" s="300">
        <f t="shared" si="6"/>
        <v>0</v>
      </c>
      <c r="N17" s="300">
        <f t="shared" si="6"/>
        <v>0</v>
      </c>
      <c r="O17" s="300">
        <f t="shared" si="6"/>
        <v>0</v>
      </c>
      <c r="P17" s="300">
        <f t="shared" si="6"/>
        <v>0</v>
      </c>
      <c r="Q17" s="300">
        <f t="shared" si="6"/>
        <v>0</v>
      </c>
      <c r="R17" s="300">
        <f t="shared" si="6"/>
        <v>0</v>
      </c>
      <c r="S17" s="300">
        <f t="shared" si="6"/>
        <v>0</v>
      </c>
      <c r="T17" s="300">
        <f t="shared" si="6"/>
        <v>0</v>
      </c>
      <c r="U17" s="300">
        <f t="shared" si="6"/>
        <v>0</v>
      </c>
      <c r="V17" s="300">
        <f t="shared" si="6"/>
        <v>0</v>
      </c>
      <c r="W17" s="300">
        <f t="shared" si="6"/>
        <v>0</v>
      </c>
      <c r="X17" s="300">
        <f t="shared" si="6"/>
        <v>0</v>
      </c>
      <c r="Y17" s="300">
        <f t="shared" si="6"/>
        <v>0</v>
      </c>
      <c r="Z17" s="300">
        <f t="shared" si="6"/>
        <v>0</v>
      </c>
      <c r="AA17" s="301"/>
      <c r="AB17" s="96">
        <f>SUM(D17:AA17)</f>
        <v>-605.98299999999995</v>
      </c>
    </row>
    <row r="18" spans="1:29" s="299" customFormat="1" x14ac:dyDescent="0.25">
      <c r="C18" s="299" t="s">
        <v>318</v>
      </c>
      <c r="D18" s="300">
        <f t="shared" ref="D18:S19" si="7">+D12</f>
        <v>0</v>
      </c>
      <c r="E18" s="300">
        <f t="shared" si="7"/>
        <v>-1303.8876759999998</v>
      </c>
      <c r="F18" s="300">
        <f t="shared" si="7"/>
        <v>-4603.7264867999984</v>
      </c>
      <c r="G18" s="300">
        <f t="shared" si="7"/>
        <v>-3652.2896795279989</v>
      </c>
      <c r="H18" s="300">
        <f t="shared" si="7"/>
        <v>-745.0670946237118</v>
      </c>
      <c r="I18" s="300">
        <f t="shared" si="7"/>
        <v>0</v>
      </c>
      <c r="J18" s="300">
        <f t="shared" si="7"/>
        <v>0</v>
      </c>
      <c r="K18" s="300">
        <f t="shared" si="7"/>
        <v>0</v>
      </c>
      <c r="L18" s="300">
        <f t="shared" si="7"/>
        <v>-188.98117148195794</v>
      </c>
      <c r="M18" s="300">
        <f t="shared" si="7"/>
        <v>-667.24890546322092</v>
      </c>
      <c r="N18" s="300">
        <f t="shared" si="7"/>
        <v>-529.35079833415523</v>
      </c>
      <c r="O18" s="300">
        <f t="shared" si="7"/>
        <v>-107.98756286016766</v>
      </c>
      <c r="P18" s="300">
        <f t="shared" si="7"/>
        <v>0</v>
      </c>
      <c r="Q18" s="300">
        <f t="shared" si="7"/>
        <v>0</v>
      </c>
      <c r="R18" s="300">
        <f t="shared" si="7"/>
        <v>0</v>
      </c>
      <c r="S18" s="300">
        <f t="shared" si="7"/>
        <v>0</v>
      </c>
      <c r="T18" s="300">
        <f t="shared" si="6"/>
        <v>0</v>
      </c>
      <c r="U18" s="300">
        <f t="shared" si="6"/>
        <v>0</v>
      </c>
      <c r="V18" s="300">
        <f t="shared" si="6"/>
        <v>0</v>
      </c>
      <c r="W18" s="300">
        <f t="shared" si="6"/>
        <v>0</v>
      </c>
      <c r="X18" s="300">
        <f t="shared" si="6"/>
        <v>0</v>
      </c>
      <c r="Y18" s="300">
        <f t="shared" si="6"/>
        <v>0</v>
      </c>
      <c r="Z18" s="300">
        <f t="shared" si="6"/>
        <v>0</v>
      </c>
      <c r="AA18" s="301"/>
      <c r="AB18" s="96">
        <f t="shared" ref="AB18:AB19" si="8">SUM(D18:AA18)</f>
        <v>-11798.53937509121</v>
      </c>
    </row>
    <row r="19" spans="1:29" s="299" customFormat="1" x14ac:dyDescent="0.25">
      <c r="C19" s="301" t="s">
        <v>319</v>
      </c>
      <c r="D19" s="300">
        <f t="shared" si="7"/>
        <v>0</v>
      </c>
      <c r="E19" s="300">
        <f t="shared" si="6"/>
        <v>0</v>
      </c>
      <c r="F19" s="300">
        <f t="shared" si="6"/>
        <v>0</v>
      </c>
      <c r="G19" s="300">
        <f t="shared" si="6"/>
        <v>0</v>
      </c>
      <c r="H19" s="300">
        <f t="shared" si="6"/>
        <v>-722.29270589592909</v>
      </c>
      <c r="I19" s="300">
        <f t="shared" si="6"/>
        <v>-736.73856001384763</v>
      </c>
      <c r="J19" s="300">
        <f t="shared" si="6"/>
        <v>-751.47333121412476</v>
      </c>
      <c r="K19" s="300">
        <f t="shared" si="6"/>
        <v>-766.50279783840733</v>
      </c>
      <c r="L19" s="300">
        <f t="shared" si="6"/>
        <v>-781.83285379517531</v>
      </c>
      <c r="M19" s="300">
        <f t="shared" si="6"/>
        <v>-797.46951087107902</v>
      </c>
      <c r="N19" s="300">
        <f t="shared" si="6"/>
        <v>-813.41890108850043</v>
      </c>
      <c r="O19" s="300">
        <f t="shared" si="6"/>
        <v>-829.68727911027054</v>
      </c>
      <c r="P19" s="300">
        <f t="shared" si="6"/>
        <v>-846.28102469247597</v>
      </c>
      <c r="Q19" s="300">
        <f t="shared" si="6"/>
        <v>-863.20664518632543</v>
      </c>
      <c r="R19" s="300">
        <f t="shared" si="6"/>
        <v>-880.47077809005179</v>
      </c>
      <c r="S19" s="300">
        <f t="shared" si="6"/>
        <v>-898.08019365185294</v>
      </c>
      <c r="T19" s="300">
        <f t="shared" si="6"/>
        <v>-916.04179752489017</v>
      </c>
      <c r="U19" s="300">
        <f t="shared" si="6"/>
        <v>0</v>
      </c>
      <c r="V19" s="300">
        <f t="shared" si="6"/>
        <v>0</v>
      </c>
      <c r="W19" s="300">
        <f t="shared" si="6"/>
        <v>0</v>
      </c>
      <c r="X19" s="300">
        <f t="shared" si="6"/>
        <v>0</v>
      </c>
      <c r="Y19" s="300">
        <f t="shared" si="6"/>
        <v>0</v>
      </c>
      <c r="Z19" s="300">
        <f t="shared" si="6"/>
        <v>0</v>
      </c>
      <c r="AA19" s="301"/>
      <c r="AB19" s="96">
        <f t="shared" si="8"/>
        <v>-10603.49637897293</v>
      </c>
    </row>
    <row r="20" spans="1:29" x14ac:dyDescent="0.25">
      <c r="B20" s="27"/>
      <c r="C20" s="20" t="s">
        <v>28</v>
      </c>
      <c r="D20" s="38">
        <f>IF($G$2=1,'2003 PSC'!R116,IF('Chart Data'!$G$2=2,'2005 PSC'!R116,IF('Chart Data'!$G$2=3,'2011 RA'!R116,IF('Chart Data'!$G$2=4,'2018 Back-In'!R119+'2018 Back-In'!R353,'2018 PIFB'!R123))))</f>
        <v>0</v>
      </c>
      <c r="E20" s="38">
        <f>IF($G$2=1,'2003 PSC'!S116,IF('Chart Data'!$G$2=2,'2005 PSC'!S116,IF('Chart Data'!$G$2=3,'2011 RA'!S116,IF('Chart Data'!$G$2=4,'2018 Back-In'!S119+'2018 Back-In'!S353,'2018 PIFB'!S123))))</f>
        <v>0</v>
      </c>
      <c r="F20" s="38">
        <f>IF($G$2=1,'2003 PSC'!T116,IF('Chart Data'!$G$2=2,'2005 PSC'!T116,IF('Chart Data'!$G$2=3,'2011 RA'!T116,IF('Chart Data'!$G$2=4,'2018 Back-In'!T119+'2018 Back-In'!T353,'2018 PIFB'!T123))))</f>
        <v>0</v>
      </c>
      <c r="G20" s="38">
        <f>IF($G$2=1,'2003 PSC'!U116,IF('Chart Data'!$G$2=2,'2005 PSC'!U116,IF('Chart Data'!$G$2=3,'2011 RA'!U116,IF('Chart Data'!$G$2=4,'2018 Back-In'!U119+'2018 Back-In'!U353,'2018 PIFB'!U123))))</f>
        <v>0</v>
      </c>
      <c r="H20" s="38">
        <f>IF($G$2=1,'2003 PSC'!V116,IF('Chart Data'!$G$2=2,'2005 PSC'!V116,IF('Chart Data'!$G$2=3,'2011 RA'!V116,IF('Chart Data'!$G$2=4,'2018 Back-In'!V119+'2018 Back-In'!V353,'2018 PIFB'!V123))))</f>
        <v>551.96081099999992</v>
      </c>
      <c r="I20" s="38">
        <f>IF($G$2=1,'2003 PSC'!W116,IF('Chart Data'!$G$2=2,'2005 PSC'!W116,IF('Chart Data'!$G$2=3,'2011 RA'!W116,IF('Chart Data'!$G$2=4,'2018 Back-In'!W119+'2018 Back-In'!W353,'2018 PIFB'!W123))))</f>
        <v>2074.2106266000001</v>
      </c>
      <c r="J20" s="38">
        <f>IF($G$2=1,'2003 PSC'!X116,IF('Chart Data'!$G$2=2,'2005 PSC'!X116,IF('Chart Data'!$G$2=3,'2011 RA'!X116,IF('Chart Data'!$G$2=4,'2018 Back-In'!X119+'2018 Back-In'!X353,'2018 PIFB'!X123))))</f>
        <v>3131.2283619153604</v>
      </c>
      <c r="K20" s="38">
        <f>IF($G$2=1,'2003 PSC'!Y116,IF('Chart Data'!$G$2=2,'2005 PSC'!Y116,IF('Chart Data'!$G$2=3,'2011 RA'!Y116,IF('Chart Data'!$G$2=4,'2018 Back-In'!Y119+'2018 Back-In'!Y353,'2018 PIFB'!Y123))))</f>
        <v>3193.8529291536674</v>
      </c>
      <c r="L20" s="38">
        <f>IF($G$2=1,'2003 PSC'!Z116,IF('Chart Data'!$G$2=2,'2005 PSC'!Z116,IF('Chart Data'!$G$2=3,'2011 RA'!Z116,IF('Chart Data'!$G$2=4,'2018 Back-In'!Z119+'2018 Back-In'!Z353,'2018 PIFB'!Z123))))</f>
        <v>3257.7299877367404</v>
      </c>
      <c r="M20" s="38">
        <f>IF($G$2=1,'2003 PSC'!AA116,IF('Chart Data'!$G$2=2,'2005 PSC'!AA116,IF('Chart Data'!$G$2=3,'2011 RA'!AA116,IF('Chart Data'!$G$2=4,'2018 Back-In'!AA119+'2018 Back-In'!AA353,'2018 PIFB'!AA123))))</f>
        <v>3322.8845874914755</v>
      </c>
      <c r="N20" s="38">
        <f>IF($G$2=1,'2003 PSC'!AB116,IF('Chart Data'!$G$2=2,'2005 PSC'!AB116,IF('Chart Data'!$G$2=3,'2011 RA'!AB116,IF('Chart Data'!$G$2=4,'2018 Back-In'!AB119+'2018 Back-In'!AB353,'2018 PIFB'!AB123))))</f>
        <v>2396.7942099738339</v>
      </c>
      <c r="O20" s="38">
        <f>IF($G$2=1,'2003 PSC'!AC116,IF('Chart Data'!$G$2=2,'2005 PSC'!AC116,IF('Chart Data'!$G$2=3,'2011 RA'!AC116,IF('Chart Data'!$G$2=4,'2018 Back-In'!AC119+'2018 Back-In'!AC353,'2018 PIFB'!AC123))))</f>
        <v>1075.388435723921</v>
      </c>
      <c r="P20" s="38">
        <f>IF($G$2=1,'2003 PSC'!AD116,IF('Chart Data'!$G$2=2,'2005 PSC'!AD116,IF('Chart Data'!$G$2=3,'2011 RA'!AD116,IF('Chart Data'!$G$2=4,'2018 Back-In'!AD119+'2018 Back-In'!AD353,'2018 PIFB'!AD123))))</f>
        <v>1010.8914828647708</v>
      </c>
      <c r="Q20" s="38">
        <f>IF($G$2=1,'2003 PSC'!AE116,IF('Chart Data'!$G$2=2,'2005 PSC'!AE116,IF('Chart Data'!$G$2=3,'2011 RA'!AE116,IF('Chart Data'!$G$2=4,'2018 Back-In'!AE119+'2018 Back-In'!AE353,'2018 PIFB'!AE123))))</f>
        <v>1011.5470147878059</v>
      </c>
      <c r="R20" s="38">
        <f>IF($G$2=1,'2003 PSC'!AF116,IF('Chart Data'!$G$2=2,'2005 PSC'!AF116,IF('Chart Data'!$G$2=3,'2011 RA'!AF116,IF('Chart Data'!$G$2=4,'2018 Back-In'!AF119+'2018 Back-In'!AF353,'2018 PIFB'!AF123))))</f>
        <v>986.36166489089828</v>
      </c>
      <c r="S20" s="38">
        <f>IF($G$2=1,'2003 PSC'!AG116,IF('Chart Data'!$G$2=2,'2005 PSC'!AG116,IF('Chart Data'!$G$2=3,'2011 RA'!AG116,IF('Chart Data'!$G$2=4,'2018 Back-In'!AG119+'2018 Back-In'!AG353,'2018 PIFB'!AG123))))</f>
        <v>977.38676549566992</v>
      </c>
      <c r="T20" s="38">
        <f>IF($G$2=1,'2003 PSC'!AH116,IF('Chart Data'!$G$2=2,'2005 PSC'!AH116,IF('Chart Data'!$G$2=3,'2011 RA'!AH116,IF('Chart Data'!$G$2=4,'2018 Back-In'!AH119+'2018 Back-In'!AH353,'2018 PIFB'!AH123))))</f>
        <v>990.71628919886928</v>
      </c>
      <c r="U20" s="38">
        <f>IF($G$2=1,'2003 PSC'!AI116,IF('Chart Data'!$G$2=2,'2005 PSC'!AI116,IF('Chart Data'!$G$2=3,'2011 RA'!AI116,IF('Chart Data'!$G$2=4,'2018 Back-In'!AI119+'2018 Back-In'!AI353,'2018 PIFB'!AI123))))</f>
        <v>0</v>
      </c>
      <c r="V20" s="38">
        <f>IF($G$2=1,'2003 PSC'!AJ116,IF('Chart Data'!$G$2=2,'2005 PSC'!AJ116,IF('Chart Data'!$G$2=3,'2011 RA'!AJ116,IF('Chart Data'!$G$2=4,'2018 Back-In'!AJ119+'2018 Back-In'!AJ353,'2018 PIFB'!AJ123))))</f>
        <v>0</v>
      </c>
      <c r="W20" s="38">
        <f>IF($G$2=1,'2003 PSC'!AK116,IF('Chart Data'!$G$2=2,'2005 PSC'!AK116,IF('Chart Data'!$G$2=3,'2011 RA'!AK116,IF('Chart Data'!$G$2=4,'2018 Back-In'!AK119+'2018 Back-In'!AK353,'2018 PIFB'!AK123))))</f>
        <v>0</v>
      </c>
      <c r="X20" s="38">
        <f>IF($G$2=1,'2003 PSC'!AL116,IF('Chart Data'!$G$2=2,'2005 PSC'!AL116,IF('Chart Data'!$G$2=3,'2011 RA'!AL116,IF('Chart Data'!$G$2=4,'2018 Back-In'!AL119+'2018 Back-In'!AL353,'2018 PIFB'!AL123))))</f>
        <v>0</v>
      </c>
      <c r="Y20" s="38">
        <f>IF($G$2=1,'2003 PSC'!AM116,IF('Chart Data'!$G$2=2,'2005 PSC'!AM116,IF('Chart Data'!$G$2=3,'2011 RA'!AM116,IF('Chart Data'!$G$2=4,'2018 Back-In'!AM119+'2018 Back-In'!AM353,'2018 PIFB'!AM123))))</f>
        <v>0</v>
      </c>
      <c r="Z20" s="38">
        <f>IF($G$2=1,'2003 PSC'!AN116,IF('Chart Data'!$G$2=2,'2005 PSC'!AN116,IF('Chart Data'!$G$2=3,'2011 RA'!AN116,IF('Chart Data'!$G$2=4,'2018 Back-In'!AN119+'2018 Back-In'!AN353,'2018 PIFB'!AN123))))</f>
        <v>0</v>
      </c>
      <c r="AB20" s="96">
        <f t="shared" ref="AB20:AB21" si="9">SUM(D20:AA20)</f>
        <v>23980.953166833013</v>
      </c>
    </row>
    <row r="21" spans="1:29" x14ac:dyDescent="0.25">
      <c r="B21" s="27"/>
      <c r="C21" s="20" t="s">
        <v>287</v>
      </c>
      <c r="D21" s="38">
        <f t="shared" ref="D21:Z21" si="10">+D8-D20</f>
        <v>0</v>
      </c>
      <c r="E21" s="38">
        <f t="shared" si="10"/>
        <v>0</v>
      </c>
      <c r="F21" s="38">
        <f t="shared" si="10"/>
        <v>0</v>
      </c>
      <c r="G21" s="38">
        <f t="shared" si="10"/>
        <v>0</v>
      </c>
      <c r="H21" s="38">
        <f t="shared" si="10"/>
        <v>174.30341399999998</v>
      </c>
      <c r="I21" s="38">
        <f t="shared" si="10"/>
        <v>691.40354219999972</v>
      </c>
      <c r="J21" s="38">
        <f t="shared" si="10"/>
        <v>1100.16131634864</v>
      </c>
      <c r="K21" s="38">
        <f t="shared" si="10"/>
        <v>1122.1645426756127</v>
      </c>
      <c r="L21" s="38">
        <f t="shared" si="10"/>
        <v>1144.6078335291249</v>
      </c>
      <c r="M21" s="38">
        <f t="shared" si="10"/>
        <v>1167.4999901997076</v>
      </c>
      <c r="N21" s="38">
        <f t="shared" si="10"/>
        <v>2183.3980592711732</v>
      </c>
      <c r="O21" s="38">
        <f t="shared" si="10"/>
        <v>3596.4076789059864</v>
      </c>
      <c r="P21" s="38">
        <f t="shared" si="10"/>
        <v>3548.6186230324533</v>
      </c>
      <c r="Q21" s="38">
        <f t="shared" si="10"/>
        <v>2974.7675349394808</v>
      </c>
      <c r="R21" s="38">
        <f t="shared" si="10"/>
        <v>2232.587334013886</v>
      </c>
      <c r="S21" s="38">
        <f t="shared" si="10"/>
        <v>1787.5210061951771</v>
      </c>
      <c r="T21" s="38">
        <f t="shared" si="10"/>
        <v>1124.4381561446289</v>
      </c>
      <c r="U21" s="38">
        <f t="shared" si="10"/>
        <v>0</v>
      </c>
      <c r="V21" s="38">
        <f t="shared" si="10"/>
        <v>0</v>
      </c>
      <c r="W21" s="38">
        <f t="shared" si="10"/>
        <v>0</v>
      </c>
      <c r="X21" s="38">
        <f t="shared" si="10"/>
        <v>0</v>
      </c>
      <c r="Y21" s="38">
        <f t="shared" si="10"/>
        <v>0</v>
      </c>
      <c r="Z21" s="38">
        <f t="shared" si="10"/>
        <v>0</v>
      </c>
      <c r="AB21" s="96">
        <f t="shared" si="9"/>
        <v>22847.879031455868</v>
      </c>
    </row>
    <row r="22" spans="1:29" x14ac:dyDescent="0.25">
      <c r="AC22" s="6"/>
    </row>
    <row r="23" spans="1:29" x14ac:dyDescent="0.25">
      <c r="A23" s="11">
        <v>5</v>
      </c>
      <c r="B23" s="46" t="s">
        <v>288</v>
      </c>
      <c r="D23" s="132">
        <v>2017</v>
      </c>
      <c r="E23" s="132">
        <v>2018</v>
      </c>
      <c r="F23" s="132">
        <f t="shared" ref="F23:Z23" si="11">+E23+1</f>
        <v>2019</v>
      </c>
      <c r="G23" s="132">
        <f t="shared" si="11"/>
        <v>2020</v>
      </c>
      <c r="H23" s="132">
        <f t="shared" si="11"/>
        <v>2021</v>
      </c>
      <c r="I23" s="132">
        <f t="shared" si="11"/>
        <v>2022</v>
      </c>
      <c r="J23" s="132">
        <f t="shared" si="11"/>
        <v>2023</v>
      </c>
      <c r="K23" s="132">
        <f t="shared" si="11"/>
        <v>2024</v>
      </c>
      <c r="L23" s="132">
        <f t="shared" si="11"/>
        <v>2025</v>
      </c>
      <c r="M23" s="132">
        <f t="shared" si="11"/>
        <v>2026</v>
      </c>
      <c r="N23" s="132">
        <f t="shared" si="11"/>
        <v>2027</v>
      </c>
      <c r="O23" s="132">
        <f t="shared" si="11"/>
        <v>2028</v>
      </c>
      <c r="P23" s="132">
        <f t="shared" si="11"/>
        <v>2029</v>
      </c>
      <c r="Q23" s="132">
        <f t="shared" si="11"/>
        <v>2030</v>
      </c>
      <c r="R23" s="132">
        <f t="shared" si="11"/>
        <v>2031</v>
      </c>
      <c r="S23" s="132">
        <f t="shared" si="11"/>
        <v>2032</v>
      </c>
      <c r="T23" s="132">
        <f t="shared" si="11"/>
        <v>2033</v>
      </c>
      <c r="U23" s="132">
        <f t="shared" si="11"/>
        <v>2034</v>
      </c>
      <c r="V23" s="132">
        <f t="shared" si="11"/>
        <v>2035</v>
      </c>
      <c r="W23" s="132">
        <f t="shared" si="11"/>
        <v>2036</v>
      </c>
      <c r="X23" s="132">
        <f t="shared" si="11"/>
        <v>2037</v>
      </c>
      <c r="Y23" s="132">
        <f t="shared" si="11"/>
        <v>2038</v>
      </c>
      <c r="Z23" s="132">
        <f t="shared" si="11"/>
        <v>2039</v>
      </c>
    </row>
    <row r="24" spans="1:29" s="299" customFormat="1" x14ac:dyDescent="0.25">
      <c r="C24" s="299" t="s">
        <v>330</v>
      </c>
      <c r="D24" s="300">
        <f>+D17</f>
        <v>-605.98299999999995</v>
      </c>
      <c r="E24" s="300">
        <f t="shared" ref="E24:Z27" si="12">+E17</f>
        <v>0</v>
      </c>
      <c r="F24" s="300">
        <f t="shared" si="12"/>
        <v>0</v>
      </c>
      <c r="G24" s="300">
        <f t="shared" si="12"/>
        <v>0</v>
      </c>
      <c r="H24" s="300">
        <f t="shared" si="12"/>
        <v>0</v>
      </c>
      <c r="I24" s="300">
        <f t="shared" si="12"/>
        <v>0</v>
      </c>
      <c r="J24" s="300">
        <f t="shared" si="12"/>
        <v>0</v>
      </c>
      <c r="K24" s="300">
        <f t="shared" si="12"/>
        <v>0</v>
      </c>
      <c r="L24" s="300">
        <f t="shared" si="12"/>
        <v>0</v>
      </c>
      <c r="M24" s="300">
        <f t="shared" si="12"/>
        <v>0</v>
      </c>
      <c r="N24" s="300">
        <f t="shared" si="12"/>
        <v>0</v>
      </c>
      <c r="O24" s="300">
        <f t="shared" si="12"/>
        <v>0</v>
      </c>
      <c r="P24" s="300">
        <f t="shared" si="12"/>
        <v>0</v>
      </c>
      <c r="Q24" s="300">
        <f t="shared" si="12"/>
        <v>0</v>
      </c>
      <c r="R24" s="300">
        <f t="shared" si="12"/>
        <v>0</v>
      </c>
      <c r="S24" s="300">
        <f t="shared" si="12"/>
        <v>0</v>
      </c>
      <c r="T24" s="300">
        <f t="shared" si="12"/>
        <v>0</v>
      </c>
      <c r="U24" s="300">
        <f t="shared" si="12"/>
        <v>0</v>
      </c>
      <c r="V24" s="300">
        <f t="shared" si="12"/>
        <v>0</v>
      </c>
      <c r="W24" s="300">
        <f t="shared" si="12"/>
        <v>0</v>
      </c>
      <c r="X24" s="300">
        <f t="shared" si="12"/>
        <v>0</v>
      </c>
      <c r="Y24" s="300">
        <f t="shared" si="12"/>
        <v>0</v>
      </c>
      <c r="Z24" s="300">
        <f t="shared" si="12"/>
        <v>0</v>
      </c>
      <c r="AA24" s="301"/>
      <c r="AB24" s="96">
        <f>SUM(D24:AA24)</f>
        <v>-605.98299999999995</v>
      </c>
    </row>
    <row r="25" spans="1:29" s="299" customFormat="1" x14ac:dyDescent="0.25">
      <c r="C25" s="299" t="s">
        <v>318</v>
      </c>
      <c r="D25" s="300">
        <f t="shared" ref="D25:S27" si="13">+D18</f>
        <v>0</v>
      </c>
      <c r="E25" s="300">
        <f t="shared" si="13"/>
        <v>-1303.8876759999998</v>
      </c>
      <c r="F25" s="300">
        <f t="shared" si="13"/>
        <v>-4603.7264867999984</v>
      </c>
      <c r="G25" s="300">
        <f t="shared" si="13"/>
        <v>-3652.2896795279989</v>
      </c>
      <c r="H25" s="300">
        <f t="shared" si="13"/>
        <v>-745.0670946237118</v>
      </c>
      <c r="I25" s="300">
        <f t="shared" si="13"/>
        <v>0</v>
      </c>
      <c r="J25" s="300">
        <f t="shared" si="13"/>
        <v>0</v>
      </c>
      <c r="K25" s="300">
        <f t="shared" si="13"/>
        <v>0</v>
      </c>
      <c r="L25" s="300">
        <f t="shared" si="13"/>
        <v>-188.98117148195794</v>
      </c>
      <c r="M25" s="300">
        <f t="shared" si="13"/>
        <v>-667.24890546322092</v>
      </c>
      <c r="N25" s="300">
        <f t="shared" si="13"/>
        <v>-529.35079833415523</v>
      </c>
      <c r="O25" s="300">
        <f t="shared" si="13"/>
        <v>-107.98756286016766</v>
      </c>
      <c r="P25" s="300">
        <f t="shared" si="13"/>
        <v>0</v>
      </c>
      <c r="Q25" s="300">
        <f t="shared" si="13"/>
        <v>0</v>
      </c>
      <c r="R25" s="300">
        <f t="shared" si="13"/>
        <v>0</v>
      </c>
      <c r="S25" s="300">
        <f t="shared" si="13"/>
        <v>0</v>
      </c>
      <c r="T25" s="300">
        <f t="shared" si="12"/>
        <v>0</v>
      </c>
      <c r="U25" s="300">
        <f t="shared" si="12"/>
        <v>0</v>
      </c>
      <c r="V25" s="300">
        <f t="shared" si="12"/>
        <v>0</v>
      </c>
      <c r="W25" s="300">
        <f t="shared" si="12"/>
        <v>0</v>
      </c>
      <c r="X25" s="300">
        <f t="shared" si="12"/>
        <v>0</v>
      </c>
      <c r="Y25" s="300">
        <f t="shared" si="12"/>
        <v>0</v>
      </c>
      <c r="Z25" s="300">
        <f t="shared" si="12"/>
        <v>0</v>
      </c>
      <c r="AA25" s="301"/>
      <c r="AB25" s="96">
        <f t="shared" ref="AB25:AB26" si="14">SUM(D25:AA25)</f>
        <v>-11798.53937509121</v>
      </c>
    </row>
    <row r="26" spans="1:29" s="299" customFormat="1" x14ac:dyDescent="0.25">
      <c r="C26" s="301" t="s">
        <v>319</v>
      </c>
      <c r="D26" s="300">
        <f t="shared" si="13"/>
        <v>0</v>
      </c>
      <c r="E26" s="300">
        <f t="shared" si="12"/>
        <v>0</v>
      </c>
      <c r="F26" s="300">
        <f t="shared" si="12"/>
        <v>0</v>
      </c>
      <c r="G26" s="300">
        <f t="shared" si="12"/>
        <v>0</v>
      </c>
      <c r="H26" s="300">
        <f t="shared" si="12"/>
        <v>-722.29270589592909</v>
      </c>
      <c r="I26" s="300">
        <f t="shared" si="12"/>
        <v>-736.73856001384763</v>
      </c>
      <c r="J26" s="300">
        <f t="shared" si="12"/>
        <v>-751.47333121412476</v>
      </c>
      <c r="K26" s="300">
        <f t="shared" si="12"/>
        <v>-766.50279783840733</v>
      </c>
      <c r="L26" s="300">
        <f t="shared" si="12"/>
        <v>-781.83285379517531</v>
      </c>
      <c r="M26" s="300">
        <f t="shared" si="12"/>
        <v>-797.46951087107902</v>
      </c>
      <c r="N26" s="300">
        <f t="shared" si="12"/>
        <v>-813.41890108850043</v>
      </c>
      <c r="O26" s="300">
        <f t="shared" si="12"/>
        <v>-829.68727911027054</v>
      </c>
      <c r="P26" s="300">
        <f t="shared" si="12"/>
        <v>-846.28102469247597</v>
      </c>
      <c r="Q26" s="300">
        <f t="shared" si="12"/>
        <v>-863.20664518632543</v>
      </c>
      <c r="R26" s="300">
        <f t="shared" si="12"/>
        <v>-880.47077809005179</v>
      </c>
      <c r="S26" s="300">
        <f t="shared" si="12"/>
        <v>-898.08019365185294</v>
      </c>
      <c r="T26" s="300">
        <f t="shared" si="12"/>
        <v>-916.04179752489017</v>
      </c>
      <c r="U26" s="300">
        <f t="shared" si="12"/>
        <v>0</v>
      </c>
      <c r="V26" s="300">
        <f t="shared" si="12"/>
        <v>0</v>
      </c>
      <c r="W26" s="300">
        <f t="shared" si="12"/>
        <v>0</v>
      </c>
      <c r="X26" s="300">
        <f t="shared" si="12"/>
        <v>0</v>
      </c>
      <c r="Y26" s="300">
        <f t="shared" si="12"/>
        <v>0</v>
      </c>
      <c r="Z26" s="300">
        <f t="shared" si="12"/>
        <v>0</v>
      </c>
      <c r="AA26" s="301"/>
      <c r="AB26" s="96">
        <f t="shared" si="14"/>
        <v>-10603.49637897293</v>
      </c>
    </row>
    <row r="27" spans="1:29" x14ac:dyDescent="0.25">
      <c r="B27" s="27"/>
      <c r="C27" s="20" t="s">
        <v>28</v>
      </c>
      <c r="D27" s="300">
        <f t="shared" si="13"/>
        <v>0</v>
      </c>
      <c r="E27" s="300">
        <f t="shared" si="12"/>
        <v>0</v>
      </c>
      <c r="F27" s="300">
        <f t="shared" si="12"/>
        <v>0</v>
      </c>
      <c r="G27" s="300">
        <f t="shared" si="12"/>
        <v>0</v>
      </c>
      <c r="H27" s="300">
        <f t="shared" si="12"/>
        <v>551.96081099999992</v>
      </c>
      <c r="I27" s="300">
        <f t="shared" si="12"/>
        <v>2074.2106266000001</v>
      </c>
      <c r="J27" s="300">
        <f t="shared" si="12"/>
        <v>3131.2283619153604</v>
      </c>
      <c r="K27" s="300">
        <f t="shared" si="12"/>
        <v>3193.8529291536674</v>
      </c>
      <c r="L27" s="300">
        <f t="shared" si="12"/>
        <v>3257.7299877367404</v>
      </c>
      <c r="M27" s="300">
        <f t="shared" si="12"/>
        <v>3322.8845874914755</v>
      </c>
      <c r="N27" s="300">
        <f t="shared" si="12"/>
        <v>2396.7942099738339</v>
      </c>
      <c r="O27" s="300">
        <f t="shared" si="12"/>
        <v>1075.388435723921</v>
      </c>
      <c r="P27" s="300">
        <f t="shared" si="12"/>
        <v>1010.8914828647708</v>
      </c>
      <c r="Q27" s="300">
        <f t="shared" si="12"/>
        <v>1011.5470147878059</v>
      </c>
      <c r="R27" s="300">
        <f t="shared" si="12"/>
        <v>986.36166489089828</v>
      </c>
      <c r="S27" s="300">
        <f t="shared" si="12"/>
        <v>977.38676549566992</v>
      </c>
      <c r="T27" s="300">
        <f t="shared" si="12"/>
        <v>990.71628919886928</v>
      </c>
      <c r="U27" s="300">
        <f t="shared" si="12"/>
        <v>0</v>
      </c>
      <c r="V27" s="300">
        <f t="shared" si="12"/>
        <v>0</v>
      </c>
      <c r="W27" s="300">
        <f t="shared" si="12"/>
        <v>0</v>
      </c>
      <c r="X27" s="300">
        <f t="shared" si="12"/>
        <v>0</v>
      </c>
      <c r="Y27" s="300">
        <f t="shared" si="12"/>
        <v>0</v>
      </c>
      <c r="Z27" s="300">
        <f t="shared" si="12"/>
        <v>0</v>
      </c>
      <c r="AB27" s="96">
        <f t="shared" ref="AB27" si="15">SUM(D27:AA27)</f>
        <v>23980.953166833013</v>
      </c>
    </row>
    <row r="28" spans="1:29" s="26" customFormat="1" x14ac:dyDescent="0.25">
      <c r="A28" s="13"/>
      <c r="B28" s="27"/>
      <c r="C28" s="43" t="s">
        <v>253</v>
      </c>
      <c r="D28" s="43"/>
      <c r="G28" s="368"/>
      <c r="H28" s="38">
        <f>IF($G$2=1,H52,IF('Chart Data'!$G$2=2,H53,IF('Chart Data'!$G$2=3,H54,IF('Chart Data'!$G$2=4,H55,H56))))</f>
        <v>133.79693052025661</v>
      </c>
      <c r="I28" s="38">
        <f>IF($G$2=1,I52,IF('Chart Data'!$G$2=2,I53,IF('Chart Data'!$G$2=3,I54,IF('Chart Data'!$G$2=4,I55,I56))))</f>
        <v>316.95534121624769</v>
      </c>
      <c r="J28" s="38">
        <f>IF($G$2=1,J52,IF('Chart Data'!$G$2=2,J53,IF('Chart Data'!$G$2=3,J54,IF('Chart Data'!$G$2=4,J55,J56))))</f>
        <v>558.27460470593599</v>
      </c>
      <c r="K28" s="38">
        <f>IF($G$2=1,K52,IF('Chart Data'!$G$2=2,K53,IF('Chart Data'!$G$2=3,K54,IF('Chart Data'!$G$2=4,K55,K56))))</f>
        <v>570.36296919361928</v>
      </c>
      <c r="L28" s="38">
        <f>IF($G$2=1,L52,IF('Chart Data'!$G$2=2,L53,IF('Chart Data'!$G$2=3,L54,IF('Chart Data'!$G$2=4,L55,L56))))</f>
        <v>590.29011599846331</v>
      </c>
      <c r="M28" s="38">
        <f>IF($G$2=1,M52,IF('Chart Data'!$G$2=2,M53,IF('Chart Data'!$G$2=3,M54,IF('Chart Data'!$G$2=4,M55,M56))))</f>
        <v>678.48882926410022</v>
      </c>
      <c r="N28" s="38">
        <f>IF($G$2=1,N52,IF('Chart Data'!$G$2=2,N53,IF('Chart Data'!$G$2=3,N54,IF('Chart Data'!$G$2=4,N55,N56))))</f>
        <v>1766.5806162850986</v>
      </c>
      <c r="O28" s="38">
        <f>IF($G$2=1,O52,IF('Chart Data'!$G$2=2,O53,IF('Chart Data'!$G$2=3,O54,IF('Chart Data'!$G$2=4,O55,O56))))</f>
        <v>2209.8355008061899</v>
      </c>
      <c r="P28" s="38">
        <f>IF($G$2=1,P52,IF('Chart Data'!$G$2=2,P53,IF('Chart Data'!$G$2=3,P54,IF('Chart Data'!$G$2=4,P55,P56))))</f>
        <v>2209.7939628199101</v>
      </c>
      <c r="Q28" s="38">
        <f>IF($G$2=1,Q52,IF('Chart Data'!$G$2=2,Q53,IF('Chart Data'!$G$2=3,Q54,IF('Chart Data'!$G$2=4,Q55,Q56))))</f>
        <v>1881.6266746798076</v>
      </c>
      <c r="R28" s="38">
        <f>IF($G$2=1,R52,IF('Chart Data'!$G$2=2,R53,IF('Chart Data'!$G$2=3,R54,IF('Chart Data'!$G$2=4,R55,R56))))</f>
        <v>1438.0595601077705</v>
      </c>
      <c r="S28" s="38">
        <f>IF($G$2=1,S52,IF('Chart Data'!$G$2=2,S53,IF('Chart Data'!$G$2=3,S54,IF('Chart Data'!$G$2=4,S55,S56))))</f>
        <v>1173.4015397036833</v>
      </c>
      <c r="T28" s="38">
        <f>IF($G$2=1,T52,IF('Chart Data'!$G$2=2,T53,IF('Chart Data'!$G$2=3,T54,IF('Chart Data'!$G$2=4,T55,T56))))</f>
        <v>767.34032425661917</v>
      </c>
      <c r="U28" s="38">
        <f>IF($G$2=1,U52,IF('Chart Data'!$G$2=2,U53,IF('Chart Data'!$G$2=3,U54,IF('Chart Data'!$G$2=4,U55,U56))))</f>
        <v>0.2501605496946393</v>
      </c>
      <c r="V28" s="38">
        <f>IF($G$2=1,V52,IF('Chart Data'!$G$2=2,V53,IF('Chart Data'!$G$2=3,V54,IF('Chart Data'!$G$2=4,V55,V56))))</f>
        <v>0.12221253330667746</v>
      </c>
      <c r="W28" s="38">
        <f>IF($G$2=1,W52,IF('Chart Data'!$G$2=2,W53,IF('Chart Data'!$G$2=3,W54,IF('Chart Data'!$G$2=4,W55,W56))))</f>
        <v>2.0707106972227746E-2</v>
      </c>
      <c r="X28" s="38">
        <f>IF($G$2=1,X52,IF('Chart Data'!$G$2=2,X53,IF('Chart Data'!$G$2=3,X54,IF('Chart Data'!$G$2=4,X55,X56))))</f>
        <v>0</v>
      </c>
      <c r="Y28" s="38">
        <f>IF($G$2=1,Y52,IF('Chart Data'!$G$2=2,Y53,IF('Chart Data'!$G$2=3,Y54,IF('Chart Data'!$G$2=4,Y55,Y56))))</f>
        <v>0</v>
      </c>
      <c r="Z28" s="38">
        <f>IF($G$2=1,Z52,IF('Chart Data'!$G$2=2,Z53,IF('Chart Data'!$G$2=3,Z54,IF('Chart Data'!$G$2=4,Z55,Z56))))</f>
        <v>0</v>
      </c>
      <c r="AA28" s="27"/>
      <c r="AB28" s="32">
        <f t="shared" ref="AB28:AB29" si="16">SUM(D28:AA28)</f>
        <v>14295.200049747677</v>
      </c>
    </row>
    <row r="29" spans="1:29" x14ac:dyDescent="0.25">
      <c r="B29" s="27"/>
      <c r="C29" s="20" t="s">
        <v>294</v>
      </c>
      <c r="E29"/>
      <c r="F29"/>
      <c r="G29" s="283"/>
      <c r="H29" s="38">
        <f>+H36</f>
        <v>110.39216219999999</v>
      </c>
      <c r="I29" s="38">
        <f t="shared" ref="I29:Z29" si="17">+I36</f>
        <v>414.40020040190768</v>
      </c>
      <c r="J29" s="38">
        <f t="shared" si="17"/>
        <v>582.63775104922286</v>
      </c>
      <c r="K29" s="38">
        <f t="shared" si="17"/>
        <v>593.36763367664253</v>
      </c>
      <c r="L29" s="38">
        <f t="shared" si="17"/>
        <v>604.5062689903009</v>
      </c>
      <c r="M29" s="38">
        <f t="shared" si="17"/>
        <v>559.76531348553192</v>
      </c>
      <c r="N29" s="38">
        <f t="shared" si="17"/>
        <v>482.75134525502472</v>
      </c>
      <c r="O29" s="38">
        <f t="shared" si="17"/>
        <v>1436.0166464180095</v>
      </c>
      <c r="P29" s="38">
        <f t="shared" si="17"/>
        <v>1384.7169493381107</v>
      </c>
      <c r="Q29" s="38">
        <f t="shared" si="17"/>
        <v>1139.9509951677521</v>
      </c>
      <c r="R29" s="38">
        <f t="shared" si="17"/>
        <v>842.27411151235594</v>
      </c>
      <c r="S29" s="38">
        <f t="shared" si="17"/>
        <v>662.82073084985905</v>
      </c>
      <c r="T29" s="38">
        <f t="shared" si="17"/>
        <v>406.77312153354222</v>
      </c>
      <c r="U29" s="38">
        <f t="shared" si="17"/>
        <v>0</v>
      </c>
      <c r="V29" s="38">
        <f t="shared" si="17"/>
        <v>0</v>
      </c>
      <c r="W29" s="38">
        <f t="shared" si="17"/>
        <v>0</v>
      </c>
      <c r="X29" s="38">
        <f t="shared" si="17"/>
        <v>0</v>
      </c>
      <c r="Y29" s="38">
        <f t="shared" si="17"/>
        <v>0</v>
      </c>
      <c r="Z29" s="38">
        <f t="shared" si="17"/>
        <v>0</v>
      </c>
      <c r="AB29" s="96">
        <f t="shared" si="16"/>
        <v>9220.3732298782597</v>
      </c>
    </row>
    <row r="30" spans="1:29" x14ac:dyDescent="0.25">
      <c r="AC30" s="6">
        <f>SUM(AB24:AB26)</f>
        <v>-23008.018754064142</v>
      </c>
    </row>
    <row r="31" spans="1:29" x14ac:dyDescent="0.25">
      <c r="A31" s="11">
        <v>6</v>
      </c>
      <c r="B31" s="46" t="s">
        <v>290</v>
      </c>
      <c r="E31"/>
      <c r="F31"/>
      <c r="G31"/>
      <c r="H31" s="132">
        <v>2021</v>
      </c>
      <c r="I31" s="132">
        <f t="shared" ref="I31:Z31" si="18">+H31+1</f>
        <v>2022</v>
      </c>
      <c r="J31" s="132">
        <f t="shared" si="18"/>
        <v>2023</v>
      </c>
      <c r="K31" s="132">
        <f t="shared" si="18"/>
        <v>2024</v>
      </c>
      <c r="L31" s="132">
        <f t="shared" si="18"/>
        <v>2025</v>
      </c>
      <c r="M31" s="132">
        <f t="shared" si="18"/>
        <v>2026</v>
      </c>
      <c r="N31" s="132">
        <f t="shared" si="18"/>
        <v>2027</v>
      </c>
      <c r="O31" s="132">
        <f t="shared" si="18"/>
        <v>2028</v>
      </c>
      <c r="P31" s="132">
        <f t="shared" si="18"/>
        <v>2029</v>
      </c>
      <c r="Q31" s="132">
        <f t="shared" si="18"/>
        <v>2030</v>
      </c>
      <c r="R31" s="132">
        <f t="shared" si="18"/>
        <v>2031</v>
      </c>
      <c r="S31" s="132">
        <f t="shared" si="18"/>
        <v>2032</v>
      </c>
      <c r="T31" s="132">
        <f t="shared" si="18"/>
        <v>2033</v>
      </c>
      <c r="U31" s="132">
        <f t="shared" si="18"/>
        <v>2034</v>
      </c>
      <c r="V31" s="132">
        <f t="shared" si="18"/>
        <v>2035</v>
      </c>
      <c r="W31" s="132">
        <f t="shared" si="18"/>
        <v>2036</v>
      </c>
      <c r="X31" s="132">
        <f t="shared" si="18"/>
        <v>2037</v>
      </c>
      <c r="Y31" s="132">
        <f t="shared" si="18"/>
        <v>2038</v>
      </c>
      <c r="Z31" s="132">
        <f t="shared" si="18"/>
        <v>2039</v>
      </c>
    </row>
    <row r="32" spans="1:29" x14ac:dyDescent="0.25">
      <c r="B32" s="27"/>
      <c r="C32" s="20" t="s">
        <v>28</v>
      </c>
      <c r="E32"/>
      <c r="F32"/>
      <c r="G32" s="283" t="s">
        <v>28</v>
      </c>
      <c r="H32" s="38">
        <f>+H20</f>
        <v>551.96081099999992</v>
      </c>
      <c r="I32" s="38">
        <f t="shared" ref="I32:Z32" si="19">+I20</f>
        <v>2074.2106266000001</v>
      </c>
      <c r="J32" s="38">
        <f t="shared" si="19"/>
        <v>3131.2283619153604</v>
      </c>
      <c r="K32" s="38">
        <f t="shared" si="19"/>
        <v>3193.8529291536674</v>
      </c>
      <c r="L32" s="38">
        <f t="shared" si="19"/>
        <v>3257.7299877367404</v>
      </c>
      <c r="M32" s="38">
        <f t="shared" si="19"/>
        <v>3322.8845874914755</v>
      </c>
      <c r="N32" s="38">
        <f t="shared" si="19"/>
        <v>2396.7942099738339</v>
      </c>
      <c r="O32" s="38">
        <f t="shared" si="19"/>
        <v>1075.388435723921</v>
      </c>
      <c r="P32" s="38">
        <f t="shared" si="19"/>
        <v>1010.8914828647708</v>
      </c>
      <c r="Q32" s="38">
        <f t="shared" si="19"/>
        <v>1011.5470147878059</v>
      </c>
      <c r="R32" s="38">
        <f t="shared" si="19"/>
        <v>986.36166489089828</v>
      </c>
      <c r="S32" s="38">
        <f t="shared" si="19"/>
        <v>977.38676549566992</v>
      </c>
      <c r="T32" s="38">
        <f t="shared" si="19"/>
        <v>990.71628919886928</v>
      </c>
      <c r="U32" s="38">
        <f t="shared" si="19"/>
        <v>0</v>
      </c>
      <c r="V32" s="38">
        <f t="shared" si="19"/>
        <v>0</v>
      </c>
      <c r="W32" s="38">
        <f t="shared" si="19"/>
        <v>0</v>
      </c>
      <c r="X32" s="38">
        <f t="shared" si="19"/>
        <v>0</v>
      </c>
      <c r="Y32" s="38">
        <f t="shared" si="19"/>
        <v>0</v>
      </c>
      <c r="Z32" s="38">
        <f t="shared" si="19"/>
        <v>0</v>
      </c>
      <c r="AB32" s="96">
        <f t="shared" ref="AB32:AB36" si="20">SUM(D32:AA32)</f>
        <v>23980.953166833013</v>
      </c>
    </row>
    <row r="33" spans="1:29" s="26" customFormat="1" x14ac:dyDescent="0.25">
      <c r="A33" s="13"/>
      <c r="B33" s="27"/>
      <c r="C33" s="43" t="s">
        <v>291</v>
      </c>
      <c r="D33" s="43"/>
      <c r="G33" s="368" t="s">
        <v>291</v>
      </c>
      <c r="H33" s="38">
        <f>IF($G$2=1,'2003 PSC'!V76,IF('Chart Data'!$G$2=2,'2005 PSC'!V76,IF('Chart Data'!$G$2=3,'2011 RA'!V76,IF('Chart Data'!$G$2=4,'2018 Back-In'!V78+'2018 Back-In'!V313,'2018 PIFB'!V82))))</f>
        <v>36.313211250000009</v>
      </c>
      <c r="I33" s="38">
        <f>IF($G$2=1,'2003 PSC'!W76,IF('Chart Data'!$G$2=2,'2005 PSC'!W76,IF('Chart Data'!$G$2=3,'2011 RA'!W76,IF('Chart Data'!$G$2=4,'2018 Back-In'!W78+'2018 Back-In'!W313,'2018 PIFB'!W82))))</f>
        <v>172.85088555000002</v>
      </c>
      <c r="J33" s="38">
        <f>IF($G$2=1,'2003 PSC'!X76,IF('Chart Data'!$G$2=2,'2005 PSC'!X76,IF('Chart Data'!$G$2=3,'2011 RA'!X76,IF('Chart Data'!$G$2=4,'2018 Back-In'!X78+'2018 Back-In'!X313,'2018 PIFB'!X82))))</f>
        <v>317.35422586980008</v>
      </c>
      <c r="K33" s="38">
        <f>IF($G$2=1,'2003 PSC'!Y76,IF('Chart Data'!$G$2=2,'2005 PSC'!Y76,IF('Chart Data'!$G$2=3,'2011 RA'!Y76,IF('Chart Data'!$G$2=4,'2018 Back-In'!Y78+'2018 Back-In'!Y313,'2018 PIFB'!Y82))))</f>
        <v>323.70131038719603</v>
      </c>
      <c r="L33" s="38">
        <f>IF($G$2=1,'2003 PSC'!Z76,IF('Chart Data'!$G$2=2,'2005 PSC'!Z76,IF('Chart Data'!$G$2=3,'2011 RA'!Z76,IF('Chart Data'!$G$2=4,'2018 Back-In'!Z78+'2018 Back-In'!Z313,'2018 PIFB'!Z82))))</f>
        <v>330.17533659493995</v>
      </c>
      <c r="M33" s="38">
        <f>IF($G$2=1,'2003 PSC'!AA76,IF('Chart Data'!$G$2=2,'2005 PSC'!AA76,IF('Chart Data'!$G$2=3,'2011 RA'!AA76,IF('Chart Data'!$G$2=4,'2018 Back-In'!AA78+'2018 Back-In'!AA313,'2018 PIFB'!AA82))))</f>
        <v>336.7788433268388</v>
      </c>
      <c r="N33" s="38">
        <f>IF($G$2=1,'2003 PSC'!AB76,IF('Chart Data'!$G$2=2,'2005 PSC'!AB76,IF('Chart Data'!$G$2=3,'2011 RA'!AB76,IF('Chart Data'!$G$2=4,'2018 Back-In'!AB78+'2018 Back-In'!AB313,'2018 PIFB'!AB82))))</f>
        <v>343.51442019337554</v>
      </c>
      <c r="O33" s="38">
        <f>IF($G$2=1,'2003 PSC'!AC76,IF('Chart Data'!$G$2=2,'2005 PSC'!AC76,IF('Chart Data'!$G$2=3,'2011 RA'!AC76,IF('Chart Data'!$G$2=4,'2018 Back-In'!AC78+'2018 Back-In'!AC313,'2018 PIFB'!AC82))))</f>
        <v>350.38470859724305</v>
      </c>
      <c r="P33" s="38">
        <f>IF($G$2=1,'2003 PSC'!AD76,IF('Chart Data'!$G$2=2,'2005 PSC'!AD76,IF('Chart Data'!$G$2=3,'2011 RA'!AD76,IF('Chart Data'!$G$2=4,'2018 Back-In'!AD78+'2018 Back-In'!AD313,'2018 PIFB'!AD82))))</f>
        <v>336.82020966665982</v>
      </c>
      <c r="Q33" s="38">
        <f>IF($G$2=1,'2003 PSC'!AE76,IF('Chart Data'!$G$2=2,'2005 PSC'!AE76,IF('Chart Data'!$G$2=3,'2011 RA'!AE76,IF('Chart Data'!$G$2=4,'2018 Back-In'!AE78+'2018 Back-In'!AE313,'2018 PIFB'!AE82))))</f>
        <v>277.11803803120483</v>
      </c>
      <c r="R33" s="38">
        <f>IF($G$2=1,'2003 PSC'!AF76,IF('Chart Data'!$G$2=2,'2005 PSC'!AF76,IF('Chart Data'!$G$2=3,'2011 RA'!AF76,IF('Chart Data'!$G$2=4,'2018 Back-In'!AF78+'2018 Back-In'!AF313,'2018 PIFB'!AF82))))</f>
        <v>200.10661315774072</v>
      </c>
      <c r="S33" s="38">
        <f>IF($G$2=1,'2003 PSC'!AG76,IF('Chart Data'!$G$2=2,'2005 PSC'!AG76,IF('Chart Data'!$G$2=3,'2011 RA'!AG76,IF('Chart Data'!$G$2=4,'2018 Back-In'!AG78+'2018 Back-In'!AG313,'2018 PIFB'!AG82))))</f>
        <v>165.22722988149303</v>
      </c>
      <c r="T33" s="38">
        <f>IF($G$2=1,'2003 PSC'!AH76,IF('Chart Data'!$G$2=2,'2005 PSC'!AH76,IF('Chart Data'!$G$2=3,'2011 RA'!AH76,IF('Chart Data'!$G$2=4,'2018 Back-In'!AH78+'2018 Back-In'!AH313,'2018 PIFB'!AH82))))</f>
        <v>115.65291334553547</v>
      </c>
      <c r="U33" s="38">
        <f>IF($G$2=1,'2003 PSC'!AI76,IF('Chart Data'!$G$2=2,'2005 PSC'!AI76,IF('Chart Data'!$G$2=3,'2011 RA'!AI76,IF('Chart Data'!$G$2=4,'2018 Back-In'!AI78+'2018 Back-In'!AI313,'2018 PIFB'!AI82))))</f>
        <v>0</v>
      </c>
      <c r="V33" s="38">
        <f>IF($G$2=1,'2003 PSC'!AJ76,IF('Chart Data'!$G$2=2,'2005 PSC'!AJ76,IF('Chart Data'!$G$2=3,'2011 RA'!AJ76,IF('Chart Data'!$G$2=4,'2018 Back-In'!AJ78+'2018 Back-In'!AJ313,'2018 PIFB'!AJ82))))</f>
        <v>0</v>
      </c>
      <c r="W33" s="38">
        <f>IF($G$2=1,'2003 PSC'!AK76,IF('Chart Data'!$G$2=2,'2005 PSC'!AK76,IF('Chart Data'!$G$2=3,'2011 RA'!AK76,IF('Chart Data'!$G$2=4,'2018 Back-In'!AK78+'2018 Back-In'!AK313,'2018 PIFB'!AK82))))</f>
        <v>0</v>
      </c>
      <c r="X33" s="38">
        <f>IF($G$2=1,'2003 PSC'!AL76,IF('Chart Data'!$G$2=2,'2005 PSC'!AL76,IF('Chart Data'!$G$2=3,'2011 RA'!AL76,IF('Chart Data'!$G$2=4,'2018 Back-In'!AL78+'2018 Back-In'!AL313,'2018 PIFB'!AL82))))</f>
        <v>0</v>
      </c>
      <c r="Y33" s="38">
        <f>IF($G$2=1,'2003 PSC'!AM76,IF('Chart Data'!$G$2=2,'2005 PSC'!AM76,IF('Chart Data'!$G$2=3,'2011 RA'!AM76,IF('Chart Data'!$G$2=4,'2018 Back-In'!AM78+'2018 Back-In'!AM313,'2018 PIFB'!AM82))))</f>
        <v>0</v>
      </c>
      <c r="Z33" s="38">
        <f>IF($G$2=1,'2003 PSC'!AN76,IF('Chart Data'!$G$2=2,'2005 PSC'!AN76,IF('Chart Data'!$G$2=3,'2011 RA'!AN76,IF('Chart Data'!$G$2=4,'2018 Back-In'!AN78+'2018 Back-In'!AN313,'2018 PIFB'!AN82))))</f>
        <v>0</v>
      </c>
      <c r="AA33" s="27"/>
      <c r="AB33" s="32">
        <f t="shared" si="20"/>
        <v>3305.9979458520279</v>
      </c>
    </row>
    <row r="34" spans="1:29" s="26" customFormat="1" ht="16.5" customHeight="1" x14ac:dyDescent="0.25">
      <c r="A34" s="13"/>
      <c r="B34" s="27"/>
      <c r="C34" s="43" t="s">
        <v>292</v>
      </c>
      <c r="D34" s="43"/>
      <c r="E34" s="38"/>
      <c r="F34" s="38"/>
      <c r="G34" s="368" t="s">
        <v>292</v>
      </c>
      <c r="H34" s="38">
        <f>IF($G$2=1,'2003 PSC'!V160,IF('Chart Data'!$G$2=2,'2005 PSC'!V160,IF('Chart Data'!$G$2=3,'2011 RA'!V160,IF('Chart Data'!$G$2=4,'2018 Back-In'!V163+'2018 Back-In'!V397,'2018 PIFB'!V175))))</f>
        <v>0</v>
      </c>
      <c r="I34" s="38">
        <f>IF($G$2=1,'2003 PSC'!W160,IF('Chart Data'!$G$2=2,'2005 PSC'!W160,IF('Chart Data'!$G$2=3,'2011 RA'!W160,IF('Chart Data'!$G$2=4,'2018 Back-In'!W163+'2018 Back-In'!W397,'2018 PIFB'!W175))))</f>
        <v>0.55240614761519546</v>
      </c>
      <c r="J34" s="38">
        <f>IF($G$2=1,'2003 PSC'!X160,IF('Chart Data'!$G$2=2,'2005 PSC'!X160,IF('Chart Data'!$G$2=3,'2011 RA'!X160,IF('Chart Data'!$G$2=4,'2018 Back-In'!X163+'2018 Back-In'!X397,'2018 PIFB'!X175))))</f>
        <v>54.509901667311517</v>
      </c>
      <c r="K34" s="38">
        <f>IF($G$2=1,'2003 PSC'!Y160,IF('Chart Data'!$G$2=2,'2005 PSC'!Y160,IF('Chart Data'!$G$2=3,'2011 RA'!Y160,IF('Chart Data'!$G$2=4,'2018 Back-In'!Y163+'2018 Back-In'!Y397,'2018 PIFB'!Y175))))</f>
        <v>56.753690192613597</v>
      </c>
      <c r="L34" s="38">
        <f>IF($G$2=1,'2003 PSC'!Z160,IF('Chart Data'!$G$2=2,'2005 PSC'!Z160,IF('Chart Data'!$G$2=3,'2011 RA'!Z160,IF('Chart Data'!$G$2=4,'2018 Back-In'!Z163+'2018 Back-In'!Z397,'2018 PIFB'!Z175))))</f>
        <v>58.799660696309104</v>
      </c>
      <c r="M34" s="38">
        <f>IF($G$2=1,'2003 PSC'!AA160,IF('Chart Data'!$G$2=2,'2005 PSC'!AA160,IF('Chart Data'!$G$2=3,'2011 RA'!AA160,IF('Chart Data'!$G$2=4,'2018 Back-In'!AA163+'2018 Back-In'!AA397,'2018 PIFB'!AA175))))</f>
        <v>131.01450501595392</v>
      </c>
      <c r="N34" s="38">
        <f>IF($G$2=1,'2003 PSC'!AB160,IF('Chart Data'!$G$2=2,'2005 PSC'!AB160,IF('Chart Data'!$G$2=3,'2011 RA'!AB160,IF('Chart Data'!$G$2=4,'2018 Back-In'!AB163+'2018 Back-In'!AB397,'2018 PIFB'!AB175))))</f>
        <v>1236.444457509017</v>
      </c>
      <c r="O34" s="38">
        <f>IF($G$2=1,'2003 PSC'!AC160,IF('Chart Data'!$G$2=2,'2005 PSC'!AC160,IF('Chart Data'!$G$2=3,'2011 RA'!AC160,IF('Chart Data'!$G$2=4,'2018 Back-In'!AC163+'2018 Back-In'!AC397,'2018 PIFB'!AC175))))</f>
        <v>1451.0021622862316</v>
      </c>
      <c r="P34" s="38">
        <f>IF($G$2=1,'2003 PSC'!AD160,IF('Chart Data'!$G$2=2,'2005 PSC'!AD160,IF('Chart Data'!$G$2=3,'2011 RA'!AD160,IF('Chart Data'!$G$2=4,'2018 Back-In'!AD163+'2018 Back-In'!AD397,'2018 PIFB'!AD175))))</f>
        <v>1480.9022266931549</v>
      </c>
      <c r="Q34" s="38">
        <f>IF($G$2=1,'2003 PSC'!AE160,IF('Chart Data'!$G$2=2,'2005 PSC'!AE160,IF('Chart Data'!$G$2=3,'2011 RA'!AE160,IF('Chart Data'!$G$2=4,'2018 Back-In'!AE163+'2018 Back-In'!AE397,'2018 PIFB'!AE175))))</f>
        <v>1272.7107529485857</v>
      </c>
      <c r="R34" s="38">
        <f>IF($G$2=1,'2003 PSC'!AF160,IF('Chart Data'!$G$2=2,'2005 PSC'!AF160,IF('Chart Data'!$G$2=3,'2011 RA'!AF160,IF('Chart Data'!$G$2=4,'2018 Back-In'!AF163+'2018 Back-In'!AF397,'2018 PIFB'!AF175))))</f>
        <v>979.63808146570022</v>
      </c>
      <c r="S34" s="38">
        <f>IF($G$2=1,'2003 PSC'!AG160,IF('Chart Data'!$G$2=2,'2005 PSC'!AG160,IF('Chart Data'!$G$2=3,'2011 RA'!AG160,IF('Chart Data'!$G$2=4,'2018 Back-In'!AG163+'2018 Back-In'!AG397,'2018 PIFB'!AG175))))</f>
        <v>793.76786275135998</v>
      </c>
      <c r="T34" s="38">
        <f>IF($G$2=1,'2003 PSC'!AH160,IF('Chart Data'!$G$2=2,'2005 PSC'!AH160,IF('Chart Data'!$G$2=3,'2011 RA'!AH160,IF('Chart Data'!$G$2=4,'2018 Back-In'!AH163+'2018 Back-In'!AH397,'2018 PIFB'!AH175))))</f>
        <v>500.31884088216549</v>
      </c>
      <c r="U34" s="38">
        <f>IF($G$2=1,'2003 PSC'!AI160,IF('Chart Data'!$G$2=2,'2005 PSC'!AI160,IF('Chart Data'!$G$2=3,'2011 RA'!AI160,IF('Chart Data'!$G$2=4,'2018 Back-In'!AI163+'2018 Back-In'!AI397,'2018 PIFB'!AI175))))</f>
        <v>0.2501605496946393</v>
      </c>
      <c r="V34" s="38">
        <f>IF($G$2=1,'2003 PSC'!AJ160,IF('Chart Data'!$G$2=2,'2005 PSC'!AJ160,IF('Chart Data'!$G$2=3,'2011 RA'!AJ160,IF('Chart Data'!$G$2=4,'2018 Back-In'!AJ163+'2018 Back-In'!AJ397,'2018 PIFB'!AJ175))))</f>
        <v>0.12221253330667746</v>
      </c>
      <c r="W34" s="38">
        <f>IF($G$2=1,'2003 PSC'!AK160,IF('Chart Data'!$G$2=2,'2005 PSC'!AK160,IF('Chart Data'!$G$2=3,'2011 RA'!AK160,IF('Chart Data'!$G$2=4,'2018 Back-In'!AK163+'2018 Back-In'!AK397,'2018 PIFB'!AK175))))</f>
        <v>2.0707106972227746E-2</v>
      </c>
      <c r="X34" s="38">
        <f>IF($G$2=1,'2003 PSC'!AL160,IF('Chart Data'!$G$2=2,'2005 PSC'!AL160,IF('Chart Data'!$G$2=3,'2011 RA'!AL160,IF('Chart Data'!$G$2=4,'2018 Back-In'!AL163+'2018 Back-In'!AL397,'2018 PIFB'!AL175))))</f>
        <v>0</v>
      </c>
      <c r="Y34" s="38">
        <f>IF($G$2=1,'2003 PSC'!AM160,IF('Chart Data'!$G$2=2,'2005 PSC'!AM160,IF('Chart Data'!$G$2=3,'2011 RA'!AM160,IF('Chart Data'!$G$2=4,'2018 Back-In'!AM163+'2018 Back-In'!AM397,'2018 PIFB'!AM175))))</f>
        <v>0</v>
      </c>
      <c r="Z34" s="38">
        <f>IF($G$2=1,'2003 PSC'!AN160,IF('Chart Data'!$G$2=2,'2005 PSC'!AN160,IF('Chart Data'!$G$2=3,'2011 RA'!AN160,IF('Chart Data'!$G$2=4,'2018 Back-In'!AN163+'2018 Back-In'!AN397,'2018 PIFB'!AN175))))</f>
        <v>0</v>
      </c>
      <c r="AA34" s="27"/>
      <c r="AB34" s="32">
        <f t="shared" si="20"/>
        <v>8016.8076284459921</v>
      </c>
    </row>
    <row r="35" spans="1:29" s="26" customFormat="1" x14ac:dyDescent="0.25">
      <c r="A35" s="13"/>
      <c r="B35" s="27"/>
      <c r="C35" s="43" t="s">
        <v>293</v>
      </c>
      <c r="D35" s="43"/>
      <c r="G35" s="368" t="s">
        <v>293</v>
      </c>
      <c r="H35" s="38">
        <f>IF($G$2=1,'2003 PSC'!V201,IF('Chart Data'!$G$2=2,'2005 PSC'!V191,IF('Chart Data'!$G$2=3,'2011 RA'!V201,IF('Chart Data'!$G$2=4,'2018 Back-In'!V487,'2018 PIFB'!V209))))</f>
        <v>27.598040549999993</v>
      </c>
      <c r="I35" s="38">
        <f>IF($G$2=1,'2003 PSC'!W201,IF('Chart Data'!$G$2=2,'2005 PSC'!W191,IF('Chart Data'!$G$2=3,'2011 RA'!W201,IF('Chart Data'!$G$2=4,'2018 Back-In'!W487,'2018 PIFB'!W209))))</f>
        <v>103.60005010047689</v>
      </c>
      <c r="J35" s="38">
        <f>IF($G$2=1,'2003 PSC'!X201,IF('Chart Data'!$G$2=2,'2005 PSC'!X191,IF('Chart Data'!$G$2=3,'2011 RA'!X201,IF('Chart Data'!$G$2=4,'2018 Back-In'!X487,'2018 PIFB'!X209))))</f>
        <v>145.65943776230574</v>
      </c>
      <c r="K35" s="38">
        <f>IF($G$2=1,'2003 PSC'!Y201,IF('Chart Data'!$G$2=2,'2005 PSC'!Y191,IF('Chart Data'!$G$2=3,'2011 RA'!Y201,IF('Chart Data'!$G$2=4,'2018 Back-In'!Y487,'2018 PIFB'!Y209))))</f>
        <v>148.34190841916063</v>
      </c>
      <c r="L35" s="38">
        <f>IF($G$2=1,'2003 PSC'!Z201,IF('Chart Data'!$G$2=2,'2005 PSC'!Z191,IF('Chart Data'!$G$2=3,'2011 RA'!Z201,IF('Chart Data'!$G$2=4,'2018 Back-In'!Z487,'2018 PIFB'!Z209))))</f>
        <v>151.12656724757517</v>
      </c>
      <c r="M35" s="38">
        <f>IF($G$2=1,'2003 PSC'!AA201,IF('Chart Data'!$G$2=2,'2005 PSC'!AA191,IF('Chart Data'!$G$2=3,'2011 RA'!AA201,IF('Chart Data'!$G$2=4,'2018 Back-In'!AA487,'2018 PIFB'!AA209))))</f>
        <v>139.94132837138295</v>
      </c>
      <c r="N35" s="38">
        <f>IF($G$2=1,'2003 PSC'!AB201,IF('Chart Data'!$G$2=2,'2005 PSC'!AB191,IF('Chart Data'!$G$2=3,'2011 RA'!AB201,IF('Chart Data'!$G$2=4,'2018 Back-In'!AB487,'2018 PIFB'!AB209))))</f>
        <v>120.68783631375618</v>
      </c>
      <c r="O35" s="38">
        <f>IF($G$2=1,'2003 PSC'!AC201,IF('Chart Data'!$G$2=2,'2005 PSC'!AC191,IF('Chart Data'!$G$2=3,'2011 RA'!AC201,IF('Chart Data'!$G$2=4,'2018 Back-In'!AC487,'2018 PIFB'!AC209))))</f>
        <v>359.00416160450231</v>
      </c>
      <c r="P35" s="38">
        <f>IF($G$2=1,'2003 PSC'!AD201,IF('Chart Data'!$G$2=2,'2005 PSC'!AD191,IF('Chart Data'!$G$2=3,'2011 RA'!AD201,IF('Chart Data'!$G$2=4,'2018 Back-In'!AD487,'2018 PIFB'!AD209))))</f>
        <v>346.17923733452767</v>
      </c>
      <c r="Q35" s="38">
        <f>IF($G$2=1,'2003 PSC'!AE201,IF('Chart Data'!$G$2=2,'2005 PSC'!AE191,IF('Chart Data'!$G$2=3,'2011 RA'!AE201,IF('Chart Data'!$G$2=4,'2018 Back-In'!AE487,'2018 PIFB'!AE209))))</f>
        <v>284.9877487919382</v>
      </c>
      <c r="R35" s="38">
        <f>IF($G$2=1,'2003 PSC'!AF201,IF('Chart Data'!$G$2=2,'2005 PSC'!AF191,IF('Chart Data'!$G$2=3,'2011 RA'!AF201,IF('Chart Data'!$G$2=4,'2018 Back-In'!AF487,'2018 PIFB'!AF209))))</f>
        <v>210.56852787808896</v>
      </c>
      <c r="S35" s="38">
        <f>IF($G$2=1,'2003 PSC'!AG201,IF('Chart Data'!$G$2=2,'2005 PSC'!AG191,IF('Chart Data'!$G$2=3,'2011 RA'!AG201,IF('Chart Data'!$G$2=4,'2018 Back-In'!AG487,'2018 PIFB'!AG209))))</f>
        <v>165.70518271246476</v>
      </c>
      <c r="T35" s="38">
        <f>IF($G$2=1,'2003 PSC'!AH201,IF('Chart Data'!$G$2=2,'2005 PSC'!AH191,IF('Chart Data'!$G$2=3,'2011 RA'!AH201,IF('Chart Data'!$G$2=4,'2018 Back-In'!AH487,'2018 PIFB'!AH209))))</f>
        <v>101.69328038338551</v>
      </c>
      <c r="U35" s="38">
        <f>IF($G$2=1,'2003 PSC'!AI201,IF('Chart Data'!$G$2=2,'2005 PSC'!AI191,IF('Chart Data'!$G$2=3,'2011 RA'!AI201,IF('Chart Data'!$G$2=4,'2018 Back-In'!AI487,'2018 PIFB'!AI209))))</f>
        <v>0</v>
      </c>
      <c r="V35" s="38">
        <f>IF($G$2=1,'2003 PSC'!AJ201,IF('Chart Data'!$G$2=2,'2005 PSC'!AJ191,IF('Chart Data'!$G$2=3,'2011 RA'!AJ201,IF('Chart Data'!$G$2=4,'2018 Back-In'!AJ487,'2018 PIFB'!AJ209))))</f>
        <v>0</v>
      </c>
      <c r="W35" s="38">
        <f>IF($G$2=1,'2003 PSC'!AK201,IF('Chart Data'!$G$2=2,'2005 PSC'!AK191,IF('Chart Data'!$G$2=3,'2011 RA'!AK201,IF('Chart Data'!$G$2=4,'2018 Back-In'!AK487,'2018 PIFB'!AK209))))</f>
        <v>0</v>
      </c>
      <c r="X35" s="38">
        <f>IF($G$2=1,'2003 PSC'!AL201,IF('Chart Data'!$G$2=2,'2005 PSC'!AL191,IF('Chart Data'!$G$2=3,'2011 RA'!AL201,IF('Chart Data'!$G$2=4,'2018 Back-In'!AL487,'2018 PIFB'!AL209))))</f>
        <v>0</v>
      </c>
      <c r="Y35" s="38">
        <f>IF($G$2=1,'2003 PSC'!AM201,IF('Chart Data'!$G$2=2,'2005 PSC'!AM191,IF('Chart Data'!$G$2=3,'2011 RA'!AM201,IF('Chart Data'!$G$2=4,'2018 Back-In'!AM487,'2018 PIFB'!AM209))))</f>
        <v>0</v>
      </c>
      <c r="Z35" s="38">
        <f>IF($G$2=1,'2003 PSC'!AN201,IF('Chart Data'!$G$2=2,'2005 PSC'!AN191,IF('Chart Data'!$G$2=3,'2011 RA'!AN201,IF('Chart Data'!$G$2=4,'2018 Back-In'!AN487,'2018 PIFB'!AN209))))</f>
        <v>0</v>
      </c>
      <c r="AA35" s="27"/>
      <c r="AB35" s="32">
        <f t="shared" si="20"/>
        <v>2305.0933074695649</v>
      </c>
    </row>
    <row r="36" spans="1:29" s="26" customFormat="1" x14ac:dyDescent="0.25">
      <c r="A36" s="13"/>
      <c r="B36" s="27"/>
      <c r="C36" s="43" t="s">
        <v>294</v>
      </c>
      <c r="D36" s="43"/>
      <c r="G36" s="368" t="s">
        <v>294</v>
      </c>
      <c r="H36" s="38">
        <f>IF($G$2=1,'2003 PSC'!V190,IF('Chart Data'!$G$2=2,'2005 PSC'!V180,IF('Chart Data'!$G$2=3,'2011 RA'!V190,IF('Chart Data'!$G$2=4,'2018 Back-In'!V475,'2018 PIFB'!V198))))</f>
        <v>110.39216219999999</v>
      </c>
      <c r="I36" s="38">
        <f>IF($G$2=1,'2003 PSC'!W190,IF('Chart Data'!$G$2=2,'2005 PSC'!W180,IF('Chart Data'!$G$2=3,'2011 RA'!W190,IF('Chart Data'!$G$2=4,'2018 Back-In'!W475,'2018 PIFB'!W198))))</f>
        <v>414.40020040190768</v>
      </c>
      <c r="J36" s="38">
        <f>IF($G$2=1,'2003 PSC'!X190,IF('Chart Data'!$G$2=2,'2005 PSC'!X180,IF('Chart Data'!$G$2=3,'2011 RA'!X190,IF('Chart Data'!$G$2=4,'2018 Back-In'!X475,'2018 PIFB'!X198))))</f>
        <v>582.63775104922286</v>
      </c>
      <c r="K36" s="38">
        <f>IF($G$2=1,'2003 PSC'!Y190,IF('Chart Data'!$G$2=2,'2005 PSC'!Y180,IF('Chart Data'!$G$2=3,'2011 RA'!Y190,IF('Chart Data'!$G$2=4,'2018 Back-In'!Y475,'2018 PIFB'!Y198))))</f>
        <v>593.36763367664253</v>
      </c>
      <c r="L36" s="38">
        <f>IF($G$2=1,'2003 PSC'!Z190,IF('Chart Data'!$G$2=2,'2005 PSC'!Z180,IF('Chart Data'!$G$2=3,'2011 RA'!Z190,IF('Chart Data'!$G$2=4,'2018 Back-In'!Z475,'2018 PIFB'!Z198))))</f>
        <v>604.5062689903009</v>
      </c>
      <c r="M36" s="38">
        <f>IF($G$2=1,'2003 PSC'!AA190,IF('Chart Data'!$G$2=2,'2005 PSC'!AA180,IF('Chart Data'!$G$2=3,'2011 RA'!AA190,IF('Chart Data'!$G$2=4,'2018 Back-In'!AA475,'2018 PIFB'!AA198))))</f>
        <v>559.76531348553192</v>
      </c>
      <c r="N36" s="38">
        <f>IF($G$2=1,'2003 PSC'!AB190,IF('Chart Data'!$G$2=2,'2005 PSC'!AB180,IF('Chart Data'!$G$2=3,'2011 RA'!AB190,IF('Chart Data'!$G$2=4,'2018 Back-In'!AB475,'2018 PIFB'!AB198))))</f>
        <v>482.75134525502472</v>
      </c>
      <c r="O36" s="38">
        <f>IF($G$2=1,'2003 PSC'!AC190,IF('Chart Data'!$G$2=2,'2005 PSC'!AC180,IF('Chart Data'!$G$2=3,'2011 RA'!AC190,IF('Chart Data'!$G$2=4,'2018 Back-In'!AC475,'2018 PIFB'!AC198))))</f>
        <v>1436.0166464180095</v>
      </c>
      <c r="P36" s="38">
        <f>IF($G$2=1,'2003 PSC'!AD190,IF('Chart Data'!$G$2=2,'2005 PSC'!AD180,IF('Chart Data'!$G$2=3,'2011 RA'!AD190,IF('Chart Data'!$G$2=4,'2018 Back-In'!AD475,'2018 PIFB'!AD198))))</f>
        <v>1384.7169493381107</v>
      </c>
      <c r="Q36" s="38">
        <f>IF($G$2=1,'2003 PSC'!AE190,IF('Chart Data'!$G$2=2,'2005 PSC'!AE180,IF('Chart Data'!$G$2=3,'2011 RA'!AE190,IF('Chart Data'!$G$2=4,'2018 Back-In'!AE475,'2018 PIFB'!AE198))))</f>
        <v>1139.9509951677521</v>
      </c>
      <c r="R36" s="38">
        <f>IF($G$2=1,'2003 PSC'!AF190,IF('Chart Data'!$G$2=2,'2005 PSC'!AF180,IF('Chart Data'!$G$2=3,'2011 RA'!AF190,IF('Chart Data'!$G$2=4,'2018 Back-In'!AF475,'2018 PIFB'!AF198))))</f>
        <v>842.27411151235594</v>
      </c>
      <c r="S36" s="38">
        <f>IF($G$2=1,'2003 PSC'!AG190,IF('Chart Data'!$G$2=2,'2005 PSC'!AG180,IF('Chart Data'!$G$2=3,'2011 RA'!AG190,IF('Chart Data'!$G$2=4,'2018 Back-In'!AG475,'2018 PIFB'!AG198))))</f>
        <v>662.82073084985905</v>
      </c>
      <c r="T36" s="38">
        <f>IF($G$2=1,'2003 PSC'!AH190,IF('Chart Data'!$G$2=2,'2005 PSC'!AH180,IF('Chart Data'!$G$2=3,'2011 RA'!AH190,IF('Chart Data'!$G$2=4,'2018 Back-In'!AH475,'2018 PIFB'!AH198))))</f>
        <v>406.77312153354222</v>
      </c>
      <c r="U36" s="38">
        <f>IF($G$2=1,'2003 PSC'!AI190,IF('Chart Data'!$G$2=2,'2005 PSC'!AI180,IF('Chart Data'!$G$2=3,'2011 RA'!AI190,IF('Chart Data'!$G$2=4,'2018 Back-In'!AI475,'2018 PIFB'!AI198))))</f>
        <v>0</v>
      </c>
      <c r="V36" s="38">
        <f>IF($G$2=1,'2003 PSC'!AJ190,IF('Chart Data'!$G$2=2,'2005 PSC'!AJ180,IF('Chart Data'!$G$2=3,'2011 RA'!AJ190,IF('Chart Data'!$G$2=4,'2018 Back-In'!AJ475,'2018 PIFB'!AJ198))))</f>
        <v>0</v>
      </c>
      <c r="W36" s="38">
        <f>IF($G$2=1,'2003 PSC'!AK190,IF('Chart Data'!$G$2=2,'2005 PSC'!AK180,IF('Chart Data'!$G$2=3,'2011 RA'!AK190,IF('Chart Data'!$G$2=4,'2018 Back-In'!AK475,'2018 PIFB'!AK198))))</f>
        <v>0</v>
      </c>
      <c r="X36" s="38">
        <f>IF($G$2=1,'2003 PSC'!AL190,IF('Chart Data'!$G$2=2,'2005 PSC'!AL180,IF('Chart Data'!$G$2=3,'2011 RA'!AL190,IF('Chart Data'!$G$2=4,'2018 Back-In'!AL475,'2018 PIFB'!AL198))))</f>
        <v>0</v>
      </c>
      <c r="Y36" s="38">
        <f>IF($G$2=1,'2003 PSC'!AM190,IF('Chart Data'!$G$2=2,'2005 PSC'!AM180,IF('Chart Data'!$G$2=3,'2011 RA'!AM190,IF('Chart Data'!$G$2=4,'2018 Back-In'!AM475,'2018 PIFB'!AM198))))</f>
        <v>0</v>
      </c>
      <c r="Z36" s="38">
        <f>IF($G$2=1,'2003 PSC'!AN190,IF('Chart Data'!$G$2=2,'2005 PSC'!AN180,IF('Chart Data'!$G$2=3,'2011 RA'!AN190,IF('Chart Data'!$G$2=4,'2018 Back-In'!AN475,'2018 PIFB'!AN198))))</f>
        <v>0</v>
      </c>
      <c r="AA36" s="27"/>
      <c r="AB36" s="32">
        <f t="shared" si="20"/>
        <v>9220.3732298782597</v>
      </c>
    </row>
    <row r="37" spans="1:29" x14ac:dyDescent="0.25">
      <c r="B37" s="27"/>
      <c r="E37" s="38"/>
      <c r="F37" s="38"/>
      <c r="G37" s="38"/>
      <c r="H37" s="38"/>
      <c r="I37" s="38"/>
      <c r="J37" s="38"/>
      <c r="K37" s="38"/>
      <c r="L37" s="38"/>
      <c r="M37" s="38"/>
      <c r="N37" s="38"/>
      <c r="O37" s="38"/>
      <c r="P37" s="38"/>
      <c r="Q37" s="38"/>
      <c r="R37" s="38"/>
      <c r="S37" s="38"/>
      <c r="T37" s="38"/>
      <c r="U37" s="38"/>
      <c r="V37" s="38"/>
      <c r="W37" s="38"/>
      <c r="X37" s="38"/>
      <c r="Y37" s="38"/>
      <c r="Z37" s="38"/>
      <c r="AB37" s="96"/>
      <c r="AC37" s="6">
        <f>SUM(AB32:AB36)</f>
        <v>46829.225278478858</v>
      </c>
    </row>
    <row r="38" spans="1:29" x14ac:dyDescent="0.25">
      <c r="A38" s="11">
        <v>7</v>
      </c>
      <c r="B38" s="46" t="s">
        <v>295</v>
      </c>
      <c r="D38" s="132">
        <v>2017</v>
      </c>
      <c r="E38" s="132">
        <v>2018</v>
      </c>
      <c r="F38" s="132">
        <f>+E38+1</f>
        <v>2019</v>
      </c>
      <c r="G38" s="132">
        <f>+F38+1</f>
        <v>2020</v>
      </c>
      <c r="H38" s="132">
        <v>2021</v>
      </c>
      <c r="I38" s="132">
        <f t="shared" ref="I38:Z38" si="21">+H38+1</f>
        <v>2022</v>
      </c>
      <c r="J38" s="132">
        <f t="shared" si="21"/>
        <v>2023</v>
      </c>
      <c r="K38" s="132">
        <f t="shared" si="21"/>
        <v>2024</v>
      </c>
      <c r="L38" s="132">
        <f t="shared" si="21"/>
        <v>2025</v>
      </c>
      <c r="M38" s="132">
        <f t="shared" si="21"/>
        <v>2026</v>
      </c>
      <c r="N38" s="132">
        <f t="shared" si="21"/>
        <v>2027</v>
      </c>
      <c r="O38" s="132">
        <f t="shared" si="21"/>
        <v>2028</v>
      </c>
      <c r="P38" s="132">
        <f t="shared" si="21"/>
        <v>2029</v>
      </c>
      <c r="Q38" s="132">
        <f t="shared" si="21"/>
        <v>2030</v>
      </c>
      <c r="R38" s="132">
        <f t="shared" si="21"/>
        <v>2031</v>
      </c>
      <c r="S38" s="132">
        <f t="shared" si="21"/>
        <v>2032</v>
      </c>
      <c r="T38" s="132">
        <f t="shared" si="21"/>
        <v>2033</v>
      </c>
      <c r="U38" s="132">
        <f t="shared" si="21"/>
        <v>2034</v>
      </c>
      <c r="V38" s="132">
        <f t="shared" si="21"/>
        <v>2035</v>
      </c>
      <c r="W38" s="132">
        <f t="shared" si="21"/>
        <v>2036</v>
      </c>
      <c r="X38" s="132">
        <f t="shared" si="21"/>
        <v>2037</v>
      </c>
      <c r="Y38" s="132">
        <f t="shared" si="21"/>
        <v>2038</v>
      </c>
      <c r="Z38" s="132">
        <f t="shared" si="21"/>
        <v>2039</v>
      </c>
    </row>
    <row r="39" spans="1:29" x14ac:dyDescent="0.25">
      <c r="B39" s="27"/>
      <c r="C39" s="20" t="s">
        <v>291</v>
      </c>
      <c r="E39" s="38">
        <f>+E33</f>
        <v>0</v>
      </c>
      <c r="F39" s="38">
        <f>+F33</f>
        <v>0</v>
      </c>
      <c r="G39" s="38">
        <v>0</v>
      </c>
      <c r="H39" s="38">
        <f t="shared" ref="H39:Z39" si="22">+H33</f>
        <v>36.313211250000009</v>
      </c>
      <c r="I39" s="38">
        <f t="shared" si="22"/>
        <v>172.85088555000002</v>
      </c>
      <c r="J39" s="38">
        <f t="shared" si="22"/>
        <v>317.35422586980008</v>
      </c>
      <c r="K39" s="38">
        <f t="shared" si="22"/>
        <v>323.70131038719603</v>
      </c>
      <c r="L39" s="38">
        <f t="shared" si="22"/>
        <v>330.17533659493995</v>
      </c>
      <c r="M39" s="38">
        <f t="shared" si="22"/>
        <v>336.7788433268388</v>
      </c>
      <c r="N39" s="38">
        <f t="shared" si="22"/>
        <v>343.51442019337554</v>
      </c>
      <c r="O39" s="38">
        <f t="shared" si="22"/>
        <v>350.38470859724305</v>
      </c>
      <c r="P39" s="38">
        <f t="shared" si="22"/>
        <v>336.82020966665982</v>
      </c>
      <c r="Q39" s="38">
        <f t="shared" si="22"/>
        <v>277.11803803120483</v>
      </c>
      <c r="R39" s="38">
        <f t="shared" si="22"/>
        <v>200.10661315774072</v>
      </c>
      <c r="S39" s="38">
        <f t="shared" si="22"/>
        <v>165.22722988149303</v>
      </c>
      <c r="T39" s="38">
        <f t="shared" si="22"/>
        <v>115.65291334553547</v>
      </c>
      <c r="U39" s="38">
        <f t="shared" si="22"/>
        <v>0</v>
      </c>
      <c r="V39" s="38">
        <f t="shared" si="22"/>
        <v>0</v>
      </c>
      <c r="W39" s="38">
        <f t="shared" si="22"/>
        <v>0</v>
      </c>
      <c r="X39" s="38">
        <f t="shared" si="22"/>
        <v>0</v>
      </c>
      <c r="Y39" s="38">
        <f t="shared" si="22"/>
        <v>0</v>
      </c>
      <c r="Z39" s="38">
        <f t="shared" si="22"/>
        <v>0</v>
      </c>
      <c r="AB39" s="96">
        <f t="shared" ref="AB39:AB41" si="23">SUM(D39:AA39)</f>
        <v>3305.9979458520279</v>
      </c>
    </row>
    <row r="40" spans="1:29" s="26" customFormat="1" x14ac:dyDescent="0.25">
      <c r="A40" s="13"/>
      <c r="B40" s="27"/>
      <c r="C40" s="43" t="s">
        <v>292</v>
      </c>
      <c r="D40" s="43"/>
      <c r="E40" s="38">
        <f>IF($G$2=1,'2003 PSC'!S205+'2003 PSC'!S138,IF('Chart Data'!$G$2=2,'2005 PSC'!S194+'2005 PSC'!S138,IF('Chart Data'!$G$2=3,'2011 RA'!S205+'2011 RA'!S138,IF('Chart Data'!$G$2=4,'2018 Back-In'!S491+'2018 Back-In'!S375+'2018 Back-In'!S141,'2018 PIFB'!S213+'2018 PIFB'!S146))))</f>
        <v>0</v>
      </c>
      <c r="F40" s="38">
        <f>IF($G$2=1,'2003 PSC'!T205+'2003 PSC'!T138,IF('Chart Data'!$G$2=2,'2005 PSC'!T194+'2005 PSC'!T138,IF('Chart Data'!$G$2=3,'2011 RA'!T205+'2011 RA'!T138,IF('Chart Data'!$G$2=4,'2018 Back-In'!T491+'2018 Back-In'!T375+'2018 Back-In'!T141,'2018 PIFB'!T213+'2018 PIFB'!T146))))</f>
        <v>0</v>
      </c>
      <c r="G40" s="38">
        <f>IF($G$2=1,'2003 PSC'!U205+'2003 PSC'!U138,IF('Chart Data'!$G$2=2,'2005 PSC'!U194+'2005 PSC'!U138,IF('Chart Data'!$G$2=3,'2011 RA'!U205+'2011 RA'!U138,IF('Chart Data'!$G$2=4,'2018 Back-In'!U491+'2018 Back-In'!U375+'2018 Back-In'!U141,'2018 PIFB'!U213+'2018 PIFB'!U146))))</f>
        <v>0</v>
      </c>
      <c r="H40" s="38">
        <f>IF($G$2=1,'2003 PSC'!V205+'2003 PSC'!V138,IF('Chart Data'!$G$2=2,'2005 PSC'!V194+'2005 PSC'!V138,IF('Chart Data'!$G$2=3,'2011 RA'!V205+'2011 RA'!V138,IF('Chart Data'!$G$2=4,'2018 Back-In'!V491+'2018 Back-In'!V375+'2018 Back-In'!V141,'2018 PIFB'!V213+'2018 PIFB'!V146))))</f>
        <v>0</v>
      </c>
      <c r="I40" s="38">
        <f>IF($G$2=1,'2003 PSC'!W205+'2003 PSC'!W138,IF('Chart Data'!$G$2=2,'2005 PSC'!W194+'2005 PSC'!W138,IF('Chart Data'!$G$2=3,'2011 RA'!W205+'2011 RA'!W138,IF('Chart Data'!$G$2=4,'2018 Back-In'!W491+'2018 Back-In'!W375+'2018 Back-In'!W141,'2018 PIFB'!W213+'2018 PIFB'!W146))))</f>
        <v>0.55240614761519546</v>
      </c>
      <c r="J40" s="38">
        <f>IF($G$2=1,'2003 PSC'!X205+'2003 PSC'!X138,IF('Chart Data'!$G$2=2,'2005 PSC'!X194+'2005 PSC'!X138,IF('Chart Data'!$G$2=3,'2011 RA'!X205+'2011 RA'!X138,IF('Chart Data'!$G$2=4,'2018 Back-In'!X491+'2018 Back-In'!X375+'2018 Back-In'!X141,'2018 PIFB'!X213+'2018 PIFB'!X146))))</f>
        <v>54.509901667311517</v>
      </c>
      <c r="K40" s="38">
        <f>IF($G$2=1,'2003 PSC'!Y205+'2003 PSC'!Y138,IF('Chart Data'!$G$2=2,'2005 PSC'!Y194+'2005 PSC'!Y138,IF('Chart Data'!$G$2=3,'2011 RA'!Y205+'2011 RA'!Y138,IF('Chart Data'!$G$2=4,'2018 Back-In'!Y491+'2018 Back-In'!Y375+'2018 Back-In'!Y141,'2018 PIFB'!Y213+'2018 PIFB'!Y146))))</f>
        <v>56.753690192613597</v>
      </c>
      <c r="L40" s="38">
        <f>IF($G$2=1,'2003 PSC'!Z205+'2003 PSC'!Z138,IF('Chart Data'!$G$2=2,'2005 PSC'!Z194+'2005 PSC'!Z138,IF('Chart Data'!$G$2=3,'2011 RA'!Z205+'2011 RA'!Z138,IF('Chart Data'!$G$2=4,'2018 Back-In'!Z491+'2018 Back-In'!Z375+'2018 Back-In'!Z141,'2018 PIFB'!Z213+'2018 PIFB'!Z146))))</f>
        <v>58.799660696309104</v>
      </c>
      <c r="M40" s="38">
        <f>IF($G$2=1,'2003 PSC'!AA205+'2003 PSC'!AA138,IF('Chart Data'!$G$2=2,'2005 PSC'!AA194+'2005 PSC'!AA138,IF('Chart Data'!$G$2=3,'2011 RA'!AA205+'2011 RA'!AA138,IF('Chart Data'!$G$2=4,'2018 Back-In'!AA491+'2018 Back-In'!AA375+'2018 Back-In'!AA141,'2018 PIFB'!AA213+'2018 PIFB'!AA146))))</f>
        <v>131.01450501595392</v>
      </c>
      <c r="N40" s="38">
        <f>IF($G$2=1,'2003 PSC'!AB205+'2003 PSC'!AB138,IF('Chart Data'!$G$2=2,'2005 PSC'!AB194+'2005 PSC'!AB138,IF('Chart Data'!$G$2=3,'2011 RA'!AB205+'2011 RA'!AB138,IF('Chart Data'!$G$2=4,'2018 Back-In'!AB491+'2018 Back-In'!AB375+'2018 Back-In'!AB141,'2018 PIFB'!AB213+'2018 PIFB'!AB146))))</f>
        <v>1236.444457509017</v>
      </c>
      <c r="O40" s="38">
        <f>IF($G$2=1,'2003 PSC'!AC205+'2003 PSC'!AC138,IF('Chart Data'!$G$2=2,'2005 PSC'!AC194+'2005 PSC'!AC138,IF('Chart Data'!$G$2=3,'2011 RA'!AC205+'2011 RA'!AC138,IF('Chart Data'!$G$2=4,'2018 Back-In'!AC491+'2018 Back-In'!AC375+'2018 Back-In'!AC141,'2018 PIFB'!AC213+'2018 PIFB'!AC146))))</f>
        <v>1451.0021622862316</v>
      </c>
      <c r="P40" s="38">
        <f>IF($G$2=1,'2003 PSC'!AD205+'2003 PSC'!AD138,IF('Chart Data'!$G$2=2,'2005 PSC'!AD194+'2005 PSC'!AD138,IF('Chart Data'!$G$2=3,'2011 RA'!AD205+'2011 RA'!AD138,IF('Chart Data'!$G$2=4,'2018 Back-In'!AD491+'2018 Back-In'!AD375+'2018 Back-In'!AD141,'2018 PIFB'!AD213+'2018 PIFB'!AD146))))</f>
        <v>1480.9022266931549</v>
      </c>
      <c r="Q40" s="38">
        <f>IF($G$2=1,'2003 PSC'!AE205+'2003 PSC'!AE138,IF('Chart Data'!$G$2=2,'2005 PSC'!AE194+'2005 PSC'!AE138,IF('Chart Data'!$G$2=3,'2011 RA'!AE205+'2011 RA'!AE138,IF('Chart Data'!$G$2=4,'2018 Back-In'!AE491+'2018 Back-In'!AE375+'2018 Back-In'!AE141,'2018 PIFB'!AE213+'2018 PIFB'!AE146))))</f>
        <v>1272.7107529485857</v>
      </c>
      <c r="R40" s="38">
        <f>IF($G$2=1,'2003 PSC'!AF205+'2003 PSC'!AF138,IF('Chart Data'!$G$2=2,'2005 PSC'!AF194+'2005 PSC'!AF138,IF('Chart Data'!$G$2=3,'2011 RA'!AF205+'2011 RA'!AF138,IF('Chart Data'!$G$2=4,'2018 Back-In'!AF491+'2018 Back-In'!AF375+'2018 Back-In'!AF141,'2018 PIFB'!AF213+'2018 PIFB'!AF146))))</f>
        <v>979.63808146570022</v>
      </c>
      <c r="S40" s="38">
        <f>IF($G$2=1,'2003 PSC'!AG205+'2003 PSC'!AG138,IF('Chart Data'!$G$2=2,'2005 PSC'!AG194+'2005 PSC'!AG138,IF('Chart Data'!$G$2=3,'2011 RA'!AG205+'2011 RA'!AG138,IF('Chart Data'!$G$2=4,'2018 Back-In'!AG491+'2018 Back-In'!AG375+'2018 Back-In'!AG141,'2018 PIFB'!AG213+'2018 PIFB'!AG146))))</f>
        <v>793.76786275135998</v>
      </c>
      <c r="T40" s="38">
        <f>IF($G$2=1,'2003 PSC'!AH205+'2003 PSC'!AH138,IF('Chart Data'!$G$2=2,'2005 PSC'!AH194+'2005 PSC'!AH138,IF('Chart Data'!$G$2=3,'2011 RA'!AH205+'2011 RA'!AH138,IF('Chart Data'!$G$2=4,'2018 Back-In'!AH491+'2018 Back-In'!AH375+'2018 Back-In'!AH141,'2018 PIFB'!AH213+'2018 PIFB'!AH146))))</f>
        <v>500.31884088216549</v>
      </c>
      <c r="U40" s="38">
        <f>IF($G$2=1,'2003 PSC'!AI205+'2003 PSC'!AI138,IF('Chart Data'!$G$2=2,'2005 PSC'!AI194+'2005 PSC'!AI138,IF('Chart Data'!$G$2=3,'2011 RA'!AI205+'2011 RA'!AI138,IF('Chart Data'!$G$2=4,'2018 Back-In'!AI491+'2018 Back-In'!AI375+'2018 Back-In'!AI141,'2018 PIFB'!AI213+'2018 PIFB'!AI146))))</f>
        <v>0.2501605496946393</v>
      </c>
      <c r="V40" s="38">
        <f>IF($G$2=1,'2003 PSC'!AJ205+'2003 PSC'!AJ138,IF('Chart Data'!$G$2=2,'2005 PSC'!AJ194+'2005 PSC'!AJ138,IF('Chart Data'!$G$2=3,'2011 RA'!AJ205+'2011 RA'!AJ138,IF('Chart Data'!$G$2=4,'2018 Back-In'!AJ491+'2018 Back-In'!AJ375+'2018 Back-In'!AJ141,'2018 PIFB'!AJ213+'2018 PIFB'!AJ146))))</f>
        <v>0.12221253330667746</v>
      </c>
      <c r="W40" s="38">
        <f>IF($G$2=1,'2003 PSC'!AK205+'2003 PSC'!AK138,IF('Chart Data'!$G$2=2,'2005 PSC'!AK194+'2005 PSC'!AK138,IF('Chart Data'!$G$2=3,'2011 RA'!AK205+'2011 RA'!AK138,IF('Chart Data'!$G$2=4,'2018 Back-In'!AK491+'2018 Back-In'!AK375+'2018 Back-In'!AK141,'2018 PIFB'!AK213+'2018 PIFB'!AK146))))</f>
        <v>2.0707106972227746E-2</v>
      </c>
      <c r="X40" s="38">
        <f>IF($G$2=1,'2003 PSC'!AL205+'2003 PSC'!AL138,IF('Chart Data'!$G$2=2,'2005 PSC'!AL194+'2005 PSC'!AL138,IF('Chart Data'!$G$2=3,'2011 RA'!AL205+'2011 RA'!AL138,IF('Chart Data'!$G$2=4,'2018 Back-In'!AL491+'2018 Back-In'!AL375+'2018 Back-In'!AL141,'2018 PIFB'!AL213+'2018 PIFB'!AL146))))</f>
        <v>0</v>
      </c>
      <c r="Y40" s="38">
        <f>IF($G$2=1,'2003 PSC'!AM205+'2003 PSC'!AM138,IF('Chart Data'!$G$2=2,'2005 PSC'!AM194+'2005 PSC'!AM138,IF('Chart Data'!$G$2=3,'2011 RA'!AM205+'2011 RA'!AM138,IF('Chart Data'!$G$2=4,'2018 Back-In'!AM491+'2018 Back-In'!AM375+'2018 Back-In'!AM141,'2018 PIFB'!AM213+'2018 PIFB'!AM146))))</f>
        <v>0</v>
      </c>
      <c r="Z40" s="38">
        <f>IF($G$2=1,'2003 PSC'!AN205+'2003 PSC'!AN138,IF('Chart Data'!$G$2=2,'2005 PSC'!AN194+'2005 PSC'!AN138,IF('Chart Data'!$G$2=3,'2011 RA'!AN205+'2011 RA'!AN138,IF('Chart Data'!$G$2=4,'2018 Back-In'!AN491+'2018 Back-In'!AN375+'2018 Back-In'!AN141,'2018 PIFB'!AN213+'2018 PIFB'!AN146))))</f>
        <v>0</v>
      </c>
      <c r="AA40" s="27"/>
      <c r="AB40" s="32">
        <f t="shared" si="23"/>
        <v>8016.8076284459921</v>
      </c>
    </row>
    <row r="41" spans="1:29" x14ac:dyDescent="0.25">
      <c r="B41" s="27"/>
      <c r="C41" s="20" t="s">
        <v>297</v>
      </c>
      <c r="E41" s="38">
        <f>+E35</f>
        <v>0</v>
      </c>
      <c r="F41" s="38">
        <f>+F35</f>
        <v>0</v>
      </c>
      <c r="G41" s="38">
        <v>0</v>
      </c>
      <c r="H41" s="38">
        <f t="shared" ref="H41:Z41" si="24">+H35</f>
        <v>27.598040549999993</v>
      </c>
      <c r="I41" s="38">
        <f t="shared" si="24"/>
        <v>103.60005010047689</v>
      </c>
      <c r="J41" s="38">
        <f t="shared" si="24"/>
        <v>145.65943776230574</v>
      </c>
      <c r="K41" s="38">
        <f t="shared" si="24"/>
        <v>148.34190841916063</v>
      </c>
      <c r="L41" s="38">
        <f t="shared" si="24"/>
        <v>151.12656724757517</v>
      </c>
      <c r="M41" s="38">
        <f t="shared" si="24"/>
        <v>139.94132837138295</v>
      </c>
      <c r="N41" s="38">
        <f t="shared" si="24"/>
        <v>120.68783631375618</v>
      </c>
      <c r="O41" s="38">
        <f t="shared" si="24"/>
        <v>359.00416160450231</v>
      </c>
      <c r="P41" s="38">
        <f t="shared" si="24"/>
        <v>346.17923733452767</v>
      </c>
      <c r="Q41" s="38">
        <f t="shared" si="24"/>
        <v>284.9877487919382</v>
      </c>
      <c r="R41" s="38">
        <f t="shared" si="24"/>
        <v>210.56852787808896</v>
      </c>
      <c r="S41" s="38">
        <f t="shared" si="24"/>
        <v>165.70518271246476</v>
      </c>
      <c r="T41" s="38">
        <f t="shared" si="24"/>
        <v>101.69328038338551</v>
      </c>
      <c r="U41" s="38">
        <f t="shared" si="24"/>
        <v>0</v>
      </c>
      <c r="V41" s="38">
        <f t="shared" si="24"/>
        <v>0</v>
      </c>
      <c r="W41" s="38">
        <f t="shared" si="24"/>
        <v>0</v>
      </c>
      <c r="X41" s="38">
        <f t="shared" si="24"/>
        <v>0</v>
      </c>
      <c r="Y41" s="38">
        <f t="shared" si="24"/>
        <v>0</v>
      </c>
      <c r="Z41" s="38">
        <f t="shared" si="24"/>
        <v>0</v>
      </c>
      <c r="AB41" s="96">
        <f t="shared" si="23"/>
        <v>2305.0933074695649</v>
      </c>
    </row>
    <row r="42" spans="1:29" x14ac:dyDescent="0.25">
      <c r="B42" s="27"/>
      <c r="E42"/>
      <c r="F42"/>
      <c r="G42"/>
      <c r="H42" s="38"/>
      <c r="I42" s="38"/>
      <c r="J42" s="38"/>
      <c r="K42" s="38"/>
      <c r="L42" s="38"/>
      <c r="M42" s="38"/>
      <c r="N42" s="38"/>
      <c r="O42" s="38"/>
      <c r="P42" s="38"/>
      <c r="Q42" s="38"/>
      <c r="R42" s="38"/>
      <c r="S42" s="38"/>
      <c r="T42" s="38"/>
      <c r="U42" s="38"/>
      <c r="V42" s="38"/>
      <c r="W42" s="38"/>
      <c r="X42" s="38"/>
      <c r="Y42" s="38"/>
      <c r="Z42" s="38"/>
      <c r="AB42" s="96"/>
      <c r="AC42" s="6">
        <f>SUM(AB39:AB41)</f>
        <v>13627.898881767585</v>
      </c>
    </row>
    <row r="43" spans="1:29" x14ac:dyDescent="0.25">
      <c r="A43" s="11">
        <v>8</v>
      </c>
      <c r="B43" s="46" t="s">
        <v>296</v>
      </c>
      <c r="D43" s="132">
        <v>2017</v>
      </c>
      <c r="E43" s="132">
        <v>2018</v>
      </c>
      <c r="F43" s="132">
        <f>+E43+1</f>
        <v>2019</v>
      </c>
      <c r="G43" s="132">
        <f>+F43+1</f>
        <v>2020</v>
      </c>
      <c r="H43" s="132">
        <v>2021</v>
      </c>
      <c r="I43" s="132">
        <f t="shared" ref="I43:Z43" si="25">+H43+1</f>
        <v>2022</v>
      </c>
      <c r="J43" s="132">
        <f t="shared" si="25"/>
        <v>2023</v>
      </c>
      <c r="K43" s="132">
        <f t="shared" si="25"/>
        <v>2024</v>
      </c>
      <c r="L43" s="132">
        <f t="shared" si="25"/>
        <v>2025</v>
      </c>
      <c r="M43" s="132">
        <f t="shared" si="25"/>
        <v>2026</v>
      </c>
      <c r="N43" s="132">
        <f t="shared" si="25"/>
        <v>2027</v>
      </c>
      <c r="O43" s="132">
        <f t="shared" si="25"/>
        <v>2028</v>
      </c>
      <c r="P43" s="132">
        <f t="shared" si="25"/>
        <v>2029</v>
      </c>
      <c r="Q43" s="132">
        <f t="shared" si="25"/>
        <v>2030</v>
      </c>
      <c r="R43" s="132">
        <f t="shared" si="25"/>
        <v>2031</v>
      </c>
      <c r="S43" s="132">
        <f t="shared" si="25"/>
        <v>2032</v>
      </c>
      <c r="T43" s="132">
        <f t="shared" si="25"/>
        <v>2033</v>
      </c>
      <c r="U43" s="132">
        <f t="shared" si="25"/>
        <v>2034</v>
      </c>
      <c r="V43" s="132">
        <f t="shared" si="25"/>
        <v>2035</v>
      </c>
      <c r="W43" s="132">
        <f t="shared" si="25"/>
        <v>2036</v>
      </c>
      <c r="X43" s="132">
        <f t="shared" si="25"/>
        <v>2037</v>
      </c>
      <c r="Y43" s="132">
        <f t="shared" si="25"/>
        <v>2038</v>
      </c>
      <c r="Z43" s="132">
        <f t="shared" si="25"/>
        <v>2039</v>
      </c>
      <c r="AC43" s="6"/>
    </row>
    <row r="44" spans="1:29" x14ac:dyDescent="0.25">
      <c r="B44" s="27"/>
      <c r="C44" s="20" t="s">
        <v>13</v>
      </c>
      <c r="D44" s="38">
        <f t="shared" ref="D44:Z44" si="26">+D14</f>
        <v>-605.98299999999995</v>
      </c>
      <c r="E44" s="38">
        <f t="shared" si="26"/>
        <v>-1303.8876759999998</v>
      </c>
      <c r="F44" s="38">
        <f t="shared" si="26"/>
        <v>-4603.7264867999984</v>
      </c>
      <c r="G44" s="38">
        <f t="shared" si="26"/>
        <v>-3652.2896795279989</v>
      </c>
      <c r="H44" s="38">
        <f t="shared" si="26"/>
        <v>-1467.3598005196409</v>
      </c>
      <c r="I44" s="38">
        <f t="shared" si="26"/>
        <v>-736.73856001384763</v>
      </c>
      <c r="J44" s="38">
        <f t="shared" si="26"/>
        <v>-751.47333121412476</v>
      </c>
      <c r="K44" s="38">
        <f t="shared" si="26"/>
        <v>-766.50279783840733</v>
      </c>
      <c r="L44" s="38">
        <f t="shared" si="26"/>
        <v>-970.81402527713328</v>
      </c>
      <c r="M44" s="38">
        <f t="shared" si="26"/>
        <v>-1464.7184163342999</v>
      </c>
      <c r="N44" s="38">
        <f t="shared" si="26"/>
        <v>-1342.7696994226558</v>
      </c>
      <c r="O44" s="38">
        <f t="shared" si="26"/>
        <v>-937.67484197043814</v>
      </c>
      <c r="P44" s="38">
        <f t="shared" si="26"/>
        <v>-846.28102469247597</v>
      </c>
      <c r="Q44" s="38">
        <f t="shared" si="26"/>
        <v>-863.20664518632543</v>
      </c>
      <c r="R44" s="38">
        <f t="shared" si="26"/>
        <v>-880.47077809005179</v>
      </c>
      <c r="S44" s="38">
        <f t="shared" si="26"/>
        <v>-898.08019365185294</v>
      </c>
      <c r="T44" s="38">
        <f t="shared" si="26"/>
        <v>-916.04179752489017</v>
      </c>
      <c r="U44" s="38">
        <f t="shared" si="26"/>
        <v>0</v>
      </c>
      <c r="V44" s="38">
        <f t="shared" si="26"/>
        <v>0</v>
      </c>
      <c r="W44" s="38">
        <f t="shared" si="26"/>
        <v>0</v>
      </c>
      <c r="X44" s="38">
        <f t="shared" si="26"/>
        <v>0</v>
      </c>
      <c r="Y44" s="38">
        <f t="shared" si="26"/>
        <v>0</v>
      </c>
      <c r="Z44" s="38">
        <f t="shared" si="26"/>
        <v>0</v>
      </c>
      <c r="AB44" s="96">
        <f t="shared" ref="AB44:AB49" si="27">SUM(D44:AA44)</f>
        <v>-23008.018754064142</v>
      </c>
    </row>
    <row r="45" spans="1:29" x14ac:dyDescent="0.25">
      <c r="B45" s="27"/>
      <c r="C45" s="20" t="s">
        <v>28</v>
      </c>
      <c r="E45" s="38">
        <f t="shared" ref="E45:Z45" si="28">+E20</f>
        <v>0</v>
      </c>
      <c r="F45" s="38">
        <f t="shared" si="28"/>
        <v>0</v>
      </c>
      <c r="G45" s="38">
        <f t="shared" si="28"/>
        <v>0</v>
      </c>
      <c r="H45" s="38">
        <f t="shared" si="28"/>
        <v>551.96081099999992</v>
      </c>
      <c r="I45" s="38">
        <f t="shared" si="28"/>
        <v>2074.2106266000001</v>
      </c>
      <c r="J45" s="38">
        <f t="shared" si="28"/>
        <v>3131.2283619153604</v>
      </c>
      <c r="K45" s="38">
        <f t="shared" si="28"/>
        <v>3193.8529291536674</v>
      </c>
      <c r="L45" s="38">
        <f t="shared" si="28"/>
        <v>3257.7299877367404</v>
      </c>
      <c r="M45" s="38">
        <f t="shared" si="28"/>
        <v>3322.8845874914755</v>
      </c>
      <c r="N45" s="38">
        <f t="shared" si="28"/>
        <v>2396.7942099738339</v>
      </c>
      <c r="O45" s="38">
        <f t="shared" si="28"/>
        <v>1075.388435723921</v>
      </c>
      <c r="P45" s="38">
        <f t="shared" si="28"/>
        <v>1010.8914828647708</v>
      </c>
      <c r="Q45" s="38">
        <f t="shared" si="28"/>
        <v>1011.5470147878059</v>
      </c>
      <c r="R45" s="38">
        <f t="shared" si="28"/>
        <v>986.36166489089828</v>
      </c>
      <c r="S45" s="38">
        <f t="shared" si="28"/>
        <v>977.38676549566992</v>
      </c>
      <c r="T45" s="38">
        <f t="shared" si="28"/>
        <v>990.71628919886928</v>
      </c>
      <c r="U45" s="38">
        <f t="shared" si="28"/>
        <v>0</v>
      </c>
      <c r="V45" s="38">
        <f t="shared" si="28"/>
        <v>0</v>
      </c>
      <c r="W45" s="38">
        <f t="shared" si="28"/>
        <v>0</v>
      </c>
      <c r="X45" s="38">
        <f t="shared" si="28"/>
        <v>0</v>
      </c>
      <c r="Y45" s="38">
        <f t="shared" si="28"/>
        <v>0</v>
      </c>
      <c r="Z45" s="38">
        <f t="shared" si="28"/>
        <v>0</v>
      </c>
      <c r="AB45" s="96">
        <f t="shared" si="27"/>
        <v>23980.953166833013</v>
      </c>
    </row>
    <row r="46" spans="1:29" x14ac:dyDescent="0.25">
      <c r="B46" s="27"/>
      <c r="C46" s="20" t="s">
        <v>291</v>
      </c>
      <c r="E46" s="38">
        <f>+E33</f>
        <v>0</v>
      </c>
      <c r="F46" s="38">
        <f>+F33</f>
        <v>0</v>
      </c>
      <c r="G46" s="38">
        <v>0</v>
      </c>
      <c r="H46" s="38">
        <f t="shared" ref="H46:Z46" si="29">+H33</f>
        <v>36.313211250000009</v>
      </c>
      <c r="I46" s="38">
        <f t="shared" si="29"/>
        <v>172.85088555000002</v>
      </c>
      <c r="J46" s="38">
        <f t="shared" si="29"/>
        <v>317.35422586980008</v>
      </c>
      <c r="K46" s="38">
        <f t="shared" si="29"/>
        <v>323.70131038719603</v>
      </c>
      <c r="L46" s="38">
        <f t="shared" si="29"/>
        <v>330.17533659493995</v>
      </c>
      <c r="M46" s="38">
        <f t="shared" si="29"/>
        <v>336.7788433268388</v>
      </c>
      <c r="N46" s="38">
        <f t="shared" si="29"/>
        <v>343.51442019337554</v>
      </c>
      <c r="O46" s="38">
        <f t="shared" si="29"/>
        <v>350.38470859724305</v>
      </c>
      <c r="P46" s="38">
        <f t="shared" si="29"/>
        <v>336.82020966665982</v>
      </c>
      <c r="Q46" s="38">
        <f t="shared" si="29"/>
        <v>277.11803803120483</v>
      </c>
      <c r="R46" s="38">
        <f t="shared" si="29"/>
        <v>200.10661315774072</v>
      </c>
      <c r="S46" s="38">
        <f t="shared" si="29"/>
        <v>165.22722988149303</v>
      </c>
      <c r="T46" s="38">
        <f t="shared" si="29"/>
        <v>115.65291334553547</v>
      </c>
      <c r="U46" s="38">
        <f t="shared" si="29"/>
        <v>0</v>
      </c>
      <c r="V46" s="38">
        <f t="shared" si="29"/>
        <v>0</v>
      </c>
      <c r="W46" s="38">
        <f t="shared" si="29"/>
        <v>0</v>
      </c>
      <c r="X46" s="38">
        <f t="shared" si="29"/>
        <v>0</v>
      </c>
      <c r="Y46" s="38">
        <f t="shared" si="29"/>
        <v>0</v>
      </c>
      <c r="Z46" s="38">
        <f t="shared" si="29"/>
        <v>0</v>
      </c>
      <c r="AB46" s="96">
        <f t="shared" si="27"/>
        <v>3305.9979458520279</v>
      </c>
    </row>
    <row r="47" spans="1:29" x14ac:dyDescent="0.25">
      <c r="B47" s="27"/>
      <c r="C47" s="20" t="s">
        <v>292</v>
      </c>
      <c r="D47" s="38"/>
      <c r="E47" s="38">
        <v>0</v>
      </c>
      <c r="F47" s="38">
        <v>0</v>
      </c>
      <c r="G47" s="38">
        <v>0</v>
      </c>
      <c r="H47" s="38">
        <f t="shared" ref="H47:Z47" si="30">+H34</f>
        <v>0</v>
      </c>
      <c r="I47" s="38">
        <f t="shared" si="30"/>
        <v>0.55240614761519546</v>
      </c>
      <c r="J47" s="38">
        <f t="shared" si="30"/>
        <v>54.509901667311517</v>
      </c>
      <c r="K47" s="38">
        <f t="shared" si="30"/>
        <v>56.753690192613597</v>
      </c>
      <c r="L47" s="38">
        <f t="shared" si="30"/>
        <v>58.799660696309104</v>
      </c>
      <c r="M47" s="38">
        <f t="shared" si="30"/>
        <v>131.01450501595392</v>
      </c>
      <c r="N47" s="38">
        <f t="shared" si="30"/>
        <v>1236.444457509017</v>
      </c>
      <c r="O47" s="38">
        <f t="shared" si="30"/>
        <v>1451.0021622862316</v>
      </c>
      <c r="P47" s="38">
        <f t="shared" si="30"/>
        <v>1480.9022266931549</v>
      </c>
      <c r="Q47" s="38">
        <f t="shared" si="30"/>
        <v>1272.7107529485857</v>
      </c>
      <c r="R47" s="38">
        <f t="shared" si="30"/>
        <v>979.63808146570022</v>
      </c>
      <c r="S47" s="38">
        <f t="shared" si="30"/>
        <v>793.76786275135998</v>
      </c>
      <c r="T47" s="38">
        <f t="shared" si="30"/>
        <v>500.31884088216549</v>
      </c>
      <c r="U47" s="38">
        <f t="shared" si="30"/>
        <v>0.2501605496946393</v>
      </c>
      <c r="V47" s="38">
        <f t="shared" si="30"/>
        <v>0.12221253330667746</v>
      </c>
      <c r="W47" s="38">
        <f t="shared" si="30"/>
        <v>2.0707106972227746E-2</v>
      </c>
      <c r="X47" s="38">
        <f t="shared" si="30"/>
        <v>0</v>
      </c>
      <c r="Y47" s="38">
        <f t="shared" si="30"/>
        <v>0</v>
      </c>
      <c r="Z47" s="38">
        <f t="shared" si="30"/>
        <v>0</v>
      </c>
      <c r="AB47" s="96">
        <f t="shared" si="27"/>
        <v>8016.8076284459921</v>
      </c>
    </row>
    <row r="48" spans="1:29" x14ac:dyDescent="0.25">
      <c r="B48" s="27"/>
      <c r="C48" s="20" t="s">
        <v>293</v>
      </c>
      <c r="E48" s="38">
        <f>+E35</f>
        <v>0</v>
      </c>
      <c r="F48" s="38">
        <f>+F35</f>
        <v>0</v>
      </c>
      <c r="G48" s="38">
        <v>0</v>
      </c>
      <c r="H48" s="38">
        <f t="shared" ref="H48:Z48" si="31">+H35</f>
        <v>27.598040549999993</v>
      </c>
      <c r="I48" s="38">
        <f t="shared" si="31"/>
        <v>103.60005010047689</v>
      </c>
      <c r="J48" s="38">
        <f t="shared" si="31"/>
        <v>145.65943776230574</v>
      </c>
      <c r="K48" s="38">
        <f t="shared" si="31"/>
        <v>148.34190841916063</v>
      </c>
      <c r="L48" s="38">
        <f t="shared" si="31"/>
        <v>151.12656724757517</v>
      </c>
      <c r="M48" s="38">
        <f t="shared" si="31"/>
        <v>139.94132837138295</v>
      </c>
      <c r="N48" s="38">
        <f t="shared" si="31"/>
        <v>120.68783631375618</v>
      </c>
      <c r="O48" s="38">
        <f t="shared" si="31"/>
        <v>359.00416160450231</v>
      </c>
      <c r="P48" s="38">
        <f t="shared" si="31"/>
        <v>346.17923733452767</v>
      </c>
      <c r="Q48" s="38">
        <f t="shared" si="31"/>
        <v>284.9877487919382</v>
      </c>
      <c r="R48" s="38">
        <f t="shared" si="31"/>
        <v>210.56852787808896</v>
      </c>
      <c r="S48" s="38">
        <f t="shared" si="31"/>
        <v>165.70518271246476</v>
      </c>
      <c r="T48" s="38">
        <f t="shared" si="31"/>
        <v>101.69328038338551</v>
      </c>
      <c r="U48" s="38">
        <f t="shared" si="31"/>
        <v>0</v>
      </c>
      <c r="V48" s="38">
        <f t="shared" si="31"/>
        <v>0</v>
      </c>
      <c r="W48" s="38">
        <f t="shared" si="31"/>
        <v>0</v>
      </c>
      <c r="X48" s="38">
        <f t="shared" si="31"/>
        <v>0</v>
      </c>
      <c r="Y48" s="38">
        <f t="shared" si="31"/>
        <v>0</v>
      </c>
      <c r="Z48" s="38">
        <f t="shared" si="31"/>
        <v>0</v>
      </c>
      <c r="AB48" s="96">
        <f t="shared" si="27"/>
        <v>2305.0933074695649</v>
      </c>
    </row>
    <row r="49" spans="2:29" x14ac:dyDescent="0.25">
      <c r="B49" s="27"/>
      <c r="C49" s="20" t="s">
        <v>294</v>
      </c>
      <c r="E49" s="38">
        <f>+E36</f>
        <v>0</v>
      </c>
      <c r="F49" s="38">
        <f>+F36</f>
        <v>0</v>
      </c>
      <c r="G49" s="38">
        <v>0</v>
      </c>
      <c r="H49" s="38">
        <f t="shared" ref="H49:Z49" si="32">+H36</f>
        <v>110.39216219999999</v>
      </c>
      <c r="I49" s="38">
        <f t="shared" si="32"/>
        <v>414.40020040190768</v>
      </c>
      <c r="J49" s="38">
        <f t="shared" si="32"/>
        <v>582.63775104922286</v>
      </c>
      <c r="K49" s="38">
        <f t="shared" si="32"/>
        <v>593.36763367664253</v>
      </c>
      <c r="L49" s="38">
        <f t="shared" si="32"/>
        <v>604.5062689903009</v>
      </c>
      <c r="M49" s="38">
        <f t="shared" si="32"/>
        <v>559.76531348553192</v>
      </c>
      <c r="N49" s="38">
        <f t="shared" si="32"/>
        <v>482.75134525502472</v>
      </c>
      <c r="O49" s="38">
        <f t="shared" si="32"/>
        <v>1436.0166464180095</v>
      </c>
      <c r="P49" s="38">
        <f t="shared" si="32"/>
        <v>1384.7169493381107</v>
      </c>
      <c r="Q49" s="38">
        <f t="shared" si="32"/>
        <v>1139.9509951677521</v>
      </c>
      <c r="R49" s="38">
        <f t="shared" si="32"/>
        <v>842.27411151235594</v>
      </c>
      <c r="S49" s="38">
        <f t="shared" si="32"/>
        <v>662.82073084985905</v>
      </c>
      <c r="T49" s="38">
        <f t="shared" si="32"/>
        <v>406.77312153354222</v>
      </c>
      <c r="U49" s="38">
        <f t="shared" si="32"/>
        <v>0</v>
      </c>
      <c r="V49" s="38">
        <f t="shared" si="32"/>
        <v>0</v>
      </c>
      <c r="W49" s="38">
        <f t="shared" si="32"/>
        <v>0</v>
      </c>
      <c r="X49" s="38">
        <f t="shared" si="32"/>
        <v>0</v>
      </c>
      <c r="Y49" s="38">
        <f t="shared" si="32"/>
        <v>0</v>
      </c>
      <c r="Z49" s="38">
        <f t="shared" si="32"/>
        <v>0</v>
      </c>
      <c r="AB49" s="96">
        <f t="shared" si="27"/>
        <v>9220.3732298782597</v>
      </c>
    </row>
    <row r="50" spans="2:29" x14ac:dyDescent="0.25">
      <c r="B50" s="27"/>
      <c r="E50" s="38"/>
      <c r="F50" s="38"/>
      <c r="G50" s="38"/>
      <c r="H50" s="38"/>
      <c r="I50" s="38"/>
      <c r="J50" s="38"/>
      <c r="K50" s="38"/>
      <c r="L50" s="38"/>
      <c r="M50" s="38"/>
      <c r="N50" s="38"/>
      <c r="O50" s="38"/>
      <c r="P50" s="38"/>
      <c r="Q50" s="38"/>
      <c r="R50" s="38"/>
      <c r="S50" s="38"/>
      <c r="T50" s="38"/>
      <c r="U50" s="38"/>
      <c r="V50" s="38"/>
      <c r="W50" s="38"/>
      <c r="X50" s="38"/>
      <c r="Y50" s="38"/>
      <c r="Z50" s="38"/>
      <c r="AB50" s="96"/>
      <c r="AC50" s="6">
        <f>SUM(AB44:AB49)</f>
        <v>23821.206524414716</v>
      </c>
    </row>
    <row r="51" spans="2:29" x14ac:dyDescent="0.25">
      <c r="B51" s="46" t="s">
        <v>253</v>
      </c>
      <c r="D51" s="132">
        <v>2017</v>
      </c>
      <c r="E51" s="266">
        <v>2018</v>
      </c>
      <c r="F51" s="266">
        <f>+E51+1</f>
        <v>2019</v>
      </c>
      <c r="G51" s="266">
        <f t="shared" ref="G51:Z51" si="33">+F51+1</f>
        <v>2020</v>
      </c>
      <c r="H51" s="266">
        <f t="shared" si="33"/>
        <v>2021</v>
      </c>
      <c r="I51" s="266">
        <f t="shared" si="33"/>
        <v>2022</v>
      </c>
      <c r="J51" s="266">
        <f t="shared" si="33"/>
        <v>2023</v>
      </c>
      <c r="K51" s="266">
        <f t="shared" si="33"/>
        <v>2024</v>
      </c>
      <c r="L51" s="266">
        <f t="shared" si="33"/>
        <v>2025</v>
      </c>
      <c r="M51" s="266">
        <f t="shared" si="33"/>
        <v>2026</v>
      </c>
      <c r="N51" s="266">
        <f t="shared" si="33"/>
        <v>2027</v>
      </c>
      <c r="O51" s="266">
        <f t="shared" si="33"/>
        <v>2028</v>
      </c>
      <c r="P51" s="266">
        <f t="shared" si="33"/>
        <v>2029</v>
      </c>
      <c r="Q51" s="266">
        <f t="shared" si="33"/>
        <v>2030</v>
      </c>
      <c r="R51" s="266">
        <f t="shared" si="33"/>
        <v>2031</v>
      </c>
      <c r="S51" s="266">
        <f t="shared" si="33"/>
        <v>2032</v>
      </c>
      <c r="T51" s="266">
        <f t="shared" si="33"/>
        <v>2033</v>
      </c>
      <c r="U51" s="266">
        <f t="shared" si="33"/>
        <v>2034</v>
      </c>
      <c r="V51" s="266">
        <f t="shared" si="33"/>
        <v>2035</v>
      </c>
      <c r="W51" s="266">
        <f t="shared" si="33"/>
        <v>2036</v>
      </c>
      <c r="X51" s="266">
        <f t="shared" si="33"/>
        <v>2037</v>
      </c>
      <c r="Y51" s="266">
        <f>+X51+1</f>
        <v>2038</v>
      </c>
      <c r="Z51" s="266">
        <f t="shared" si="33"/>
        <v>2039</v>
      </c>
      <c r="AA51"/>
    </row>
    <row r="52" spans="2:29" x14ac:dyDescent="0.25">
      <c r="C52" s="20" t="s">
        <v>101</v>
      </c>
      <c r="E52" s="131">
        <f>'2003 PSC'!S206</f>
        <v>53.755675999999994</v>
      </c>
      <c r="F52" s="131">
        <f>'2003 PSC'!T206</f>
        <v>189.79888679999996</v>
      </c>
      <c r="G52" s="131">
        <f>'2003 PSC'!U206</f>
        <v>150.57378352799998</v>
      </c>
      <c r="H52" s="131">
        <f>'2003 PSC'!V206</f>
        <v>69.885678720256593</v>
      </c>
      <c r="I52" s="131">
        <f>'2003 PSC'!W206</f>
        <v>39.951999418155502</v>
      </c>
      <c r="J52" s="131">
        <f>'2003 PSC'!X206</f>
        <v>70.690827365297011</v>
      </c>
      <c r="K52" s="131">
        <f>'2003 PSC'!Y206</f>
        <v>106.23745454259429</v>
      </c>
      <c r="L52" s="131">
        <f>'2003 PSC'!Z206</f>
        <v>903.40937271317489</v>
      </c>
      <c r="M52" s="131">
        <f>'2003 PSC'!AA206</f>
        <v>1274.4979604538485</v>
      </c>
      <c r="N52" s="131">
        <f>'2003 PSC'!AB206</f>
        <v>1305.6762018312193</v>
      </c>
      <c r="O52" s="131">
        <f>'2003 PSC'!AC206</f>
        <v>2029.9282272811247</v>
      </c>
      <c r="P52" s="131">
        <f>'2003 PSC'!AD206</f>
        <v>2430.8362616206527</v>
      </c>
      <c r="Q52" s="131">
        <f>'2003 PSC'!AE206</f>
        <v>2053.9283016173727</v>
      </c>
      <c r="R52" s="131">
        <f>'2003 PSC'!AF206</f>
        <v>1560.5705745610201</v>
      </c>
      <c r="S52" s="131">
        <f>'2003 PSC'!AG206</f>
        <v>1265.6368910996312</v>
      </c>
      <c r="T52" s="131">
        <f>'2003 PSC'!AH206</f>
        <v>816.31244917141294</v>
      </c>
      <c r="U52" s="131">
        <f>'2003 PSC'!AI206</f>
        <v>0</v>
      </c>
      <c r="V52" s="131">
        <f>'2003 PSC'!AJ206</f>
        <v>0</v>
      </c>
      <c r="W52" s="131">
        <f>'2003 PSC'!AK206</f>
        <v>0</v>
      </c>
      <c r="X52" s="131">
        <f>'2003 PSC'!AL206</f>
        <v>0</v>
      </c>
      <c r="Y52" s="131">
        <f>'2003 PSC'!AM206</f>
        <v>0</v>
      </c>
      <c r="Z52" s="131">
        <f>'2003 PSC'!AN206</f>
        <v>0</v>
      </c>
      <c r="AA52"/>
      <c r="AB52" s="96">
        <f t="shared" ref="AB52:AB56" si="34">SUM(D52:AA52)</f>
        <v>14321.690546723759</v>
      </c>
    </row>
    <row r="53" spans="2:29" x14ac:dyDescent="0.25">
      <c r="C53" s="20" t="s">
        <v>109</v>
      </c>
      <c r="E53" s="131">
        <f>'2005 PSC'!S195</f>
        <v>53.755675999999994</v>
      </c>
      <c r="F53" s="131">
        <f>'2005 PSC'!T195</f>
        <v>189.79888679999996</v>
      </c>
      <c r="G53" s="131">
        <f>'2005 PSC'!U195</f>
        <v>150.57378352799998</v>
      </c>
      <c r="H53" s="131">
        <f>'2005 PSC'!V195</f>
        <v>168.07660194025658</v>
      </c>
      <c r="I53" s="131">
        <f>'2005 PSC'!W195</f>
        <v>413.86303503991542</v>
      </c>
      <c r="J53" s="131">
        <f>'2005 PSC'!X195</f>
        <v>672.10257559292563</v>
      </c>
      <c r="K53" s="131">
        <f>'2005 PSC'!Y195</f>
        <v>817.61301550452117</v>
      </c>
      <c r="L53" s="131">
        <f>'2005 PSC'!Z195</f>
        <v>856.66971801954026</v>
      </c>
      <c r="M53" s="131">
        <f>'2005 PSC'!AA195</f>
        <v>924.59046742326439</v>
      </c>
      <c r="N53" s="131">
        <f>'2005 PSC'!AB195</f>
        <v>1213.0536609226897</v>
      </c>
      <c r="O53" s="131">
        <f>'2005 PSC'!AC195</f>
        <v>1624.8176820672677</v>
      </c>
      <c r="P53" s="131">
        <f>'2005 PSC'!AD195</f>
        <v>2417.4990585237092</v>
      </c>
      <c r="Q53" s="131">
        <f>'2005 PSC'!AE195</f>
        <v>2167.0125736217406</v>
      </c>
      <c r="R53" s="131">
        <f>'2005 PSC'!AF195</f>
        <v>1667.354300530058</v>
      </c>
      <c r="S53" s="131">
        <f>'2005 PSC'!AG195</f>
        <v>1363.5596611382919</v>
      </c>
      <c r="T53" s="131">
        <f>'2005 PSC'!AH195</f>
        <v>889.4619311899088</v>
      </c>
      <c r="U53" s="131">
        <f>'2005 PSC'!AI195</f>
        <v>0</v>
      </c>
      <c r="V53" s="131">
        <f>'2005 PSC'!AJ195</f>
        <v>0</v>
      </c>
      <c r="W53" s="131">
        <f>'2005 PSC'!AK195</f>
        <v>0</v>
      </c>
      <c r="X53" s="131">
        <f>'2005 PSC'!AL195</f>
        <v>0</v>
      </c>
      <c r="Y53" s="131">
        <f>'2005 PSC'!AM195</f>
        <v>0</v>
      </c>
      <c r="Z53" s="131">
        <f>'2005 PSC'!AN195</f>
        <v>0</v>
      </c>
      <c r="AA53"/>
      <c r="AB53" s="96">
        <f t="shared" si="34"/>
        <v>15589.802627842089</v>
      </c>
    </row>
    <row r="54" spans="2:29" x14ac:dyDescent="0.25">
      <c r="C54" s="20" t="s">
        <v>110</v>
      </c>
      <c r="E54" s="131">
        <f>'2011 RA'!S206</f>
        <v>53.755675999999994</v>
      </c>
      <c r="F54" s="131">
        <f>'2011 RA'!T206</f>
        <v>189.79888679999996</v>
      </c>
      <c r="G54" s="131">
        <f>'2011 RA'!U206</f>
        <v>150.57378352799998</v>
      </c>
      <c r="H54" s="131">
        <f>'2011 RA'!V206</f>
        <v>69.885678720256593</v>
      </c>
      <c r="I54" s="131">
        <f>'2011 RA'!W206</f>
        <v>39.951999418155502</v>
      </c>
      <c r="J54" s="131">
        <f>'2011 RA'!X206</f>
        <v>182.96503221071606</v>
      </c>
      <c r="K54" s="131">
        <f>'2011 RA'!Y206</f>
        <v>348.75518334738911</v>
      </c>
      <c r="L54" s="131">
        <f>'2011 RA'!Z206</f>
        <v>384.82613156662183</v>
      </c>
      <c r="M54" s="131">
        <f>'2011 RA'!AA206</f>
        <v>456.69237709081926</v>
      </c>
      <c r="N54" s="131">
        <f>'2011 RA'!AB206</f>
        <v>449.95387258108371</v>
      </c>
      <c r="O54" s="131">
        <f>'2011 RA'!AC206</f>
        <v>1269.8572747540704</v>
      </c>
      <c r="P54" s="131">
        <f>'2011 RA'!AD206</f>
        <v>1821.2058254454305</v>
      </c>
      <c r="Q54" s="131">
        <f>'2011 RA'!AE206</f>
        <v>1547.7035358984162</v>
      </c>
      <c r="R54" s="131">
        <f>'2011 RA'!AF206</f>
        <v>1180.2445723481276</v>
      </c>
      <c r="S54" s="131">
        <f>'2011 RA'!AG206</f>
        <v>959.62510772972655</v>
      </c>
      <c r="T54" s="131">
        <f>'2011 RA'!AH206</f>
        <v>623.6503740690099</v>
      </c>
      <c r="U54" s="131">
        <f>'2011 RA'!AI206</f>
        <v>0</v>
      </c>
      <c r="V54" s="131">
        <f>'2011 RA'!AJ206</f>
        <v>0</v>
      </c>
      <c r="W54" s="131">
        <f>'2011 RA'!AK206</f>
        <v>0</v>
      </c>
      <c r="X54" s="131">
        <f>'2011 RA'!AL206</f>
        <v>0</v>
      </c>
      <c r="Y54" s="131">
        <f>'2011 RA'!AM206</f>
        <v>0</v>
      </c>
      <c r="Z54" s="131">
        <f>'2011 RA'!AN206</f>
        <v>0</v>
      </c>
      <c r="AA54"/>
      <c r="AB54" s="96">
        <f t="shared" ref="AB54" si="35">SUM(D54:AA54)</f>
        <v>9729.4453115078231</v>
      </c>
    </row>
    <row r="55" spans="2:29" x14ac:dyDescent="0.25">
      <c r="C55" s="20" t="s">
        <v>331</v>
      </c>
      <c r="E55" s="131">
        <f>+'2018 Back-In'!S493</f>
        <v>-816.24432400000001</v>
      </c>
      <c r="F55" s="131">
        <f>+'2018 Back-In'!T493</f>
        <v>189.79888679999996</v>
      </c>
      <c r="G55" s="131">
        <f>+'2018 Back-In'!U493</f>
        <v>150.57378352799998</v>
      </c>
      <c r="H55" s="131">
        <f>+'2018 Back-In'!V493</f>
        <v>69.885678720256593</v>
      </c>
      <c r="I55" s="131">
        <f>+'2018 Back-In'!W493</f>
        <v>39.951999418155502</v>
      </c>
      <c r="J55" s="131">
        <f>+'2018 Back-In'!X493</f>
        <v>126.82792978800653</v>
      </c>
      <c r="K55" s="131">
        <f>+'2018 Back-In'!Y493</f>
        <v>227.49631894499171</v>
      </c>
      <c r="L55" s="131">
        <f>+'2018 Back-In'!Z493</f>
        <v>264.82009781684121</v>
      </c>
      <c r="M55" s="131">
        <f>+'2018 Back-In'!AA493</f>
        <v>1049.8928230953909</v>
      </c>
      <c r="N55" s="131">
        <f>+'2018 Back-In'!AB493</f>
        <v>877.81503720615149</v>
      </c>
      <c r="O55" s="131">
        <f>+'2018 Back-In'!AC493</f>
        <v>1623.2392658751482</v>
      </c>
      <c r="P55" s="131">
        <f>+'2018 Back-In'!AD493</f>
        <v>2082.4760123776687</v>
      </c>
      <c r="Q55" s="131">
        <f>+'2018 Back-In'!AE493</f>
        <v>1764.6570069208262</v>
      </c>
      <c r="R55" s="131">
        <f>+'2018 Back-In'!AF493</f>
        <v>1343.2414304393674</v>
      </c>
      <c r="S55" s="131">
        <f>+'2018 Back-In'!AG493</f>
        <v>1090.773014888257</v>
      </c>
      <c r="T55" s="131">
        <f>+'2018 Back-In'!AH493</f>
        <v>706.21983482718269</v>
      </c>
      <c r="U55" s="131">
        <f>+'2018 Back-In'!AI493</f>
        <v>0</v>
      </c>
      <c r="V55" s="131">
        <f>+'2018 Back-In'!AJ493</f>
        <v>0</v>
      </c>
      <c r="W55" s="131">
        <f>+'2018 Back-In'!AK493</f>
        <v>0</v>
      </c>
      <c r="X55" s="131">
        <f>+'2018 Back-In'!AL493</f>
        <v>0</v>
      </c>
      <c r="Y55" s="131">
        <f>+'2018 Back-In'!AM493</f>
        <v>0</v>
      </c>
      <c r="Z55" s="131">
        <f>+'2018 Back-In'!AN493</f>
        <v>0</v>
      </c>
      <c r="AA55"/>
      <c r="AB55" s="96">
        <f>SUM(D55:AA55)</f>
        <v>10791.424796646244</v>
      </c>
    </row>
    <row r="56" spans="2:29" x14ac:dyDescent="0.25">
      <c r="C56" s="20" t="s">
        <v>111</v>
      </c>
      <c r="E56" s="131">
        <f>'2018 PIFB'!S214</f>
        <v>53.755675999999994</v>
      </c>
      <c r="F56" s="131">
        <f>'2018 PIFB'!T214</f>
        <v>189.79888679999996</v>
      </c>
      <c r="G56" s="131">
        <f>'2018 PIFB'!U214</f>
        <v>150.57378352799998</v>
      </c>
      <c r="H56" s="131">
        <f>'2018 PIFB'!V214</f>
        <v>133.79693052025661</v>
      </c>
      <c r="I56" s="131">
        <f>'2018 PIFB'!W214</f>
        <v>316.95534121624769</v>
      </c>
      <c r="J56" s="131">
        <f>'2018 PIFB'!X214</f>
        <v>558.27460470593599</v>
      </c>
      <c r="K56" s="131">
        <f>'2018 PIFB'!Y214</f>
        <v>570.36296919361928</v>
      </c>
      <c r="L56" s="131">
        <f>'2018 PIFB'!Z214</f>
        <v>590.29011599846331</v>
      </c>
      <c r="M56" s="131">
        <f>'2018 PIFB'!AA214</f>
        <v>678.48882926410022</v>
      </c>
      <c r="N56" s="131">
        <f>'2018 PIFB'!AB214</f>
        <v>1766.5806162850986</v>
      </c>
      <c r="O56" s="131">
        <f>'2018 PIFB'!AC214</f>
        <v>2209.8355008061899</v>
      </c>
      <c r="P56" s="131">
        <f>'2018 PIFB'!AD214</f>
        <v>2209.7939628199101</v>
      </c>
      <c r="Q56" s="131">
        <f>'2018 PIFB'!AE214</f>
        <v>1881.6266746798076</v>
      </c>
      <c r="R56" s="131">
        <f>'2018 PIFB'!AF214</f>
        <v>1438.0595601077705</v>
      </c>
      <c r="S56" s="131">
        <f>'2018 PIFB'!AG214</f>
        <v>1173.4015397036833</v>
      </c>
      <c r="T56" s="131">
        <f>'2018 PIFB'!AH214</f>
        <v>767.34032425661917</v>
      </c>
      <c r="U56" s="131">
        <f>'2018 PIFB'!AI214</f>
        <v>0.2501605496946393</v>
      </c>
      <c r="V56" s="131">
        <f>'2018 PIFB'!AJ214</f>
        <v>0.12221253330667746</v>
      </c>
      <c r="W56" s="131">
        <f>'2018 PIFB'!AK214</f>
        <v>2.0707106972227746E-2</v>
      </c>
      <c r="X56" s="131">
        <f>'2018 PIFB'!AL214</f>
        <v>0</v>
      </c>
      <c r="Y56" s="131">
        <f>'2018 PIFB'!AM214</f>
        <v>0</v>
      </c>
      <c r="Z56" s="131">
        <f>'2018 PIFB'!AN214</f>
        <v>0</v>
      </c>
      <c r="AA56"/>
      <c r="AB56" s="96">
        <f t="shared" si="34"/>
        <v>14689.328396075678</v>
      </c>
    </row>
    <row r="58" spans="2:29" x14ac:dyDescent="0.25">
      <c r="B58" s="46" t="s">
        <v>289</v>
      </c>
      <c r="D58" s="132">
        <v>2017</v>
      </c>
      <c r="E58" s="266">
        <v>2018</v>
      </c>
      <c r="F58" s="266">
        <f>+E58+1</f>
        <v>2019</v>
      </c>
      <c r="G58" s="266">
        <f t="shared" ref="G58:X58" si="36">+F58+1</f>
        <v>2020</v>
      </c>
      <c r="H58" s="266">
        <f t="shared" si="36"/>
        <v>2021</v>
      </c>
      <c r="I58" s="266">
        <f t="shared" si="36"/>
        <v>2022</v>
      </c>
      <c r="J58" s="266">
        <f t="shared" si="36"/>
        <v>2023</v>
      </c>
      <c r="K58" s="266">
        <f t="shared" si="36"/>
        <v>2024</v>
      </c>
      <c r="L58" s="266">
        <f t="shared" si="36"/>
        <v>2025</v>
      </c>
      <c r="M58" s="266">
        <f t="shared" si="36"/>
        <v>2026</v>
      </c>
      <c r="N58" s="266">
        <f t="shared" si="36"/>
        <v>2027</v>
      </c>
      <c r="O58" s="266">
        <f t="shared" si="36"/>
        <v>2028</v>
      </c>
      <c r="P58" s="266">
        <f t="shared" si="36"/>
        <v>2029</v>
      </c>
      <c r="Q58" s="266">
        <f t="shared" si="36"/>
        <v>2030</v>
      </c>
      <c r="R58" s="266">
        <f t="shared" si="36"/>
        <v>2031</v>
      </c>
      <c r="S58" s="266">
        <f t="shared" si="36"/>
        <v>2032</v>
      </c>
      <c r="T58" s="266">
        <f t="shared" si="36"/>
        <v>2033</v>
      </c>
      <c r="U58" s="266">
        <f t="shared" si="36"/>
        <v>2034</v>
      </c>
      <c r="V58" s="266">
        <f t="shared" si="36"/>
        <v>2035</v>
      </c>
      <c r="W58" s="266">
        <f t="shared" si="36"/>
        <v>2036</v>
      </c>
      <c r="X58" s="266">
        <f t="shared" si="36"/>
        <v>2037</v>
      </c>
      <c r="Y58" s="266">
        <f>+X58+1</f>
        <v>2038</v>
      </c>
      <c r="Z58" s="266">
        <f>+Y58+1</f>
        <v>2039</v>
      </c>
      <c r="AA58"/>
    </row>
    <row r="59" spans="2:29" x14ac:dyDescent="0.25">
      <c r="C59" s="20" t="s">
        <v>101</v>
      </c>
      <c r="E59" s="131">
        <f>+'2003 PSC'!S196</f>
        <v>-1303.8876759999998</v>
      </c>
      <c r="F59" s="131">
        <f>+'2003 PSC'!T196</f>
        <v>-4603.7264867999993</v>
      </c>
      <c r="G59" s="131">
        <f>+'2003 PSC'!U196</f>
        <v>-3652.2896795279994</v>
      </c>
      <c r="H59" s="131">
        <f>+'2003 PSC'!V196</f>
        <v>-741.09557551964099</v>
      </c>
      <c r="I59" s="131">
        <f>+'2003 PSC'!W196</f>
        <v>2028.875608786152</v>
      </c>
      <c r="J59" s="131">
        <f>+'2003 PSC'!X196</f>
        <v>3479.9163470498761</v>
      </c>
      <c r="K59" s="131">
        <f>+'2003 PSC'!Y196</f>
        <v>3549.5146739908728</v>
      </c>
      <c r="L59" s="131">
        <f>+'2003 PSC'!Z196</f>
        <v>2483.6917924284726</v>
      </c>
      <c r="M59" s="131">
        <f>+'2003 PSC'!AA196</f>
        <v>1821.9223534529594</v>
      </c>
      <c r="N59" s="131">
        <f>+'2003 PSC'!AB196</f>
        <v>1997.6802702600824</v>
      </c>
      <c r="O59" s="131">
        <f>+'2003 PSC'!AC196</f>
        <v>1753.637513696558</v>
      </c>
      <c r="P59" s="131">
        <f>+'2003 PSC'!AD196</f>
        <v>1328.2851087096626</v>
      </c>
      <c r="Q59" s="131">
        <f>+'2003 PSC'!AE196</f>
        <v>1115.9897378316673</v>
      </c>
      <c r="R59" s="131">
        <f>+'2003 PSC'!AF196</f>
        <v>825.65398385995263</v>
      </c>
      <c r="S59" s="131">
        <f>+'2003 PSC'!AG196</f>
        <v>649.89195129772793</v>
      </c>
      <c r="T59" s="131">
        <f>+'2003 PSC'!AH196</f>
        <v>432.47548829272773</v>
      </c>
      <c r="U59" s="131">
        <f>+'2003 PSC'!AI196</f>
        <v>-972.93441276886983</v>
      </c>
      <c r="V59" s="131">
        <f>+'2003 PSC'!AJ196</f>
        <v>0</v>
      </c>
      <c r="W59" s="131">
        <f>+'2003 PSC'!AK196</f>
        <v>0</v>
      </c>
      <c r="X59" s="131">
        <f>+'2003 PSC'!AL196</f>
        <v>0</v>
      </c>
      <c r="Y59" s="131">
        <f>+'2003 PSC'!AM196</f>
        <v>0</v>
      </c>
      <c r="Z59" s="131">
        <f>+'2003 PSC'!AN196</f>
        <v>0</v>
      </c>
      <c r="AA59"/>
      <c r="AB59" s="96">
        <f t="shared" ref="AB59:AB63" si="37">SUM(D59:AA59)</f>
        <v>10193.600999040205</v>
      </c>
    </row>
    <row r="60" spans="2:29" x14ac:dyDescent="0.25">
      <c r="C60" s="20" t="s">
        <v>109</v>
      </c>
      <c r="E60" s="131">
        <f>+'2005 PSC'!S186</f>
        <v>-1303.8876759999998</v>
      </c>
      <c r="F60" s="131">
        <f>+'2005 PSC'!T186</f>
        <v>-4603.7264867999993</v>
      </c>
      <c r="G60" s="131">
        <f>+'2005 PSC'!U186</f>
        <v>-3652.2896795279994</v>
      </c>
      <c r="H60" s="131">
        <f>+'2005 PSC'!V186</f>
        <v>-839.28649873964093</v>
      </c>
      <c r="I60" s="131">
        <f>+'2005 PSC'!W186</f>
        <v>1654.9645731643923</v>
      </c>
      <c r="J60" s="131">
        <f>+'2005 PSC'!X186</f>
        <v>2848.5648108634687</v>
      </c>
      <c r="K60" s="131">
        <f>+'2005 PSC'!Y186</f>
        <v>2773.4677186810009</v>
      </c>
      <c r="L60" s="131">
        <f>+'2005 PSC'!Z186</f>
        <v>2625.0426294288309</v>
      </c>
      <c r="M60" s="131">
        <f>+'2005 PSC'!AA186</f>
        <v>2171.8298464835434</v>
      </c>
      <c r="N60" s="131">
        <f>+'2005 PSC'!AB186</f>
        <v>2090.3028111686117</v>
      </c>
      <c r="O60" s="131">
        <f>+'2005 PSC'!AC186</f>
        <v>2158.7480589104152</v>
      </c>
      <c r="P60" s="131">
        <f>+'2005 PSC'!AD186</f>
        <v>1341.6223118066066</v>
      </c>
      <c r="Q60" s="131">
        <f>+'2005 PSC'!AE186</f>
        <v>1002.9054658272996</v>
      </c>
      <c r="R60" s="131">
        <f>+'2005 PSC'!AF186</f>
        <v>718.8702578909149</v>
      </c>
      <c r="S60" s="131">
        <f>+'2005 PSC'!AG186</f>
        <v>551.969181259067</v>
      </c>
      <c r="T60" s="131">
        <f>+'2005 PSC'!AH186</f>
        <v>359.32600627423176</v>
      </c>
      <c r="U60" s="131">
        <f>+'2005 PSC'!AI186</f>
        <v>-972.93441276886983</v>
      </c>
      <c r="V60" s="131">
        <f>+'2005 PSC'!AJ186</f>
        <v>0</v>
      </c>
      <c r="W60" s="131">
        <f>+'2005 PSC'!AK186</f>
        <v>0</v>
      </c>
      <c r="X60" s="131">
        <f>+'2005 PSC'!AL186</f>
        <v>0</v>
      </c>
      <c r="Y60" s="131">
        <f>+'2005 PSC'!AM186</f>
        <v>0</v>
      </c>
      <c r="Z60" s="131">
        <f>+'2005 PSC'!AN186</f>
        <v>0</v>
      </c>
      <c r="AA60"/>
      <c r="AB60" s="96">
        <f t="shared" si="37"/>
        <v>8925.4889179218735</v>
      </c>
    </row>
    <row r="61" spans="2:29" x14ac:dyDescent="0.25">
      <c r="C61" s="20" t="s">
        <v>110</v>
      </c>
      <c r="E61" s="131">
        <f>+'2011 RA'!S196</f>
        <v>-1303.8876759999998</v>
      </c>
      <c r="F61" s="131">
        <f>+'2011 RA'!T196</f>
        <v>-4603.7264867999993</v>
      </c>
      <c r="G61" s="131">
        <f>+'2011 RA'!U196</f>
        <v>-3652.2896795279994</v>
      </c>
      <c r="H61" s="131">
        <f>+'2011 RA'!V196</f>
        <v>-741.09557551964099</v>
      </c>
      <c r="I61" s="131">
        <f>+'2011 RA'!W196</f>
        <v>2028.875608786152</v>
      </c>
      <c r="J61" s="131">
        <f>+'2011 RA'!X196</f>
        <v>3337.7023542456782</v>
      </c>
      <c r="K61" s="131">
        <f>+'2011 RA'!Y196</f>
        <v>3242.325550838133</v>
      </c>
      <c r="L61" s="131">
        <f>+'2011 RA'!Z196</f>
        <v>3096.8862158817492</v>
      </c>
      <c r="M61" s="131">
        <f>+'2011 RA'!AA196</f>
        <v>2639.7279368159889</v>
      </c>
      <c r="N61" s="131">
        <f>+'2011 RA'!AB196</f>
        <v>2853.4025995102174</v>
      </c>
      <c r="O61" s="131">
        <f>+'2011 RA'!AC196</f>
        <v>2513.708466223612</v>
      </c>
      <c r="P61" s="131">
        <f>+'2011 RA'!AD196</f>
        <v>1937.9155448848853</v>
      </c>
      <c r="Q61" s="131">
        <f>+'2011 RA'!AE196</f>
        <v>1622.2145035506239</v>
      </c>
      <c r="R61" s="131">
        <f>+'2011 RA'!AF196</f>
        <v>1205.9799860728451</v>
      </c>
      <c r="S61" s="131">
        <f>+'2011 RA'!AG196</f>
        <v>955.90373466763253</v>
      </c>
      <c r="T61" s="131">
        <f>+'2011 RA'!AH196</f>
        <v>625.13756339513066</v>
      </c>
      <c r="U61" s="131">
        <f>+'2011 RA'!AI196</f>
        <v>-972.93441276886983</v>
      </c>
      <c r="V61" s="131">
        <f>+'2011 RA'!AJ196</f>
        <v>0</v>
      </c>
      <c r="W61" s="131">
        <f>+'2011 RA'!AK196</f>
        <v>0</v>
      </c>
      <c r="X61" s="131">
        <f>+'2011 RA'!AL196</f>
        <v>0</v>
      </c>
      <c r="Y61" s="131">
        <f>+'2011 RA'!AM196</f>
        <v>0</v>
      </c>
      <c r="Z61" s="131">
        <f>+'2011 RA'!AN196</f>
        <v>0</v>
      </c>
      <c r="AA61"/>
      <c r="AB61" s="96">
        <f t="shared" si="37"/>
        <v>14785.84623425614</v>
      </c>
    </row>
    <row r="62" spans="2:29" x14ac:dyDescent="0.25">
      <c r="C62" s="20" t="s">
        <v>331</v>
      </c>
      <c r="E62" s="131">
        <f>+'2018 Back-In'!S482</f>
        <v>-433.88767599999983</v>
      </c>
      <c r="F62" s="131">
        <f>+'2018 Back-In'!T482</f>
        <v>-4603.7264867999993</v>
      </c>
      <c r="G62" s="131">
        <f>+'2018 Back-In'!U482</f>
        <v>-3652.2896795279994</v>
      </c>
      <c r="H62" s="131">
        <f>+'2018 Back-In'!V482</f>
        <v>-741.09557551964099</v>
      </c>
      <c r="I62" s="131">
        <f>+'2018 Back-In'!W482</f>
        <v>2028.875608786152</v>
      </c>
      <c r="J62" s="131">
        <f>+'2018 Back-In'!X482</f>
        <v>3408.8093506477771</v>
      </c>
      <c r="K62" s="131">
        <f>+'2018 Back-In'!Y482</f>
        <v>3395.9201124145025</v>
      </c>
      <c r="L62" s="131">
        <f>+'2018 Back-In'!Z482</f>
        <v>3249.1991454093818</v>
      </c>
      <c r="M62" s="131">
        <f>+'2018 Back-In'!AA482</f>
        <v>1966.9150038802038</v>
      </c>
      <c r="N62" s="131">
        <f>+'2018 Back-In'!AB482</f>
        <v>2425.54143488515</v>
      </c>
      <c r="O62" s="131">
        <f>+'2018 Back-In'!AC482</f>
        <v>2160.326475102534</v>
      </c>
      <c r="P62" s="131">
        <f>+'2018 Back-In'!AD482</f>
        <v>1676.6453579526471</v>
      </c>
      <c r="Q62" s="131">
        <f>+'2018 Back-In'!AE482</f>
        <v>1405.2610325282142</v>
      </c>
      <c r="R62" s="131">
        <f>+'2018 Back-In'!AF482</f>
        <v>1042.9831279816055</v>
      </c>
      <c r="S62" s="131">
        <f>+'2018 Back-In'!AG482</f>
        <v>824.75582750910212</v>
      </c>
      <c r="T62" s="131">
        <f>+'2018 Back-In'!AH482</f>
        <v>542.56810263695797</v>
      </c>
      <c r="U62" s="131">
        <f>+'2018 Back-In'!AI482</f>
        <v>-972.93441276886983</v>
      </c>
      <c r="V62" s="131">
        <f>+'2018 Back-In'!AJ482</f>
        <v>0</v>
      </c>
      <c r="W62" s="131">
        <f>+'2018 Back-In'!AK482</f>
        <v>0</v>
      </c>
      <c r="X62" s="131">
        <f>+'2018 Back-In'!AL482</f>
        <v>0</v>
      </c>
      <c r="Y62" s="131">
        <f>+'2018 Back-In'!AM482</f>
        <v>0</v>
      </c>
      <c r="Z62" s="131">
        <f>+'2018 Back-In'!AN482</f>
        <v>0</v>
      </c>
      <c r="AA62"/>
      <c r="AB62" s="96">
        <f>SUM(D62:AA62)</f>
        <v>13723.866749117722</v>
      </c>
    </row>
    <row r="63" spans="2:29" x14ac:dyDescent="0.25">
      <c r="C63" s="20" t="s">
        <v>111</v>
      </c>
      <c r="E63" s="131">
        <f>+'2018 PIFB'!S204</f>
        <v>-1303.8876759999998</v>
      </c>
      <c r="F63" s="131">
        <f>+'2018 PIFB'!T204</f>
        <v>-4603.7264867999993</v>
      </c>
      <c r="G63" s="131">
        <f>+'2018 PIFB'!U204</f>
        <v>-3652.2896795279994</v>
      </c>
      <c r="H63" s="131">
        <f>+'2018 PIFB'!V204</f>
        <v>-805.00682731964093</v>
      </c>
      <c r="I63" s="131">
        <f>+'2018 PIFB'!W204</f>
        <v>1751.8722669880599</v>
      </c>
      <c r="J63" s="131">
        <f>+'2018 PIFB'!X204</f>
        <v>2962.3927817504591</v>
      </c>
      <c r="K63" s="131">
        <f>+'2018 PIFB'!Y204</f>
        <v>3020.7177649919026</v>
      </c>
      <c r="L63" s="131">
        <f>+'2018 PIFB'!Z204</f>
        <v>2891.4222314499079</v>
      </c>
      <c r="M63" s="131">
        <f>+'2018 PIFB'!AA204</f>
        <v>2417.9314846427078</v>
      </c>
      <c r="N63" s="131">
        <f>+'2018 PIFB'!AB204</f>
        <v>1536.775855806203</v>
      </c>
      <c r="O63" s="131">
        <f>+'2018 PIFB'!AC204</f>
        <v>1573.7302401714924</v>
      </c>
      <c r="P63" s="131">
        <f>+'2018 PIFB'!AD204</f>
        <v>1549.3274075104052</v>
      </c>
      <c r="Q63" s="131">
        <f>+'2018 PIFB'!AE204</f>
        <v>1288.2913647692324</v>
      </c>
      <c r="R63" s="131">
        <f>+'2018 PIFB'!AF204</f>
        <v>948.1649983132022</v>
      </c>
      <c r="S63" s="131">
        <f>+'2018 PIFB'!AG204</f>
        <v>742.1273026936758</v>
      </c>
      <c r="T63" s="131">
        <f>+'2018 PIFB'!AH204</f>
        <v>481.44761320752127</v>
      </c>
      <c r="U63" s="131">
        <f>+'2018 PIFB'!AI204</f>
        <v>-972.93441276886983</v>
      </c>
      <c r="V63" s="131">
        <f>+'2018 PIFB'!AJ204</f>
        <v>0</v>
      </c>
      <c r="W63" s="131">
        <f>+'2018 PIFB'!AK204</f>
        <v>0</v>
      </c>
      <c r="X63" s="131">
        <f>+'2018 PIFB'!AL204</f>
        <v>0</v>
      </c>
      <c r="Y63" s="131">
        <f>+'2018 PIFB'!AM204</f>
        <v>0</v>
      </c>
      <c r="Z63" s="131">
        <f>+'2018 PIFB'!AN204</f>
        <v>0</v>
      </c>
      <c r="AA63"/>
      <c r="AB63" s="96">
        <f t="shared" si="37"/>
        <v>9826.3562298782635</v>
      </c>
    </row>
    <row r="64" spans="2:29" x14ac:dyDescent="0.25">
      <c r="AC64" s="6"/>
    </row>
    <row r="88" spans="20:20" x14ac:dyDescent="0.25">
      <c r="T88" s="6">
        <f>10*1.2^20-1</f>
        <v>382.37599924474739</v>
      </c>
    </row>
  </sheetData>
  <mergeCells count="1">
    <mergeCell ref="A1:H1"/>
  </mergeCells>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87"/>
  <sheetViews>
    <sheetView showGridLines="0" tabSelected="1" zoomScaleNormal="100" zoomScalePageLayoutView="125" workbookViewId="0">
      <pane ySplit="2" topLeftCell="A3" activePane="bottomLeft" state="frozen"/>
      <selection pane="bottomLeft" activeCell="R60" sqref="R60"/>
    </sheetView>
  </sheetViews>
  <sheetFormatPr defaultColWidth="8.7109375" defaultRowHeight="15" x14ac:dyDescent="0.25"/>
  <cols>
    <col min="1" max="1" width="1.42578125" customWidth="1"/>
    <col min="2" max="2" width="2.140625" customWidth="1"/>
    <col min="3" max="3" width="26.140625" customWidth="1"/>
    <col min="4" max="4" width="10.7109375" customWidth="1"/>
    <col min="5" max="5" width="20" hidden="1" customWidth="1"/>
    <col min="6" max="6" width="10.7109375" customWidth="1"/>
    <col min="7" max="7" width="13.140625" hidden="1" customWidth="1"/>
    <col min="8" max="8" width="10.7109375" customWidth="1"/>
    <col min="9" max="9" width="11.7109375" hidden="1" customWidth="1"/>
    <col min="10" max="10" width="11.7109375" customWidth="1"/>
    <col min="11" max="11" width="0.140625" customWidth="1"/>
    <col min="12" max="12" width="11.7109375" customWidth="1"/>
    <col min="13" max="13" width="0.140625" customWidth="1"/>
    <col min="14" max="14" width="10.7109375" customWidth="1"/>
    <col min="15" max="15" width="10.7109375" hidden="1" customWidth="1"/>
    <col min="16" max="16" width="4.7109375" customWidth="1"/>
    <col min="17" max="27" width="12.7109375" customWidth="1"/>
    <col min="28" max="28" width="4.7109375" customWidth="1"/>
    <col min="29" max="29" width="16" customWidth="1"/>
    <col min="30" max="59" width="12.7109375" customWidth="1"/>
    <col min="60" max="60" width="15.140625" customWidth="1"/>
    <col min="61" max="66" width="12.7109375" customWidth="1"/>
    <col min="79" max="79" width="6.140625" customWidth="1"/>
  </cols>
  <sheetData>
    <row r="1" spans="1:39" ht="18.75" x14ac:dyDescent="0.3">
      <c r="A1" s="373" t="s">
        <v>238</v>
      </c>
      <c r="B1" s="374"/>
      <c r="C1" s="374"/>
      <c r="D1" s="374"/>
      <c r="E1" s="374"/>
      <c r="F1" s="374"/>
      <c r="G1" s="374"/>
      <c r="H1" s="374"/>
      <c r="I1" s="223"/>
      <c r="J1" s="305"/>
      <c r="K1" s="305"/>
      <c r="L1" s="305"/>
      <c r="M1" s="305"/>
    </row>
    <row r="2" spans="1:39" ht="15.75" x14ac:dyDescent="0.25">
      <c r="B2" s="12"/>
      <c r="C2" t="s">
        <v>23</v>
      </c>
      <c r="Y2" s="6"/>
      <c r="Z2" s="6"/>
    </row>
    <row r="3" spans="1:39" ht="16.5" thickBot="1" x14ac:dyDescent="0.3">
      <c r="B3" s="12"/>
    </row>
    <row r="4" spans="1:39" ht="20.100000000000001" customHeight="1" thickBot="1" x14ac:dyDescent="0.3">
      <c r="B4" s="88" t="s">
        <v>16</v>
      </c>
      <c r="C4" s="89"/>
      <c r="D4" s="205" t="s">
        <v>82</v>
      </c>
      <c r="E4" s="224"/>
      <c r="F4" s="375" t="s">
        <v>1</v>
      </c>
      <c r="G4" s="376"/>
      <c r="H4" s="377"/>
      <c r="I4" s="377"/>
      <c r="J4" s="377"/>
      <c r="K4" s="377"/>
      <c r="L4" s="377"/>
      <c r="M4" s="377"/>
      <c r="N4" s="378"/>
      <c r="O4" s="231"/>
      <c r="Q4" s="237" t="s">
        <v>242</v>
      </c>
      <c r="R4" s="238"/>
      <c r="S4" s="92" t="s">
        <v>101</v>
      </c>
      <c r="T4" s="92" t="s">
        <v>109</v>
      </c>
      <c r="U4" s="92" t="s">
        <v>110</v>
      </c>
      <c r="V4" s="92" t="s">
        <v>331</v>
      </c>
      <c r="W4" s="92" t="s">
        <v>111</v>
      </c>
      <c r="X4" s="379" t="s">
        <v>265</v>
      </c>
      <c r="Y4" s="380"/>
      <c r="Z4" s="380"/>
      <c r="AA4" s="381"/>
      <c r="AC4" s="390" t="s">
        <v>271</v>
      </c>
      <c r="AD4" s="391"/>
      <c r="AE4" s="391"/>
      <c r="AF4" s="391"/>
      <c r="AG4" s="391"/>
      <c r="AH4" s="391"/>
      <c r="AI4" s="391"/>
      <c r="AJ4" s="391"/>
      <c r="AK4" s="391"/>
      <c r="AL4" s="392"/>
      <c r="AM4" s="393"/>
    </row>
    <row r="5" spans="1:39" ht="15.75" thickBot="1" x14ac:dyDescent="0.3">
      <c r="B5" s="68" t="s">
        <v>12</v>
      </c>
      <c r="C5" s="57"/>
      <c r="D5" s="70"/>
      <c r="E5" s="206"/>
      <c r="F5" s="206"/>
      <c r="G5" s="57"/>
      <c r="H5" s="57"/>
      <c r="I5" s="57"/>
      <c r="J5" s="57"/>
      <c r="K5" s="57"/>
      <c r="L5" s="57"/>
      <c r="M5" s="57"/>
      <c r="N5" s="58"/>
      <c r="O5" s="54"/>
      <c r="Q5" s="240"/>
      <c r="R5" s="241"/>
      <c r="S5" s="246"/>
      <c r="T5" s="246"/>
      <c r="U5" s="246"/>
      <c r="V5" s="246"/>
      <c r="W5" s="246"/>
      <c r="X5" s="247"/>
      <c r="Y5" s="247"/>
      <c r="Z5" s="247"/>
      <c r="AA5" s="247"/>
      <c r="AC5" s="281" t="s">
        <v>267</v>
      </c>
      <c r="AD5" s="382" t="s">
        <v>101</v>
      </c>
      <c r="AE5" s="383"/>
      <c r="AF5" s="382" t="s">
        <v>109</v>
      </c>
      <c r="AG5" s="383"/>
      <c r="AH5" s="382" t="s">
        <v>110</v>
      </c>
      <c r="AI5" s="383"/>
      <c r="AJ5" s="382" t="s">
        <v>331</v>
      </c>
      <c r="AK5" s="383"/>
      <c r="AL5" s="382" t="s">
        <v>111</v>
      </c>
      <c r="AM5" s="383"/>
    </row>
    <row r="6" spans="1:39" ht="15.75" thickBot="1" x14ac:dyDescent="0.3">
      <c r="B6" s="61"/>
      <c r="C6" s="54" t="s">
        <v>298</v>
      </c>
      <c r="D6" s="66">
        <v>2021</v>
      </c>
      <c r="E6" s="225"/>
      <c r="F6" s="61"/>
      <c r="G6" s="54"/>
      <c r="H6" s="54"/>
      <c r="I6" s="54"/>
      <c r="J6" s="54"/>
      <c r="K6" s="54"/>
      <c r="L6" s="54"/>
      <c r="M6" s="54"/>
      <c r="N6" s="60"/>
      <c r="O6" s="54"/>
      <c r="Q6" s="242" t="s">
        <v>349</v>
      </c>
      <c r="R6" s="49"/>
      <c r="S6" s="248"/>
      <c r="T6" s="248"/>
      <c r="U6" s="248"/>
      <c r="V6" s="248"/>
      <c r="W6" s="248"/>
      <c r="X6" s="258" t="s">
        <v>101</v>
      </c>
      <c r="Y6" s="258" t="s">
        <v>109</v>
      </c>
      <c r="Z6" s="258" t="s">
        <v>331</v>
      </c>
      <c r="AA6" s="258" t="s">
        <v>111</v>
      </c>
      <c r="AC6" s="267">
        <v>70</v>
      </c>
      <c r="AD6" s="219">
        <f>+'2003 PSC'!G229</f>
        <v>14346.67354672376</v>
      </c>
      <c r="AE6" s="220">
        <f>+'2003 PSC'!I229</f>
        <v>0.59941918561875795</v>
      </c>
      <c r="AF6" s="219">
        <f>+'2005 PSC'!G218</f>
        <v>15614.78562784209</v>
      </c>
      <c r="AG6" s="220">
        <f>+'2005 PSC'!I218</f>
        <v>0.65240224879794662</v>
      </c>
      <c r="AH6" s="219">
        <f>+'2011 RA'!G229</f>
        <v>9754.4283115078233</v>
      </c>
      <c r="AI6" s="220">
        <f>+'2011 RA'!I229</f>
        <v>0.40755032555932169</v>
      </c>
      <c r="AJ6" s="219">
        <f>+'2018 Back-In'!G516</f>
        <v>10816.407796646245</v>
      </c>
      <c r="AK6" s="220">
        <f>+'2018 Back-In'!I516</f>
        <v>0.45192095099052959</v>
      </c>
      <c r="AL6" s="219">
        <f>+'2018 PIFB'!G237</f>
        <v>14714.311396075678</v>
      </c>
      <c r="AM6" s="220">
        <f>+'2018 PIFB'!I237</f>
        <v>0.6147693870225468</v>
      </c>
    </row>
    <row r="7" spans="1:39" ht="15.75" thickBot="1" x14ac:dyDescent="0.3">
      <c r="B7" s="61"/>
      <c r="C7" s="54" t="s">
        <v>299</v>
      </c>
      <c r="D7" s="120">
        <f>+'Field Profiles'!E12</f>
        <v>560.00000000000068</v>
      </c>
      <c r="E7" s="226"/>
      <c r="F7" s="61" t="s">
        <v>239</v>
      </c>
      <c r="G7" s="54"/>
      <c r="H7" s="54"/>
      <c r="I7" s="54"/>
      <c r="J7" s="54"/>
      <c r="K7" s="54"/>
      <c r="L7" s="54"/>
      <c r="M7" s="54"/>
      <c r="N7" s="60"/>
      <c r="O7" s="54"/>
      <c r="Q7" s="243" t="s">
        <v>350</v>
      </c>
      <c r="R7" s="49"/>
      <c r="S7" s="249">
        <f>'2003 PSC'!E200</f>
        <v>0</v>
      </c>
      <c r="T7" s="249">
        <f>'2005 PSC'!E76</f>
        <v>3746.306575863111</v>
      </c>
      <c r="U7" s="249">
        <f>'2011 RA'!E76</f>
        <v>0</v>
      </c>
      <c r="V7" s="249">
        <f>+'2018 Back-In'!E486</f>
        <v>0</v>
      </c>
      <c r="W7" s="249">
        <f>'2018 PIFB'!E82</f>
        <v>3305.9979458520279</v>
      </c>
      <c r="X7" s="249">
        <f t="shared" ref="X7:X11" si="0">U7-S7</f>
        <v>0</v>
      </c>
      <c r="Y7" s="249">
        <f t="shared" ref="Y7:Y11" si="1">+U7-T7</f>
        <v>-3746.306575863111</v>
      </c>
      <c r="Z7" s="249">
        <f>+U7-V7</f>
        <v>0</v>
      </c>
      <c r="AA7" s="249">
        <f t="shared" ref="AA7:AA11" si="2">+U7-W7</f>
        <v>-3305.9979458520279</v>
      </c>
      <c r="AC7" s="267">
        <v>85</v>
      </c>
      <c r="AD7" s="219">
        <f>+'2003 PSC'!G230</f>
        <v>21024.20136271324</v>
      </c>
      <c r="AE7" s="220">
        <f>+'2003 PSC'!I230</f>
        <v>0.61892242337557757</v>
      </c>
      <c r="AF7" s="219">
        <f>+'2005 PSC'!G219</f>
        <v>22990.811530784747</v>
      </c>
      <c r="AG7" s="220">
        <f>+'2005 PSC'!I219</f>
        <v>0.67681661445845764</v>
      </c>
      <c r="AH7" s="219">
        <f>+'2011 RA'!G230</f>
        <v>14870.183089472157</v>
      </c>
      <c r="AI7" s="220">
        <f>+'2011 RA'!I230</f>
        <v>0.4377569256969342</v>
      </c>
      <c r="AJ7" s="219">
        <f>+'2018 Back-In'!G517</f>
        <v>13374.285185628412</v>
      </c>
      <c r="AK7" s="220">
        <f>+'2018 Back-In'!I517</f>
        <v>0.46195217192994859</v>
      </c>
      <c r="AL7" s="219">
        <f>+'2018 PIFB'!G238</f>
        <v>21851.52973440168</v>
      </c>
      <c r="AM7" s="220">
        <f>+'2018 PIFB'!I238</f>
        <v>0.6432703438097539</v>
      </c>
    </row>
    <row r="8" spans="1:39" ht="15.75" thickBot="1" x14ac:dyDescent="0.3">
      <c r="B8" s="68" t="s">
        <v>14</v>
      </c>
      <c r="C8" s="57"/>
      <c r="D8" s="70"/>
      <c r="E8" s="206"/>
      <c r="F8" s="206"/>
      <c r="G8" s="57"/>
      <c r="H8" s="57"/>
      <c r="I8" s="57"/>
      <c r="J8" s="57"/>
      <c r="K8" s="57"/>
      <c r="L8" s="57"/>
      <c r="M8" s="57"/>
      <c r="N8" s="58"/>
      <c r="O8" s="54"/>
      <c r="Q8" s="243" t="s">
        <v>358</v>
      </c>
      <c r="R8" s="49"/>
      <c r="S8" s="249">
        <f>'2003 PSC'!E202+'2003 PSC'!E203</f>
        <v>1086.412514308091</v>
      </c>
      <c r="T8" s="249">
        <f>'2005 PSC'!E192</f>
        <v>1086.412514308091</v>
      </c>
      <c r="U8" s="249">
        <f>'2011 RA'!E202+'2011 RA'!E203</f>
        <v>1086.412514308091</v>
      </c>
      <c r="V8" s="249">
        <f>+'2018 Back-In'!E488+'2018 Back-In'!E489</f>
        <v>1086.412514308091</v>
      </c>
      <c r="W8" s="249">
        <f>'2018 PIFB'!E210+'2018 PIFB'!E211</f>
        <v>1086.412514308091</v>
      </c>
      <c r="X8" s="249">
        <f t="shared" ref="X8" si="3">U8-S8</f>
        <v>0</v>
      </c>
      <c r="Y8" s="249">
        <f t="shared" ref="Y8" si="4">+U8-T8</f>
        <v>0</v>
      </c>
      <c r="Z8" s="249">
        <f>+U8-V8</f>
        <v>0</v>
      </c>
      <c r="AA8" s="249">
        <f t="shared" ref="AA8" si="5">+U8-W8</f>
        <v>0</v>
      </c>
      <c r="AC8" s="267">
        <v>100</v>
      </c>
      <c r="AD8" s="219">
        <f>+'2003 PSC'!G231</f>
        <v>27714.17894796998</v>
      </c>
      <c r="AE8" s="220">
        <f>+'2003 PSC'!I231</f>
        <v>0.62981343836061199</v>
      </c>
      <c r="AF8" s="219">
        <f>+'2005 PSC'!G220</f>
        <v>30588.09099842158</v>
      </c>
      <c r="AG8" s="220">
        <f>+'2005 PSC'!I220</f>
        <v>0.69512399413926329</v>
      </c>
      <c r="AH8" s="219">
        <f>+'2011 RA'!G231</f>
        <v>19985.937867436489</v>
      </c>
      <c r="AI8" s="220">
        <f>+'2011 RA'!I231</f>
        <v>0.45418672769570684</v>
      </c>
      <c r="AJ8" s="219">
        <f>+'2018 Back-In'!G518</f>
        <v>15932.162574610578</v>
      </c>
      <c r="AK8" s="220">
        <f>+'2018 Back-In'!I518</f>
        <v>0.46902008310193899</v>
      </c>
      <c r="AL8" s="219">
        <f>+'2018 PIFB'!G239</f>
        <v>29838.14625693786</v>
      </c>
      <c r="AM8" s="220">
        <f>+'2018 PIFB'!I239</f>
        <v>0.67807520671993571</v>
      </c>
    </row>
    <row r="9" spans="1:39" x14ac:dyDescent="0.25">
      <c r="B9" s="61"/>
      <c r="C9" s="54" t="s">
        <v>300</v>
      </c>
      <c r="D9" s="146">
        <v>70</v>
      </c>
      <c r="E9" s="227"/>
      <c r="F9" s="61" t="s">
        <v>240</v>
      </c>
      <c r="G9" s="54"/>
      <c r="H9" s="54"/>
      <c r="I9" s="54"/>
      <c r="J9" s="54"/>
      <c r="K9" s="54"/>
      <c r="L9" s="54"/>
      <c r="M9" s="54"/>
      <c r="N9" s="60"/>
      <c r="O9" s="54"/>
      <c r="Q9" s="243" t="s">
        <v>351</v>
      </c>
      <c r="R9" s="49"/>
      <c r="S9" s="249">
        <f>'2003 PSC'!E138</f>
        <v>595.70893165031168</v>
      </c>
      <c r="T9" s="249">
        <f>'2005 PSC'!E138</f>
        <v>522.25193996672147</v>
      </c>
      <c r="U9" s="249">
        <f>'2011 RA'!E138</f>
        <v>595.70893165031168</v>
      </c>
      <c r="V9" s="249">
        <f>+'2018 Back-In'!E490</f>
        <v>595.70893165031168</v>
      </c>
      <c r="W9" s="249">
        <f>'2018 PIFB'!E146</f>
        <v>568.02109447956468</v>
      </c>
      <c r="X9" s="249">
        <f t="shared" si="0"/>
        <v>0</v>
      </c>
      <c r="Y9" s="249">
        <f t="shared" si="1"/>
        <v>73.456991683590218</v>
      </c>
      <c r="Z9" s="249">
        <f t="shared" ref="Z9:Z11" si="6">+U9-V9</f>
        <v>0</v>
      </c>
      <c r="AA9" s="249">
        <f t="shared" si="2"/>
        <v>27.687837170747002</v>
      </c>
    </row>
    <row r="10" spans="1:39" x14ac:dyDescent="0.25">
      <c r="B10" s="61"/>
      <c r="C10" s="54" t="s">
        <v>301</v>
      </c>
      <c r="D10" s="146">
        <v>0</v>
      </c>
      <c r="E10" s="227"/>
      <c r="F10" s="61" t="s">
        <v>240</v>
      </c>
      <c r="G10" s="54"/>
      <c r="H10" s="54"/>
      <c r="I10" s="54"/>
      <c r="J10" s="54"/>
      <c r="K10" s="54"/>
      <c r="L10" s="54"/>
      <c r="M10" s="54"/>
      <c r="N10" s="60"/>
      <c r="O10" s="54"/>
      <c r="Q10" s="243" t="s">
        <v>352</v>
      </c>
      <c r="R10" s="49"/>
      <c r="S10" s="249">
        <f>'2003 PSC'!E158</f>
        <v>8072.3068655494199</v>
      </c>
      <c r="T10" s="249">
        <f>'2005 PSC'!E158</f>
        <v>6235.8820734596611</v>
      </c>
      <c r="U10" s="249">
        <f>'2011 RA'!E158</f>
        <v>8072.3068655494199</v>
      </c>
      <c r="V10" s="249">
        <f>+'2018 Back-In'!E491</f>
        <v>8072.3068655494199</v>
      </c>
      <c r="W10" s="249">
        <f>'2018 PIFB'!E174</f>
        <v>7448.7865339664277</v>
      </c>
      <c r="X10" s="249">
        <f t="shared" si="0"/>
        <v>0</v>
      </c>
      <c r="Y10" s="249">
        <f t="shared" si="1"/>
        <v>1836.4247920897587</v>
      </c>
      <c r="Z10" s="249">
        <f t="shared" si="6"/>
        <v>0</v>
      </c>
      <c r="AA10" s="249">
        <f t="shared" si="2"/>
        <v>623.52033158299218</v>
      </c>
    </row>
    <row r="11" spans="1:39" x14ac:dyDescent="0.25">
      <c r="B11" s="68" t="s">
        <v>15</v>
      </c>
      <c r="C11" s="57"/>
      <c r="D11" s="295"/>
      <c r="E11" s="206"/>
      <c r="F11" s="206"/>
      <c r="G11" s="57"/>
      <c r="H11" s="57"/>
      <c r="I11" s="57"/>
      <c r="J11" s="57"/>
      <c r="K11" s="57"/>
      <c r="L11" s="57"/>
      <c r="M11" s="57"/>
      <c r="N11" s="58"/>
      <c r="O11" s="54"/>
      <c r="Q11" s="243" t="s">
        <v>353</v>
      </c>
      <c r="R11" s="49"/>
      <c r="S11" s="363">
        <f>'2003 PSC'!E186</f>
        <v>4592.245235215938</v>
      </c>
      <c r="T11" s="363">
        <f>'2005 PSC'!E176</f>
        <v>4023.9325242445052</v>
      </c>
      <c r="U11" s="363">
        <f>'2011 RA'!E186</f>
        <v>0</v>
      </c>
      <c r="V11" s="363">
        <f>+'2018 Back-In'!E487</f>
        <v>1931.9794851384211</v>
      </c>
      <c r="W11" s="363">
        <f>'2018 PIFB'!E194</f>
        <v>2305.0933074695649</v>
      </c>
      <c r="X11" s="363">
        <f t="shared" si="0"/>
        <v>-4592.245235215938</v>
      </c>
      <c r="Y11" s="363">
        <f t="shared" si="1"/>
        <v>-4023.9325242445052</v>
      </c>
      <c r="Z11" s="363">
        <f t="shared" si="6"/>
        <v>-1931.9794851384211</v>
      </c>
      <c r="AA11" s="363">
        <f t="shared" si="2"/>
        <v>-2305.0933074695649</v>
      </c>
    </row>
    <row r="12" spans="1:39" x14ac:dyDescent="0.25">
      <c r="B12" s="61"/>
      <c r="C12" s="49" t="s">
        <v>50</v>
      </c>
      <c r="D12" s="67">
        <v>0.02</v>
      </c>
      <c r="E12" s="228"/>
      <c r="F12" s="61" t="s">
        <v>240</v>
      </c>
      <c r="G12" s="54"/>
      <c r="H12" s="54"/>
      <c r="I12" s="54"/>
      <c r="J12" s="54"/>
      <c r="K12" s="54"/>
      <c r="L12" s="54"/>
      <c r="M12" s="54"/>
      <c r="N12" s="60"/>
      <c r="O12" s="54"/>
      <c r="Q12" s="243" t="s">
        <v>354</v>
      </c>
      <c r="R12" s="49"/>
      <c r="S12" s="250">
        <v>0</v>
      </c>
      <c r="T12" s="250">
        <v>0</v>
      </c>
      <c r="U12" s="250">
        <v>0</v>
      </c>
      <c r="V12" s="250">
        <f>+'2018 Back-In'!E492</f>
        <v>870</v>
      </c>
      <c r="W12" s="250">
        <v>0</v>
      </c>
      <c r="X12" s="250">
        <f t="shared" ref="X12" si="7">U12-S12</f>
        <v>0</v>
      </c>
      <c r="Y12" s="250">
        <f t="shared" ref="Y12" si="8">+U12-T12</f>
        <v>0</v>
      </c>
      <c r="Z12" s="250">
        <f t="shared" ref="Z12" si="9">+U12-V12</f>
        <v>-870</v>
      </c>
      <c r="AA12" s="250">
        <f t="shared" ref="AA12" si="10">+U12-W12</f>
        <v>0</v>
      </c>
    </row>
    <row r="13" spans="1:39" x14ac:dyDescent="0.25">
      <c r="B13" s="68" t="s">
        <v>121</v>
      </c>
      <c r="C13" s="69"/>
      <c r="D13" s="70"/>
      <c r="E13" s="57"/>
      <c r="F13" s="206"/>
      <c r="G13" s="57"/>
      <c r="H13" s="57"/>
      <c r="I13" s="57"/>
      <c r="J13" s="57"/>
      <c r="K13" s="57"/>
      <c r="L13" s="57"/>
      <c r="M13" s="57"/>
      <c r="N13" s="58"/>
      <c r="O13" s="54"/>
      <c r="Q13" s="243" t="s">
        <v>243</v>
      </c>
      <c r="R13" s="49"/>
      <c r="S13" s="249">
        <f>+'2003 PSC'!F217</f>
        <v>14346.67354672376</v>
      </c>
      <c r="T13" s="249">
        <f>+'2005 PSC'!F206</f>
        <v>15614.78562784209</v>
      </c>
      <c r="U13" s="249">
        <f>+'2011 RA'!F217</f>
        <v>9754.4283115078233</v>
      </c>
      <c r="V13" s="249">
        <f>+'2018 Back-In'!E493</f>
        <v>10816.407796646245</v>
      </c>
      <c r="W13" s="249">
        <f>+'2018 PIFB'!F225</f>
        <v>14714.311396075678</v>
      </c>
      <c r="X13" s="249">
        <f>U13-S13</f>
        <v>-4592.2452352159362</v>
      </c>
      <c r="Y13" s="249">
        <f>+U13-T13</f>
        <v>-5860.3573163342662</v>
      </c>
      <c r="Z13" s="249">
        <f>+U13-V13</f>
        <v>-1061.9794851384213</v>
      </c>
      <c r="AA13" s="249">
        <f>+U13-W13</f>
        <v>-4959.8830845678549</v>
      </c>
    </row>
    <row r="14" spans="1:39" x14ac:dyDescent="0.25">
      <c r="B14" s="61"/>
      <c r="C14" s="54" t="s">
        <v>313</v>
      </c>
      <c r="D14" s="147">
        <f>+'Field Profiles'!E19</f>
        <v>6650.2799999999988</v>
      </c>
      <c r="E14" s="289"/>
      <c r="F14" s="216" t="s">
        <v>239</v>
      </c>
      <c r="G14" s="233"/>
      <c r="H14" s="54"/>
      <c r="I14" s="54"/>
      <c r="J14" s="54"/>
      <c r="K14" s="54"/>
      <c r="L14" s="54"/>
      <c r="M14" s="54"/>
      <c r="N14" s="60"/>
      <c r="O14" s="54"/>
      <c r="Q14" s="243" t="s">
        <v>244</v>
      </c>
      <c r="R14" s="49"/>
      <c r="S14" s="251">
        <f>S13/(S13+S17)</f>
        <v>0.59941918561875795</v>
      </c>
      <c r="T14" s="251">
        <f>T13/(T13+T17)</f>
        <v>0.65240224879794662</v>
      </c>
      <c r="U14" s="251">
        <f>U13/(U13+U17)</f>
        <v>0.40755032555932169</v>
      </c>
      <c r="V14" s="251">
        <f>V13/(V13+V17)</f>
        <v>0.45192095099052959</v>
      </c>
      <c r="W14" s="251">
        <f>W13/(W13+W17)</f>
        <v>0.6147693870225468</v>
      </c>
      <c r="X14" s="252">
        <f>U14-S14</f>
        <v>-0.19186886005943626</v>
      </c>
      <c r="Y14" s="253">
        <f>+U14-T14</f>
        <v>-0.24485192323862492</v>
      </c>
      <c r="Z14" s="253">
        <f>+U14-V14</f>
        <v>-4.43706254312079E-2</v>
      </c>
      <c r="AA14" s="253">
        <f>+U14-W14</f>
        <v>-0.20721906146322511</v>
      </c>
    </row>
    <row r="15" spans="1:39" x14ac:dyDescent="0.25">
      <c r="B15" s="61"/>
      <c r="C15" s="54" t="s">
        <v>314</v>
      </c>
      <c r="D15" s="152">
        <f>+'Field Profiles'!E20</f>
        <v>4179.4800000000005</v>
      </c>
      <c r="E15" s="290"/>
      <c r="F15" s="216" t="s">
        <v>239</v>
      </c>
      <c r="G15" s="233"/>
      <c r="H15" s="54"/>
      <c r="I15" s="54"/>
      <c r="J15" s="54"/>
      <c r="K15" s="54"/>
      <c r="L15" s="54"/>
      <c r="M15" s="54"/>
      <c r="N15" s="60"/>
      <c r="O15" s="54"/>
      <c r="Q15" s="221"/>
      <c r="R15" s="49"/>
      <c r="S15" s="248"/>
      <c r="T15" s="248"/>
      <c r="U15" s="248"/>
      <c r="V15" s="248"/>
      <c r="W15" s="248"/>
      <c r="X15" s="248"/>
      <c r="Y15" s="248"/>
      <c r="Z15" s="248"/>
      <c r="AA15" s="248"/>
    </row>
    <row r="16" spans="1:39" ht="14.85" customHeight="1" x14ac:dyDescent="0.25">
      <c r="B16" s="61"/>
      <c r="C16" s="54" t="s">
        <v>315</v>
      </c>
      <c r="D16" s="147">
        <f>+'Field Profiles'!E21</f>
        <v>10829.759999999998</v>
      </c>
      <c r="E16" s="289"/>
      <c r="F16" s="61"/>
      <c r="G16" s="54"/>
      <c r="H16" s="54"/>
      <c r="I16" s="54"/>
      <c r="J16" s="54"/>
      <c r="K16" s="54"/>
      <c r="L16" s="54"/>
      <c r="M16" s="54"/>
      <c r="N16" s="60"/>
      <c r="O16" s="54"/>
      <c r="Q16" s="242" t="s">
        <v>245</v>
      </c>
      <c r="R16" s="49"/>
      <c r="S16" s="248"/>
      <c r="T16" s="248"/>
      <c r="U16" s="248"/>
      <c r="V16" s="248"/>
      <c r="W16" s="248"/>
      <c r="X16" s="248"/>
      <c r="Y16" s="248"/>
      <c r="Z16" s="248"/>
      <c r="AA16" s="248"/>
    </row>
    <row r="17" spans="2:27" x14ac:dyDescent="0.25">
      <c r="B17" s="61"/>
      <c r="C17" s="54" t="s">
        <v>316</v>
      </c>
      <c r="D17" s="208">
        <f>+D16/D7</f>
        <v>19.338857142857115</v>
      </c>
      <c r="E17" s="291"/>
      <c r="F17" s="61"/>
      <c r="G17" s="54"/>
      <c r="H17" s="54"/>
      <c r="I17" s="54"/>
      <c r="J17" s="54"/>
      <c r="K17" s="54"/>
      <c r="L17" s="54"/>
      <c r="M17" s="54"/>
      <c r="N17" s="60"/>
      <c r="O17" s="54"/>
      <c r="Q17" s="221" t="s">
        <v>243</v>
      </c>
      <c r="R17" s="49"/>
      <c r="S17" s="249">
        <f>'2003 PSC'!E196</f>
        <v>9587.6179990402052</v>
      </c>
      <c r="T17" s="249">
        <f>'2005 PSC'!E186</f>
        <v>8319.5059179218733</v>
      </c>
      <c r="U17" s="249">
        <f>'2011 RA'!E196</f>
        <v>14179.86323425614</v>
      </c>
      <c r="V17" s="249">
        <f>+'2018 Back-In'!E482</f>
        <v>13117.883749117722</v>
      </c>
      <c r="W17" s="249">
        <f>'2018 PIFB'!E204</f>
        <v>9220.3732298782634</v>
      </c>
      <c r="X17" s="249">
        <f>U17-S17</f>
        <v>4592.2452352159344</v>
      </c>
      <c r="Y17" s="249">
        <f>+U17-T17</f>
        <v>5860.3573163342662</v>
      </c>
      <c r="Z17" s="249">
        <f t="shared" ref="Z17" si="11">+U17-V17</f>
        <v>1061.9794851384177</v>
      </c>
      <c r="AA17" s="249">
        <f>+U17-W17</f>
        <v>4959.4900043778762</v>
      </c>
    </row>
    <row r="18" spans="2:27" x14ac:dyDescent="0.25">
      <c r="B18" s="61"/>
      <c r="C18" s="54"/>
      <c r="D18" s="65"/>
      <c r="E18" s="54"/>
      <c r="F18" s="54"/>
      <c r="G18" s="54"/>
      <c r="H18" s="54"/>
      <c r="I18" s="54"/>
      <c r="J18" s="54"/>
      <c r="K18" s="54"/>
      <c r="L18" s="54"/>
      <c r="M18" s="54"/>
      <c r="N18" s="60"/>
      <c r="O18" s="54"/>
      <c r="Q18" s="221" t="s">
        <v>246</v>
      </c>
      <c r="R18" s="49"/>
      <c r="S18" s="248"/>
      <c r="T18" s="248"/>
      <c r="U18" s="248"/>
      <c r="V18" s="248"/>
      <c r="W18" s="248"/>
      <c r="X18" s="248"/>
      <c r="Y18" s="248"/>
      <c r="Z18" s="248"/>
      <c r="AA18" s="248"/>
    </row>
    <row r="19" spans="2:27" x14ac:dyDescent="0.25">
      <c r="B19" s="61"/>
      <c r="C19" s="54" t="s">
        <v>112</v>
      </c>
      <c r="D19" s="147">
        <f>+'Field Profiles'!E23</f>
        <v>8368.4000000000015</v>
      </c>
      <c r="E19" s="289"/>
      <c r="F19" s="216" t="s">
        <v>239</v>
      </c>
      <c r="G19" s="233"/>
      <c r="H19" s="54"/>
      <c r="I19" s="54"/>
      <c r="J19" s="54"/>
      <c r="K19" s="54"/>
      <c r="L19" s="54"/>
      <c r="M19" s="54"/>
      <c r="N19" s="60"/>
      <c r="O19" s="54"/>
      <c r="Q19" s="243" t="s">
        <v>247</v>
      </c>
      <c r="R19" s="49"/>
      <c r="S19" s="249">
        <f>'2003 PSC'!E211</f>
        <v>1142.5626913042252</v>
      </c>
      <c r="T19" s="249">
        <f>'2005 PSC'!E200</f>
        <v>384.75854816521365</v>
      </c>
      <c r="U19" s="249">
        <f>'2011 RA'!E211</f>
        <v>2690.0770846439355</v>
      </c>
      <c r="V19" s="249">
        <f>+'2018 Back-In'!E498</f>
        <v>2858.46214814723</v>
      </c>
      <c r="W19" s="249">
        <f>'2018 PIFB'!E219</f>
        <v>750.98816587807266</v>
      </c>
      <c r="X19" s="249">
        <f>U19-S19</f>
        <v>1547.5143933397103</v>
      </c>
      <c r="Y19" s="249">
        <f>+U19-T19</f>
        <v>2305.3185364787219</v>
      </c>
      <c r="Z19" s="249">
        <f t="shared" ref="Z19:Z20" si="12">+U19-V19</f>
        <v>-168.38506350329453</v>
      </c>
      <c r="AA19" s="249">
        <f>+U19-W19</f>
        <v>1939.0889187658627</v>
      </c>
    </row>
    <row r="20" spans="2:27" x14ac:dyDescent="0.25">
      <c r="B20" s="61"/>
      <c r="C20" s="54" t="s">
        <v>108</v>
      </c>
      <c r="D20" s="208">
        <f>+'Field Profiles'!E23/Dashboard!D7</f>
        <v>14.943571428571413</v>
      </c>
      <c r="E20" s="291"/>
      <c r="F20" s="61"/>
      <c r="G20" s="54"/>
      <c r="H20" s="54"/>
      <c r="I20" s="54"/>
      <c r="J20" s="54"/>
      <c r="K20" s="54"/>
      <c r="L20" s="54"/>
      <c r="M20" s="54"/>
      <c r="N20" s="60"/>
      <c r="O20" s="54"/>
      <c r="Q20" s="243" t="s">
        <v>248</v>
      </c>
      <c r="R20" s="49"/>
      <c r="S20" s="254">
        <f>+'2003 PSC'!E213</f>
        <v>0.12597687291200876</v>
      </c>
      <c r="T20" s="254">
        <f>'2005 PSC'!E202</f>
        <v>0.10862835975637442</v>
      </c>
      <c r="U20" s="254">
        <f>'2011 RA'!E213</f>
        <v>0.15339374561072905</v>
      </c>
      <c r="V20" s="255">
        <f>+'2018 Back-In'!E500</f>
        <v>0.1658218262142015</v>
      </c>
      <c r="W20" s="254">
        <f>'2018 PIFB'!E221</f>
        <v>0.1165954575192194</v>
      </c>
      <c r="X20" s="255">
        <f>U20-S20</f>
        <v>2.7416872698720285E-2</v>
      </c>
      <c r="Y20" s="255">
        <f>+U20-T20</f>
        <v>4.4765385854354633E-2</v>
      </c>
      <c r="Z20" s="358">
        <f t="shared" si="12"/>
        <v>-1.2428080603472447E-2</v>
      </c>
      <c r="AA20" s="255">
        <f>+U20-W20</f>
        <v>3.6798288091509646E-2</v>
      </c>
    </row>
    <row r="21" spans="2:27" ht="14.85" customHeight="1" x14ac:dyDescent="0.25">
      <c r="B21" s="61"/>
      <c r="C21" s="54"/>
      <c r="D21" s="65"/>
      <c r="E21" s="54"/>
      <c r="F21" s="54"/>
      <c r="G21" s="54"/>
      <c r="H21" s="54"/>
      <c r="I21" s="54"/>
      <c r="J21" s="54"/>
      <c r="K21" s="54"/>
      <c r="L21" s="54"/>
      <c r="M21" s="54"/>
      <c r="N21" s="60"/>
      <c r="O21" s="54"/>
      <c r="Q21" s="244" t="s">
        <v>249</v>
      </c>
      <c r="R21" s="245"/>
      <c r="S21" s="256">
        <f>'2003 PSC'!E215</f>
        <v>7</v>
      </c>
      <c r="T21" s="256">
        <f>'2005 PSC'!E204</f>
        <v>8</v>
      </c>
      <c r="U21" s="256">
        <f>'2011 RA'!E215</f>
        <v>7</v>
      </c>
      <c r="V21" s="256">
        <f>+'2018 Back-In'!E502</f>
        <v>7</v>
      </c>
      <c r="W21" s="256">
        <f>'2018 PIFB'!E223</f>
        <v>8</v>
      </c>
      <c r="X21" s="257">
        <f>U21-S21</f>
        <v>0</v>
      </c>
      <c r="Y21" s="257">
        <f>+U21-T21</f>
        <v>-1</v>
      </c>
      <c r="Z21" s="257">
        <f>+U21-V21</f>
        <v>0</v>
      </c>
      <c r="AA21" s="257">
        <f>+U21-W21</f>
        <v>-1</v>
      </c>
    </row>
    <row r="22" spans="2:27" x14ac:dyDescent="0.25">
      <c r="B22" s="221"/>
      <c r="C22" s="49" t="s">
        <v>255</v>
      </c>
      <c r="D22" s="236">
        <v>0.05</v>
      </c>
      <c r="E22" s="292"/>
      <c r="F22" s="221"/>
      <c r="G22" s="49"/>
      <c r="H22" s="49"/>
      <c r="I22" s="49"/>
      <c r="J22" s="49"/>
      <c r="K22" s="49"/>
      <c r="L22" s="49"/>
      <c r="M22" s="49"/>
      <c r="N22" s="222"/>
      <c r="O22" s="54"/>
    </row>
    <row r="23" spans="2:27" x14ac:dyDescent="0.25">
      <c r="B23" s="221"/>
      <c r="C23" s="49" t="s">
        <v>256</v>
      </c>
      <c r="D23" s="236">
        <v>0.03</v>
      </c>
      <c r="E23" s="292"/>
      <c r="F23" s="221"/>
      <c r="G23" s="49"/>
      <c r="H23" s="49"/>
      <c r="I23" s="49"/>
      <c r="J23" s="49"/>
      <c r="K23" s="49"/>
      <c r="L23" s="49"/>
      <c r="M23" s="49"/>
      <c r="N23" s="222"/>
      <c r="O23" s="54"/>
    </row>
    <row r="24" spans="2:27" ht="14.85" customHeight="1" x14ac:dyDescent="0.25">
      <c r="B24" s="68" t="s">
        <v>181</v>
      </c>
      <c r="C24" s="69"/>
      <c r="D24" s="156">
        <v>4.8000000000000001E-2</v>
      </c>
      <c r="E24" s="293"/>
      <c r="F24" s="206"/>
      <c r="G24" s="57"/>
      <c r="H24" s="57"/>
      <c r="I24" s="57"/>
      <c r="J24" s="57"/>
      <c r="K24" s="57"/>
      <c r="L24" s="57"/>
      <c r="M24" s="57"/>
      <c r="N24" s="58"/>
      <c r="O24" s="54"/>
    </row>
    <row r="25" spans="2:27" x14ac:dyDescent="0.25">
      <c r="B25" s="62"/>
      <c r="C25" s="63" t="s">
        <v>302</v>
      </c>
      <c r="D25" s="207">
        <v>0.75</v>
      </c>
      <c r="E25" s="294"/>
      <c r="F25" s="62"/>
      <c r="G25" s="63"/>
      <c r="H25" s="63"/>
      <c r="I25" s="63"/>
      <c r="J25" s="63"/>
      <c r="K25" s="63"/>
      <c r="L25" s="63"/>
      <c r="M25" s="63"/>
      <c r="N25" s="64"/>
      <c r="O25" s="54"/>
    </row>
    <row r="26" spans="2:27" x14ac:dyDescent="0.25">
      <c r="N26" s="275" t="s">
        <v>346</v>
      </c>
      <c r="O26" s="54"/>
    </row>
    <row r="27" spans="2:27" x14ac:dyDescent="0.25">
      <c r="J27" s="313">
        <v>2018</v>
      </c>
      <c r="K27" s="315"/>
      <c r="L27" s="314" t="s">
        <v>338</v>
      </c>
      <c r="N27" s="275" t="s">
        <v>347</v>
      </c>
      <c r="O27" s="54"/>
    </row>
    <row r="28" spans="2:27" ht="14.85" customHeight="1" x14ac:dyDescent="0.25">
      <c r="B28" s="90" t="s">
        <v>99</v>
      </c>
      <c r="C28" s="91"/>
      <c r="D28" s="92" t="s">
        <v>101</v>
      </c>
      <c r="E28" s="92" t="s">
        <v>261</v>
      </c>
      <c r="F28" s="92" t="s">
        <v>109</v>
      </c>
      <c r="G28" s="92" t="s">
        <v>264</v>
      </c>
      <c r="H28" s="92" t="s">
        <v>110</v>
      </c>
      <c r="I28" s="92" t="s">
        <v>262</v>
      </c>
      <c r="J28" s="92" t="s">
        <v>101</v>
      </c>
      <c r="K28" s="92"/>
      <c r="L28" s="92" t="s">
        <v>110</v>
      </c>
      <c r="M28" s="92"/>
      <c r="N28" s="92" t="s">
        <v>111</v>
      </c>
      <c r="O28" s="232" t="s">
        <v>263</v>
      </c>
    </row>
    <row r="29" spans="2:27" ht="14.85" customHeight="1" x14ac:dyDescent="0.25">
      <c r="B29" s="360" t="s">
        <v>345</v>
      </c>
      <c r="C29" s="49"/>
      <c r="D29" s="361"/>
      <c r="E29" s="361"/>
      <c r="F29" s="361"/>
      <c r="G29" s="361"/>
      <c r="H29" s="361"/>
      <c r="I29" s="361"/>
      <c r="J29" s="366"/>
      <c r="K29" s="364"/>
      <c r="L29" s="365"/>
      <c r="M29" s="361"/>
      <c r="N29" s="361"/>
      <c r="O29" s="359"/>
    </row>
    <row r="30" spans="2:27" ht="14.85" customHeight="1" x14ac:dyDescent="0.25">
      <c r="B30" s="362"/>
      <c r="C30" s="49" t="s">
        <v>344</v>
      </c>
      <c r="D30" s="361"/>
      <c r="E30" s="361"/>
      <c r="F30" s="361"/>
      <c r="G30" s="361"/>
      <c r="H30" s="361"/>
      <c r="I30" s="361"/>
      <c r="J30" s="387" t="s">
        <v>346</v>
      </c>
      <c r="K30" s="388"/>
      <c r="L30" s="389"/>
      <c r="M30" s="361"/>
      <c r="N30" s="361"/>
      <c r="O30" s="359"/>
    </row>
    <row r="31" spans="2:27" ht="14.85" customHeight="1" x14ac:dyDescent="0.25">
      <c r="B31" s="362"/>
      <c r="C31" s="49" t="s">
        <v>348</v>
      </c>
      <c r="D31" s="361"/>
      <c r="E31" s="361"/>
      <c r="F31" s="361"/>
      <c r="G31" s="361"/>
      <c r="H31" s="361"/>
      <c r="I31" s="361"/>
      <c r="J31" s="384">
        <v>870</v>
      </c>
      <c r="K31" s="385"/>
      <c r="L31" s="386"/>
      <c r="M31" s="361"/>
      <c r="N31" s="361"/>
      <c r="O31" s="359"/>
    </row>
    <row r="32" spans="2:27" x14ac:dyDescent="0.25">
      <c r="B32" s="59" t="s">
        <v>19</v>
      </c>
      <c r="C32" s="72"/>
      <c r="D32" s="65"/>
      <c r="E32" s="65"/>
      <c r="F32" s="65"/>
      <c r="G32" s="65"/>
      <c r="H32" s="65"/>
      <c r="I32" s="65"/>
      <c r="J32" s="65"/>
      <c r="K32" s="65"/>
      <c r="L32" s="65"/>
      <c r="M32" s="65"/>
      <c r="N32" s="65"/>
      <c r="O32" s="60"/>
    </row>
    <row r="33" spans="2:35" x14ac:dyDescent="0.25">
      <c r="B33" s="71"/>
      <c r="C33" s="49" t="s">
        <v>11</v>
      </c>
      <c r="D33" s="80">
        <v>0</v>
      </c>
      <c r="E33" s="80"/>
      <c r="F33" s="80">
        <v>0.08</v>
      </c>
      <c r="G33" s="80"/>
      <c r="H33" s="80">
        <v>0</v>
      </c>
      <c r="I33" s="80"/>
      <c r="J33" s="80">
        <v>0</v>
      </c>
      <c r="K33" s="80"/>
      <c r="L33" s="80">
        <v>0</v>
      </c>
      <c r="M33" s="80"/>
      <c r="N33" s="155" t="s">
        <v>123</v>
      </c>
      <c r="O33" s="155"/>
    </row>
    <row r="34" spans="2:35" x14ac:dyDescent="0.25">
      <c r="B34" s="61"/>
      <c r="D34" s="65"/>
      <c r="E34" s="65"/>
      <c r="F34" s="65"/>
      <c r="G34" s="65"/>
      <c r="H34" s="65"/>
      <c r="I34" s="65"/>
      <c r="J34" s="65"/>
      <c r="K34" s="65"/>
      <c r="L34" s="65"/>
      <c r="M34" s="65"/>
      <c r="N34" s="65"/>
      <c r="O34" s="80"/>
    </row>
    <row r="35" spans="2:35" s="26" customFormat="1" x14ac:dyDescent="0.25">
      <c r="B35" s="71"/>
      <c r="C35" s="73" t="s">
        <v>303</v>
      </c>
      <c r="D35" s="74">
        <v>1</v>
      </c>
      <c r="E35" s="74"/>
      <c r="F35" s="74">
        <v>0.8</v>
      </c>
      <c r="G35" s="74"/>
      <c r="H35" s="74">
        <v>0</v>
      </c>
      <c r="I35" s="74"/>
      <c r="J35" s="74">
        <v>1</v>
      </c>
      <c r="K35" s="74"/>
      <c r="L35" s="74">
        <v>0</v>
      </c>
      <c r="M35" s="74"/>
      <c r="N35" s="74">
        <v>0.8</v>
      </c>
      <c r="O35" s="74"/>
    </row>
    <row r="36" spans="2:35" s="26" customFormat="1" x14ac:dyDescent="0.25">
      <c r="B36" s="68" t="s">
        <v>292</v>
      </c>
      <c r="C36" s="57"/>
      <c r="D36" s="70"/>
      <c r="E36" s="70"/>
      <c r="F36" s="70"/>
      <c r="G36" s="70"/>
      <c r="H36" s="70"/>
      <c r="I36" s="70"/>
      <c r="J36" s="70"/>
      <c r="K36" s="70"/>
      <c r="L36" s="70"/>
      <c r="M36" s="70"/>
      <c r="N36" s="70"/>
      <c r="O36" s="248"/>
    </row>
    <row r="37" spans="2:35" x14ac:dyDescent="0.25">
      <c r="B37" s="59"/>
      <c r="C37" s="49" t="s">
        <v>157</v>
      </c>
      <c r="D37" s="296" t="s">
        <v>317</v>
      </c>
      <c r="E37" s="296" t="s">
        <v>317</v>
      </c>
      <c r="F37" s="296" t="s">
        <v>317</v>
      </c>
      <c r="G37" s="296" t="s">
        <v>317</v>
      </c>
      <c r="H37" s="296" t="s">
        <v>317</v>
      </c>
      <c r="I37" s="296" t="s">
        <v>317</v>
      </c>
      <c r="J37" s="296" t="s">
        <v>317</v>
      </c>
      <c r="K37" s="296" t="s">
        <v>317</v>
      </c>
      <c r="L37" s="296" t="s">
        <v>317</v>
      </c>
      <c r="M37" s="296" t="s">
        <v>317</v>
      </c>
      <c r="N37" s="296" t="s">
        <v>317</v>
      </c>
      <c r="O37" s="65"/>
    </row>
    <row r="38" spans="2:35" x14ac:dyDescent="0.25">
      <c r="B38" s="61"/>
      <c r="C38" s="54" t="s">
        <v>132</v>
      </c>
      <c r="D38" s="77">
        <v>0.5</v>
      </c>
      <c r="E38" s="77"/>
      <c r="F38" s="77">
        <v>0.5</v>
      </c>
      <c r="G38" s="77"/>
      <c r="H38" s="77">
        <v>0.5</v>
      </c>
      <c r="I38" s="77"/>
      <c r="J38" s="77">
        <v>0.5</v>
      </c>
      <c r="K38" s="77"/>
      <c r="L38" s="77">
        <v>0.5</v>
      </c>
      <c r="M38" s="77"/>
      <c r="N38" s="157" t="s">
        <v>124</v>
      </c>
      <c r="O38" s="65"/>
      <c r="P38" s="54"/>
    </row>
    <row r="39" spans="2:35" x14ac:dyDescent="0.25">
      <c r="B39" s="61"/>
      <c r="C39" s="72" t="s">
        <v>133</v>
      </c>
      <c r="D39" s="77">
        <v>0.5</v>
      </c>
      <c r="E39" s="77"/>
      <c r="F39" s="77">
        <v>0.5</v>
      </c>
      <c r="G39" s="77"/>
      <c r="H39" s="77">
        <v>0.5</v>
      </c>
      <c r="I39" s="77"/>
      <c r="J39" s="77">
        <v>0.5</v>
      </c>
      <c r="K39" s="77"/>
      <c r="L39" s="77">
        <v>0.5</v>
      </c>
      <c r="M39" s="77"/>
      <c r="N39" s="77">
        <v>0.4</v>
      </c>
      <c r="O39" s="65"/>
      <c r="P39" s="54"/>
    </row>
    <row r="40" spans="2:35" x14ac:dyDescent="0.25">
      <c r="B40" s="68" t="s">
        <v>293</v>
      </c>
      <c r="C40" s="78"/>
      <c r="D40" s="70"/>
      <c r="E40" s="70"/>
      <c r="F40" s="70"/>
      <c r="G40" s="70"/>
      <c r="H40" s="70"/>
      <c r="I40" s="70"/>
      <c r="J40" s="70"/>
      <c r="K40" s="70"/>
      <c r="L40" s="70"/>
      <c r="M40" s="70"/>
      <c r="N40" s="70"/>
      <c r="O40" s="70"/>
      <c r="P40" s="239"/>
    </row>
    <row r="41" spans="2:35" x14ac:dyDescent="0.25">
      <c r="B41" s="71"/>
      <c r="C41" s="54" t="s">
        <v>308</v>
      </c>
      <c r="D41" s="75">
        <v>0.3</v>
      </c>
      <c r="E41" s="229">
        <f>1-D41</f>
        <v>0.7</v>
      </c>
      <c r="F41" s="157" t="s">
        <v>124</v>
      </c>
      <c r="G41" s="157"/>
      <c r="H41" s="157" t="s">
        <v>124</v>
      </c>
      <c r="I41" s="75">
        <v>1</v>
      </c>
      <c r="J41" s="75">
        <v>0.3</v>
      </c>
      <c r="K41" s="229">
        <f>1-J41</f>
        <v>0.7</v>
      </c>
      <c r="L41" s="157" t="s">
        <v>124</v>
      </c>
      <c r="M41" s="75">
        <v>1</v>
      </c>
      <c r="N41" s="75">
        <v>0.2</v>
      </c>
      <c r="O41" s="229">
        <f>1-N41</f>
        <v>0.8</v>
      </c>
      <c r="P41" s="54"/>
    </row>
    <row r="42" spans="2:35" x14ac:dyDescent="0.25">
      <c r="B42" s="71"/>
      <c r="C42" s="54" t="s">
        <v>125</v>
      </c>
      <c r="D42" s="81">
        <v>350</v>
      </c>
      <c r="E42" s="230">
        <f>+D42</f>
        <v>350</v>
      </c>
      <c r="F42" s="157" t="s">
        <v>124</v>
      </c>
      <c r="G42" s="157"/>
      <c r="H42" s="157" t="s">
        <v>124</v>
      </c>
      <c r="I42" s="81">
        <v>350</v>
      </c>
      <c r="J42" s="81">
        <v>350</v>
      </c>
      <c r="K42" s="230">
        <f>+J42</f>
        <v>350</v>
      </c>
      <c r="L42" s="157" t="s">
        <v>124</v>
      </c>
      <c r="M42" s="81">
        <v>350</v>
      </c>
      <c r="N42" s="81">
        <v>750</v>
      </c>
      <c r="O42" s="230">
        <f>+N42</f>
        <v>750</v>
      </c>
      <c r="P42" s="54"/>
    </row>
    <row r="43" spans="2:35" ht="14.1" customHeight="1" x14ac:dyDescent="0.25">
      <c r="B43" s="61"/>
      <c r="C43" s="54" t="s">
        <v>306</v>
      </c>
      <c r="D43" s="75">
        <v>0.35</v>
      </c>
      <c r="E43" s="229">
        <f>1-D43</f>
        <v>0.65</v>
      </c>
      <c r="F43" s="157" t="s">
        <v>124</v>
      </c>
      <c r="G43" s="157"/>
      <c r="H43" s="157" t="s">
        <v>124</v>
      </c>
      <c r="I43" s="75">
        <v>1</v>
      </c>
      <c r="J43" s="75">
        <v>0.35</v>
      </c>
      <c r="K43" s="229">
        <f>1-J43</f>
        <v>0.65</v>
      </c>
      <c r="L43" s="157" t="s">
        <v>124</v>
      </c>
      <c r="M43" s="75">
        <v>1</v>
      </c>
      <c r="N43" s="75">
        <v>0.3</v>
      </c>
      <c r="O43" s="229">
        <f>1-N43</f>
        <v>0.7</v>
      </c>
      <c r="P43" s="54"/>
      <c r="AC43" s="369"/>
      <c r="AD43" s="369"/>
      <c r="AE43" s="369"/>
      <c r="AF43" s="369"/>
      <c r="AG43" s="369"/>
      <c r="AH43" s="369"/>
      <c r="AI43" s="369"/>
    </row>
    <row r="44" spans="2:35" x14ac:dyDescent="0.25">
      <c r="B44" s="61"/>
      <c r="C44" s="54" t="s">
        <v>126</v>
      </c>
      <c r="D44" s="81">
        <v>750</v>
      </c>
      <c r="E44" s="230">
        <v>750</v>
      </c>
      <c r="F44" s="157" t="s">
        <v>124</v>
      </c>
      <c r="G44" s="157"/>
      <c r="H44" s="157" t="s">
        <v>124</v>
      </c>
      <c r="I44" s="81">
        <v>750</v>
      </c>
      <c r="J44" s="81">
        <v>750</v>
      </c>
      <c r="K44" s="230">
        <v>750</v>
      </c>
      <c r="L44" s="157" t="s">
        <v>124</v>
      </c>
      <c r="M44" s="81">
        <v>750</v>
      </c>
      <c r="N44" s="81">
        <v>1000</v>
      </c>
      <c r="O44" s="230">
        <f>+N44</f>
        <v>1000</v>
      </c>
      <c r="P44" s="54"/>
      <c r="AC44" s="369"/>
      <c r="AD44" s="369"/>
      <c r="AE44" s="369"/>
      <c r="AF44" s="369"/>
      <c r="AG44" s="369"/>
      <c r="AH44" s="369"/>
      <c r="AI44" s="369"/>
    </row>
    <row r="45" spans="2:35" x14ac:dyDescent="0.25">
      <c r="B45" s="61"/>
      <c r="C45" s="54" t="s">
        <v>309</v>
      </c>
      <c r="D45" s="75">
        <v>0.47499999999999998</v>
      </c>
      <c r="E45" s="229">
        <f>1-D45</f>
        <v>0.52500000000000002</v>
      </c>
      <c r="F45" s="157" t="s">
        <v>124</v>
      </c>
      <c r="G45" s="157"/>
      <c r="H45" s="157" t="s">
        <v>124</v>
      </c>
      <c r="I45" s="75">
        <v>1</v>
      </c>
      <c r="J45" s="75">
        <v>0.47499999999999998</v>
      </c>
      <c r="K45" s="229">
        <f>1-J45</f>
        <v>0.52500000000000002</v>
      </c>
      <c r="L45" s="157" t="s">
        <v>124</v>
      </c>
      <c r="M45" s="75">
        <v>1</v>
      </c>
      <c r="N45" s="75">
        <v>0.4</v>
      </c>
      <c r="O45" s="229">
        <f>1-N45</f>
        <v>0.6</v>
      </c>
      <c r="P45" s="54"/>
      <c r="AC45" s="369"/>
      <c r="AD45" s="370" t="s">
        <v>101</v>
      </c>
      <c r="AE45" s="370" t="s">
        <v>109</v>
      </c>
      <c r="AF45" s="370" t="s">
        <v>110</v>
      </c>
      <c r="AG45" s="370" t="s">
        <v>331</v>
      </c>
      <c r="AH45" s="370" t="s">
        <v>111</v>
      </c>
      <c r="AI45" s="369"/>
    </row>
    <row r="46" spans="2:35" x14ac:dyDescent="0.25">
      <c r="B46" s="61"/>
      <c r="C46" s="54" t="s">
        <v>127</v>
      </c>
      <c r="D46" s="81">
        <v>1000</v>
      </c>
      <c r="E46" s="230">
        <f>+D46</f>
        <v>1000</v>
      </c>
      <c r="F46" s="157" t="s">
        <v>124</v>
      </c>
      <c r="G46" s="157"/>
      <c r="H46" s="157" t="s">
        <v>124</v>
      </c>
      <c r="I46" s="81">
        <v>1000</v>
      </c>
      <c r="J46" s="81">
        <v>1000</v>
      </c>
      <c r="K46" s="230">
        <f>+J46</f>
        <v>1000</v>
      </c>
      <c r="L46" s="157" t="s">
        <v>124</v>
      </c>
      <c r="M46" s="81">
        <v>1000</v>
      </c>
      <c r="N46" s="81">
        <v>2000</v>
      </c>
      <c r="O46" s="230">
        <f>+N46</f>
        <v>2000</v>
      </c>
      <c r="P46" s="54"/>
      <c r="AC46" s="371">
        <f t="shared" ref="AC46:AD48" si="13">+AC6</f>
        <v>70</v>
      </c>
      <c r="AD46" s="372">
        <f t="shared" si="13"/>
        <v>14346.67354672376</v>
      </c>
      <c r="AE46" s="372">
        <f>+AF6</f>
        <v>15614.78562784209</v>
      </c>
      <c r="AF46" s="372">
        <f>+AH6</f>
        <v>9754.4283115078233</v>
      </c>
      <c r="AG46" s="372">
        <f>+AJ6</f>
        <v>10816.407796646245</v>
      </c>
      <c r="AH46" s="372">
        <f>+AL6</f>
        <v>14714.311396075678</v>
      </c>
      <c r="AI46" s="369"/>
    </row>
    <row r="47" spans="2:35" x14ac:dyDescent="0.25">
      <c r="B47" s="61"/>
      <c r="C47" s="54" t="s">
        <v>310</v>
      </c>
      <c r="D47" s="75">
        <v>0.55000000000000004</v>
      </c>
      <c r="E47" s="229">
        <f>1-D47</f>
        <v>0.44999999999999996</v>
      </c>
      <c r="F47" s="157" t="s">
        <v>124</v>
      </c>
      <c r="G47" s="157"/>
      <c r="H47" s="157" t="s">
        <v>124</v>
      </c>
      <c r="I47" s="75">
        <v>1</v>
      </c>
      <c r="J47" s="75">
        <v>0.55000000000000004</v>
      </c>
      <c r="K47" s="229">
        <f>1-J47</f>
        <v>0.44999999999999996</v>
      </c>
      <c r="L47" s="157" t="s">
        <v>124</v>
      </c>
      <c r="M47" s="75">
        <v>1</v>
      </c>
      <c r="N47" s="157" t="s">
        <v>130</v>
      </c>
      <c r="O47" s="157" t="s">
        <v>130</v>
      </c>
      <c r="P47" s="54"/>
      <c r="AC47" s="371">
        <f t="shared" si="13"/>
        <v>85</v>
      </c>
      <c r="AD47" s="372">
        <f t="shared" si="13"/>
        <v>21024.20136271324</v>
      </c>
      <c r="AE47" s="372">
        <f>+AF7</f>
        <v>22990.811530784747</v>
      </c>
      <c r="AF47" s="372">
        <f>+AH7</f>
        <v>14870.183089472157</v>
      </c>
      <c r="AG47" s="372">
        <f>+AJ7</f>
        <v>13374.285185628412</v>
      </c>
      <c r="AH47" s="372">
        <f>+AL7</f>
        <v>21851.52973440168</v>
      </c>
      <c r="AI47" s="369"/>
    </row>
    <row r="48" spans="2:35" x14ac:dyDescent="0.25">
      <c r="B48" s="61"/>
      <c r="C48" s="54" t="s">
        <v>128</v>
      </c>
      <c r="D48" s="81">
        <v>1500</v>
      </c>
      <c r="E48" s="230">
        <f>+D48</f>
        <v>1500</v>
      </c>
      <c r="F48" s="157" t="s">
        <v>124</v>
      </c>
      <c r="G48" s="157"/>
      <c r="H48" s="157" t="s">
        <v>124</v>
      </c>
      <c r="I48" s="81">
        <v>1500</v>
      </c>
      <c r="J48" s="81">
        <v>1500</v>
      </c>
      <c r="K48" s="230">
        <f>+J48</f>
        <v>1500</v>
      </c>
      <c r="L48" s="157" t="s">
        <v>124</v>
      </c>
      <c r="M48" s="81">
        <v>1500</v>
      </c>
      <c r="N48" s="81"/>
      <c r="O48" s="81"/>
      <c r="P48" s="54"/>
      <c r="AC48" s="371">
        <f t="shared" si="13"/>
        <v>100</v>
      </c>
      <c r="AD48" s="372">
        <f t="shared" si="13"/>
        <v>27714.17894796998</v>
      </c>
      <c r="AE48" s="372">
        <f>+AF8</f>
        <v>30588.09099842158</v>
      </c>
      <c r="AF48" s="372">
        <f>+AH8</f>
        <v>19985.937867436489</v>
      </c>
      <c r="AG48" s="372">
        <f>+AJ8</f>
        <v>15932.162574610578</v>
      </c>
      <c r="AH48" s="372">
        <f>+AL8</f>
        <v>29838.14625693786</v>
      </c>
      <c r="AI48" s="369"/>
    </row>
    <row r="49" spans="2:35" x14ac:dyDescent="0.25">
      <c r="B49" s="61"/>
      <c r="C49" s="54" t="s">
        <v>311</v>
      </c>
      <c r="D49" s="75">
        <v>0.65</v>
      </c>
      <c r="E49" s="229">
        <f>1-D49</f>
        <v>0.35</v>
      </c>
      <c r="F49" s="157" t="s">
        <v>124</v>
      </c>
      <c r="G49" s="157"/>
      <c r="H49" s="157" t="s">
        <v>124</v>
      </c>
      <c r="I49" s="75">
        <v>1</v>
      </c>
      <c r="J49" s="75">
        <v>0.65</v>
      </c>
      <c r="K49" s="229">
        <f>1-J49</f>
        <v>0.35</v>
      </c>
      <c r="L49" s="157" t="s">
        <v>124</v>
      </c>
      <c r="M49" s="75">
        <v>1</v>
      </c>
      <c r="N49" s="75"/>
      <c r="O49" s="75"/>
      <c r="P49" s="54"/>
      <c r="AC49" s="369"/>
      <c r="AD49" s="369"/>
      <c r="AE49" s="369"/>
      <c r="AF49" s="369"/>
      <c r="AG49" s="369"/>
      <c r="AH49" s="369"/>
      <c r="AI49" s="369"/>
    </row>
    <row r="50" spans="2:35" x14ac:dyDescent="0.25">
      <c r="B50" s="61"/>
      <c r="C50" s="54" t="s">
        <v>129</v>
      </c>
      <c r="D50" s="81">
        <v>2000</v>
      </c>
      <c r="E50" s="230">
        <f>+D50</f>
        <v>2000</v>
      </c>
      <c r="F50" s="157" t="s">
        <v>124</v>
      </c>
      <c r="G50" s="157"/>
      <c r="H50" s="157" t="s">
        <v>124</v>
      </c>
      <c r="I50" s="81">
        <v>2000</v>
      </c>
      <c r="J50" s="81">
        <v>2000</v>
      </c>
      <c r="K50" s="230">
        <f>+J50</f>
        <v>2000</v>
      </c>
      <c r="L50" s="157" t="s">
        <v>124</v>
      </c>
      <c r="M50" s="81">
        <v>2000</v>
      </c>
      <c r="N50" s="81"/>
      <c r="O50" s="81"/>
      <c r="P50" s="54"/>
      <c r="AC50" s="369"/>
      <c r="AD50" s="369"/>
      <c r="AE50" s="369"/>
      <c r="AF50" s="369"/>
      <c r="AG50" s="369"/>
      <c r="AH50" s="369"/>
      <c r="AI50" s="369"/>
    </row>
    <row r="51" spans="2:35" x14ac:dyDescent="0.25">
      <c r="B51" s="62"/>
      <c r="C51" s="63" t="s">
        <v>312</v>
      </c>
      <c r="D51" s="158" t="s">
        <v>130</v>
      </c>
      <c r="E51" s="158" t="s">
        <v>130</v>
      </c>
      <c r="F51" s="157" t="s">
        <v>124</v>
      </c>
      <c r="G51" s="157"/>
      <c r="H51" s="157" t="s">
        <v>124</v>
      </c>
      <c r="I51" s="157" t="s">
        <v>124</v>
      </c>
      <c r="J51" s="158" t="s">
        <v>130</v>
      </c>
      <c r="K51" s="158" t="s">
        <v>130</v>
      </c>
      <c r="L51" s="157" t="s">
        <v>124</v>
      </c>
      <c r="M51" s="157" t="s">
        <v>124</v>
      </c>
      <c r="N51" s="158"/>
      <c r="O51" s="158"/>
      <c r="P51" s="54"/>
      <c r="AC51" s="369"/>
      <c r="AD51" s="369"/>
      <c r="AE51" s="369"/>
      <c r="AF51" s="369"/>
      <c r="AG51" s="369"/>
      <c r="AH51" s="369"/>
      <c r="AI51" s="369"/>
    </row>
    <row r="52" spans="2:35" x14ac:dyDescent="0.25">
      <c r="B52" s="68" t="s">
        <v>305</v>
      </c>
      <c r="C52" s="78"/>
      <c r="D52" s="70"/>
      <c r="E52" s="70"/>
      <c r="F52" s="70"/>
      <c r="G52" s="70"/>
      <c r="H52" s="70"/>
      <c r="I52" s="70"/>
      <c r="J52" s="70"/>
      <c r="K52" s="70"/>
      <c r="L52" s="70"/>
      <c r="M52" s="70"/>
      <c r="N52" s="70"/>
      <c r="O52" s="70"/>
      <c r="P52" s="54"/>
    </row>
    <row r="53" spans="2:35" x14ac:dyDescent="0.25">
      <c r="B53" s="71"/>
      <c r="C53" s="54" t="s">
        <v>304</v>
      </c>
      <c r="D53" s="157" t="s">
        <v>124</v>
      </c>
      <c r="E53" s="157"/>
      <c r="F53" s="75">
        <v>0.3</v>
      </c>
      <c r="G53" s="229">
        <f>1-F53</f>
        <v>0.7</v>
      </c>
      <c r="H53" s="157" t="s">
        <v>124</v>
      </c>
      <c r="I53" s="157"/>
      <c r="J53" s="157" t="s">
        <v>124</v>
      </c>
      <c r="K53" s="157"/>
      <c r="L53" s="157" t="s">
        <v>124</v>
      </c>
      <c r="M53" s="157"/>
      <c r="N53" s="157" t="s">
        <v>124</v>
      </c>
      <c r="O53" s="157"/>
      <c r="P53" s="54"/>
      <c r="X53" s="6"/>
    </row>
    <row r="54" spans="2:35" x14ac:dyDescent="0.25">
      <c r="B54" s="71"/>
      <c r="C54" s="54" t="s">
        <v>17</v>
      </c>
      <c r="D54" s="157" t="s">
        <v>124</v>
      </c>
      <c r="E54" s="157"/>
      <c r="F54" s="76">
        <v>1.2</v>
      </c>
      <c r="G54" s="234">
        <f>+F54</f>
        <v>1.2</v>
      </c>
      <c r="H54" s="157" t="s">
        <v>124</v>
      </c>
      <c r="I54" s="157"/>
      <c r="J54" s="157" t="s">
        <v>124</v>
      </c>
      <c r="K54" s="157"/>
      <c r="L54" s="157" t="s">
        <v>124</v>
      </c>
      <c r="M54" s="157"/>
      <c r="N54" s="157" t="s">
        <v>124</v>
      </c>
      <c r="O54" s="65"/>
      <c r="P54" s="54"/>
    </row>
    <row r="55" spans="2:35" x14ac:dyDescent="0.25">
      <c r="B55" s="61"/>
      <c r="C55" s="54" t="s">
        <v>306</v>
      </c>
      <c r="D55" s="157" t="s">
        <v>124</v>
      </c>
      <c r="E55" s="157"/>
      <c r="F55" s="157" t="s">
        <v>131</v>
      </c>
      <c r="G55" s="157" t="s">
        <v>131</v>
      </c>
      <c r="H55" s="157" t="s">
        <v>124</v>
      </c>
      <c r="I55" s="157"/>
      <c r="J55" s="157" t="s">
        <v>124</v>
      </c>
      <c r="K55" s="157"/>
      <c r="L55" s="157" t="s">
        <v>124</v>
      </c>
      <c r="M55" s="157"/>
      <c r="N55" s="157" t="s">
        <v>124</v>
      </c>
      <c r="O55" s="65"/>
      <c r="P55" s="54"/>
    </row>
    <row r="56" spans="2:35" x14ac:dyDescent="0.25">
      <c r="B56" s="61"/>
      <c r="C56" s="54" t="s">
        <v>18</v>
      </c>
      <c r="D56" s="157" t="s">
        <v>124</v>
      </c>
      <c r="E56" s="157"/>
      <c r="F56" s="76">
        <v>2.5</v>
      </c>
      <c r="G56" s="234">
        <f>+F56</f>
        <v>2.5</v>
      </c>
      <c r="H56" s="157" t="s">
        <v>124</v>
      </c>
      <c r="I56" s="157"/>
      <c r="J56" s="157" t="s">
        <v>124</v>
      </c>
      <c r="K56" s="157"/>
      <c r="L56" s="157" t="s">
        <v>124</v>
      </c>
      <c r="M56" s="157"/>
      <c r="N56" s="157" t="s">
        <v>124</v>
      </c>
      <c r="O56" s="65"/>
      <c r="P56" s="54"/>
    </row>
    <row r="57" spans="2:35" x14ac:dyDescent="0.25">
      <c r="B57" s="62"/>
      <c r="C57" s="63" t="s">
        <v>307</v>
      </c>
      <c r="D57" s="158" t="s">
        <v>124</v>
      </c>
      <c r="E57" s="158"/>
      <c r="F57" s="79">
        <v>0.75</v>
      </c>
      <c r="G57" s="235">
        <f>1-F57</f>
        <v>0.25</v>
      </c>
      <c r="H57" s="158" t="s">
        <v>124</v>
      </c>
      <c r="I57" s="158"/>
      <c r="J57" s="158" t="s">
        <v>124</v>
      </c>
      <c r="K57" s="158"/>
      <c r="L57" s="158" t="s">
        <v>124</v>
      </c>
      <c r="M57" s="158"/>
      <c r="N57" s="158" t="s">
        <v>124</v>
      </c>
      <c r="O57" s="312"/>
      <c r="P57" s="54"/>
    </row>
    <row r="58" spans="2:35" x14ac:dyDescent="0.25">
      <c r="P58" s="54"/>
    </row>
    <row r="65" spans="13:24" x14ac:dyDescent="0.25">
      <c r="M65" s="9"/>
      <c r="N65" s="9"/>
      <c r="O65" s="9"/>
      <c r="P65" s="9"/>
      <c r="Q65" s="9"/>
      <c r="R65" s="9"/>
      <c r="S65" s="9"/>
      <c r="T65" s="9"/>
      <c r="U65" s="9"/>
      <c r="V65" s="9"/>
      <c r="W65" s="9"/>
      <c r="X65" s="9"/>
    </row>
    <row r="66" spans="13:24" x14ac:dyDescent="0.25">
      <c r="M66" s="9"/>
      <c r="N66" s="9"/>
      <c r="O66" s="9"/>
      <c r="P66" s="9"/>
      <c r="Q66" s="9"/>
      <c r="R66" s="9"/>
      <c r="S66" s="9"/>
      <c r="T66" s="9"/>
      <c r="U66" s="9"/>
      <c r="V66" s="9"/>
      <c r="W66" s="9"/>
      <c r="X66" s="9"/>
    </row>
    <row r="67" spans="13:24" x14ac:dyDescent="0.25">
      <c r="M67" s="9"/>
      <c r="N67" s="9"/>
      <c r="O67" s="9"/>
      <c r="P67" s="9"/>
      <c r="Q67" s="9"/>
      <c r="R67" s="9"/>
      <c r="S67" s="9"/>
      <c r="T67" s="9"/>
      <c r="U67" s="9"/>
      <c r="V67" s="9"/>
      <c r="W67" s="9"/>
      <c r="X67" s="9"/>
    </row>
    <row r="68" spans="13:24" x14ac:dyDescent="0.25">
      <c r="M68" s="9"/>
      <c r="N68" s="9"/>
      <c r="O68" s="9"/>
      <c r="P68" s="9"/>
      <c r="Q68" s="9"/>
      <c r="R68" s="9"/>
      <c r="S68" s="9"/>
      <c r="T68" s="9"/>
      <c r="U68" s="9"/>
      <c r="V68" s="9"/>
      <c r="W68" s="9"/>
      <c r="X68" s="9"/>
    </row>
    <row r="69" spans="13:24" x14ac:dyDescent="0.25">
      <c r="M69" s="9"/>
      <c r="N69" s="9"/>
      <c r="O69" s="9"/>
      <c r="P69" s="9"/>
      <c r="Q69" s="9"/>
      <c r="R69" s="9"/>
      <c r="S69" s="9"/>
      <c r="T69" s="9"/>
      <c r="U69" s="9"/>
      <c r="V69" s="9"/>
      <c r="W69" s="9"/>
      <c r="X69" s="9"/>
    </row>
    <row r="70" spans="13:24" x14ac:dyDescent="0.25">
      <c r="M70" s="9"/>
      <c r="N70" s="9"/>
      <c r="O70" s="9"/>
      <c r="P70" s="9"/>
      <c r="W70" s="9"/>
      <c r="X70" s="9"/>
    </row>
    <row r="71" spans="13:24" x14ac:dyDescent="0.25">
      <c r="M71" s="9"/>
      <c r="N71" s="9"/>
      <c r="O71" s="9"/>
      <c r="P71" s="9"/>
      <c r="W71" s="9"/>
      <c r="X71" s="9"/>
    </row>
    <row r="72" spans="13:24" x14ac:dyDescent="0.25">
      <c r="M72" s="9"/>
      <c r="N72" s="9"/>
      <c r="O72" s="9"/>
      <c r="P72" s="9"/>
      <c r="W72" s="9"/>
      <c r="X72" s="9"/>
    </row>
    <row r="73" spans="13:24" x14ac:dyDescent="0.25">
      <c r="M73" s="9"/>
      <c r="N73" s="9"/>
      <c r="O73" s="9"/>
      <c r="P73" s="9"/>
      <c r="W73" s="9"/>
      <c r="X73" s="9"/>
    </row>
    <row r="74" spans="13:24" x14ac:dyDescent="0.25">
      <c r="M74" s="9"/>
      <c r="N74" s="9"/>
      <c r="O74" s="9"/>
      <c r="P74" s="9"/>
      <c r="W74" s="9"/>
      <c r="X74" s="9"/>
    </row>
    <row r="75" spans="13:24" x14ac:dyDescent="0.25">
      <c r="M75" s="9"/>
      <c r="N75" s="9"/>
      <c r="O75" s="9"/>
      <c r="P75" s="9"/>
      <c r="Q75" s="9"/>
      <c r="R75" s="9"/>
      <c r="S75" s="9"/>
      <c r="T75" s="9"/>
      <c r="U75" s="9"/>
      <c r="V75" s="9"/>
      <c r="W75" s="9"/>
      <c r="X75" s="9"/>
    </row>
    <row r="76" spans="13:24" x14ac:dyDescent="0.25">
      <c r="M76" s="9"/>
      <c r="N76" s="9"/>
      <c r="O76" s="9"/>
      <c r="P76" s="9"/>
      <c r="Q76" s="9"/>
      <c r="R76" s="9"/>
      <c r="S76" s="9"/>
      <c r="T76" s="9"/>
      <c r="U76" s="9"/>
      <c r="V76" s="9"/>
      <c r="W76" s="9"/>
      <c r="X76" s="9"/>
    </row>
    <row r="77" spans="13:24" x14ac:dyDescent="0.25">
      <c r="M77" s="9"/>
      <c r="N77" s="9"/>
      <c r="O77" s="9"/>
      <c r="P77" s="9"/>
      <c r="Q77" s="9"/>
      <c r="R77" s="9"/>
      <c r="S77" s="9"/>
      <c r="T77" s="9"/>
      <c r="U77" s="9"/>
      <c r="V77" s="9"/>
      <c r="W77" s="9"/>
      <c r="X77" s="9"/>
    </row>
    <row r="78" spans="13:24" x14ac:dyDescent="0.25">
      <c r="M78" s="9"/>
      <c r="N78" s="9"/>
      <c r="O78" s="9"/>
      <c r="P78" s="9"/>
      <c r="Q78" s="9"/>
      <c r="R78" s="9"/>
      <c r="S78" s="9"/>
      <c r="T78" s="9"/>
      <c r="U78" s="9"/>
      <c r="V78" s="9"/>
      <c r="W78" s="9"/>
      <c r="X78" s="9"/>
    </row>
    <row r="79" spans="13:24" x14ac:dyDescent="0.25">
      <c r="M79" s="9"/>
      <c r="N79" s="9"/>
      <c r="O79" s="9"/>
      <c r="P79" s="9"/>
      <c r="Q79" s="9"/>
      <c r="R79" s="9"/>
      <c r="S79" s="9"/>
      <c r="T79" s="9"/>
      <c r="U79" s="9"/>
      <c r="V79" s="9"/>
      <c r="W79" s="9"/>
      <c r="X79" s="9"/>
    </row>
    <row r="80" spans="13:24" x14ac:dyDescent="0.25">
      <c r="M80" s="9"/>
      <c r="N80" s="9"/>
      <c r="O80" s="9"/>
      <c r="P80" s="9"/>
      <c r="Q80" s="9"/>
      <c r="R80" s="9"/>
      <c r="S80" s="9"/>
      <c r="T80" s="9"/>
      <c r="U80" s="9"/>
      <c r="V80" s="9"/>
      <c r="W80" s="9"/>
      <c r="X80" s="9"/>
    </row>
    <row r="87" spans="14:15" x14ac:dyDescent="0.25">
      <c r="N87" s="218"/>
      <c r="O87" s="218"/>
    </row>
  </sheetData>
  <scenarios current="0">
    <scenario name="v" count="1" user="glenn.corliss glenn.corliss" comment="Created by glenn.corliss glenn.corliss on 10/8/2018">
      <inputCells r="AD6" val=""/>
    </scenario>
  </scenarios>
  <mergeCells count="11">
    <mergeCell ref="J31:L31"/>
    <mergeCell ref="J30:L30"/>
    <mergeCell ref="AH5:AI5"/>
    <mergeCell ref="AL5:AM5"/>
    <mergeCell ref="AC4:AM4"/>
    <mergeCell ref="AJ5:AK5"/>
    <mergeCell ref="A1:H1"/>
    <mergeCell ref="F4:N4"/>
    <mergeCell ref="X4:AA4"/>
    <mergeCell ref="AD5:AE5"/>
    <mergeCell ref="AF5:AG5"/>
  </mergeCells>
  <dataValidations count="1">
    <dataValidation type="list" allowBlank="1" showInputMessage="1" showErrorMessage="1" sqref="J30:L30" xr:uid="{BA58AB81-0428-4A8B-9E7C-51DCACDCA8C7}">
      <formula1>$N$26:$N$27</formula1>
    </dataValidation>
  </dataValidations>
  <pageMargins left="0.75" right="0.75" top="1" bottom="1" header="0.3" footer="0.3"/>
  <pageSetup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33"/>
  <sheetViews>
    <sheetView showGridLines="0" workbookViewId="0">
      <pane xSplit="5" ySplit="3" topLeftCell="F4" activePane="bottomRight" state="frozen"/>
      <selection pane="topRight" activeCell="F1" sqref="F1"/>
      <selection pane="bottomLeft" activeCell="A4" sqref="A4"/>
      <selection pane="bottomRight" activeCell="M29" sqref="M29"/>
    </sheetView>
  </sheetViews>
  <sheetFormatPr defaultColWidth="8.7109375" defaultRowHeight="15" x14ac:dyDescent="0.25"/>
  <cols>
    <col min="1" max="1" width="3" style="11" customWidth="1"/>
    <col min="2" max="2" width="2.140625" style="11" customWidth="1"/>
    <col min="3" max="3" width="48.7109375" style="20" customWidth="1"/>
    <col min="4" max="4" width="10.42578125" style="20" customWidth="1"/>
    <col min="5" max="5" width="14.42578125" style="9" customWidth="1"/>
    <col min="6" max="6" width="14.85546875" style="20" customWidth="1"/>
    <col min="7" max="9" width="14.7109375" style="20" customWidth="1"/>
    <col min="10" max="22" width="14.7109375" style="5" customWidth="1"/>
    <col min="23" max="40" width="14.7109375" style="6" customWidth="1"/>
    <col min="41" max="41" width="2.28515625" style="9" customWidth="1"/>
    <col min="42" max="42" width="71" style="10" customWidth="1"/>
  </cols>
  <sheetData>
    <row r="1" spans="1:42" ht="18.75" x14ac:dyDescent="0.3">
      <c r="A1" s="176" t="s">
        <v>100</v>
      </c>
      <c r="B1" s="177"/>
      <c r="C1" s="177"/>
      <c r="D1" s="177"/>
      <c r="E1" s="8"/>
      <c r="F1" s="177"/>
      <c r="G1" s="177"/>
      <c r="H1" s="130"/>
      <c r="I1" s="130"/>
      <c r="J1" s="130"/>
      <c r="K1" s="130"/>
      <c r="L1" s="130"/>
      <c r="M1" s="1"/>
      <c r="N1" s="2"/>
      <c r="O1" s="3"/>
      <c r="P1" s="4"/>
      <c r="AG1" s="7"/>
    </row>
    <row r="2" spans="1:42" ht="16.5" customHeight="1" x14ac:dyDescent="0.25">
      <c r="C2" s="12" t="s">
        <v>210</v>
      </c>
      <c r="D2" s="12"/>
      <c r="E2" s="17" t="s">
        <v>0</v>
      </c>
      <c r="F2" s="144">
        <v>2005</v>
      </c>
      <c r="G2" s="16">
        <f>+F2+1</f>
        <v>2006</v>
      </c>
      <c r="H2" s="16">
        <f>+G2+1</f>
        <v>2007</v>
      </c>
      <c r="I2" s="16">
        <f t="shared" ref="I2:AM2"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si="0"/>
        <v>2024</v>
      </c>
      <c r="Z2" s="16">
        <f t="shared" si="0"/>
        <v>2025</v>
      </c>
      <c r="AA2" s="16">
        <f t="shared" si="0"/>
        <v>2026</v>
      </c>
      <c r="AB2" s="16">
        <f t="shared" si="0"/>
        <v>2027</v>
      </c>
      <c r="AC2" s="16">
        <f t="shared" si="0"/>
        <v>2028</v>
      </c>
      <c r="AD2" s="16">
        <f t="shared" si="0"/>
        <v>2029</v>
      </c>
      <c r="AE2" s="16">
        <f t="shared" si="0"/>
        <v>2030</v>
      </c>
      <c r="AF2" s="16">
        <f t="shared" si="0"/>
        <v>2031</v>
      </c>
      <c r="AG2" s="16">
        <f t="shared" si="0"/>
        <v>2032</v>
      </c>
      <c r="AH2" s="16">
        <f t="shared" si="0"/>
        <v>2033</v>
      </c>
      <c r="AI2" s="16">
        <f t="shared" si="0"/>
        <v>2034</v>
      </c>
      <c r="AJ2" s="16">
        <f t="shared" si="0"/>
        <v>2035</v>
      </c>
      <c r="AK2" s="16">
        <f t="shared" si="0"/>
        <v>2036</v>
      </c>
      <c r="AL2" s="16">
        <f t="shared" si="0"/>
        <v>2037</v>
      </c>
      <c r="AM2" s="16">
        <f t="shared" si="0"/>
        <v>2038</v>
      </c>
      <c r="AN2" s="16">
        <f>+AM2+1</f>
        <v>2039</v>
      </c>
    </row>
    <row r="3" spans="1:42" s="19" customFormat="1" ht="27.6" customHeight="1" x14ac:dyDescent="0.25">
      <c r="A3" s="13"/>
      <c r="B3"/>
      <c r="C3" s="148" t="s">
        <v>211</v>
      </c>
      <c r="D3" s="15"/>
      <c r="F3" s="154">
        <f>'Field Profiles'!F2-Dashboard!D6</f>
        <v>-16</v>
      </c>
      <c r="G3" s="154">
        <f>+F3+1</f>
        <v>-15</v>
      </c>
      <c r="H3" s="154">
        <f>+G3+1</f>
        <v>-14</v>
      </c>
      <c r="I3" s="154">
        <f>+H3+1</f>
        <v>-13</v>
      </c>
      <c r="J3" s="154">
        <f>+I3+1</f>
        <v>-12</v>
      </c>
      <c r="K3" s="154">
        <f>+J3+1</f>
        <v>-11</v>
      </c>
      <c r="L3" s="154">
        <f>+K3+1</f>
        <v>-10</v>
      </c>
      <c r="M3" s="154">
        <f t="shared" ref="M3:AB3" si="1">+L3+1</f>
        <v>-9</v>
      </c>
      <c r="N3" s="154">
        <f t="shared" si="1"/>
        <v>-8</v>
      </c>
      <c r="O3" s="154">
        <f t="shared" si="1"/>
        <v>-7</v>
      </c>
      <c r="P3" s="154">
        <f t="shared" si="1"/>
        <v>-6</v>
      </c>
      <c r="Q3" s="154">
        <f t="shared" si="1"/>
        <v>-5</v>
      </c>
      <c r="R3" s="154">
        <f t="shared" si="1"/>
        <v>-4</v>
      </c>
      <c r="S3" s="154">
        <f t="shared" si="1"/>
        <v>-3</v>
      </c>
      <c r="T3" s="154">
        <f t="shared" si="1"/>
        <v>-2</v>
      </c>
      <c r="U3" s="154">
        <f t="shared" si="1"/>
        <v>-1</v>
      </c>
      <c r="V3" s="154">
        <f t="shared" si="1"/>
        <v>0</v>
      </c>
      <c r="W3" s="154">
        <f t="shared" si="1"/>
        <v>1</v>
      </c>
      <c r="X3" s="154">
        <f t="shared" si="1"/>
        <v>2</v>
      </c>
      <c r="Y3" s="154">
        <f t="shared" si="1"/>
        <v>3</v>
      </c>
      <c r="Z3" s="154">
        <f t="shared" si="1"/>
        <v>4</v>
      </c>
      <c r="AA3" s="154">
        <f t="shared" si="1"/>
        <v>5</v>
      </c>
      <c r="AB3" s="154">
        <f t="shared" si="1"/>
        <v>6</v>
      </c>
      <c r="AC3" s="154">
        <f t="shared" ref="AC3:AM3" si="2">+AB3+1</f>
        <v>7</v>
      </c>
      <c r="AD3" s="154">
        <f t="shared" si="2"/>
        <v>8</v>
      </c>
      <c r="AE3" s="154">
        <f t="shared" si="2"/>
        <v>9</v>
      </c>
      <c r="AF3" s="154">
        <f t="shared" si="2"/>
        <v>10</v>
      </c>
      <c r="AG3" s="154">
        <f t="shared" si="2"/>
        <v>11</v>
      </c>
      <c r="AH3" s="154">
        <f t="shared" si="2"/>
        <v>12</v>
      </c>
      <c r="AI3" s="154">
        <f t="shared" si="2"/>
        <v>13</v>
      </c>
      <c r="AJ3" s="154">
        <f t="shared" si="2"/>
        <v>14</v>
      </c>
      <c r="AK3" s="154">
        <f t="shared" si="2"/>
        <v>15</v>
      </c>
      <c r="AL3" s="154">
        <f t="shared" si="2"/>
        <v>16</v>
      </c>
      <c r="AM3" s="154">
        <f t="shared" si="2"/>
        <v>17</v>
      </c>
      <c r="AN3" s="154">
        <f>+AM3+1</f>
        <v>18</v>
      </c>
      <c r="AO3" s="17"/>
      <c r="AP3" s="18" t="s">
        <v>1</v>
      </c>
    </row>
    <row r="4" spans="1:42" x14ac:dyDescent="0.25">
      <c r="C4" t="s">
        <v>51</v>
      </c>
      <c r="E4" s="178"/>
      <c r="F4" s="5"/>
      <c r="G4" s="5"/>
      <c r="H4" s="5"/>
      <c r="I4" s="5"/>
    </row>
    <row r="5" spans="1:42" x14ac:dyDescent="0.25">
      <c r="E5" s="178"/>
    </row>
    <row r="6" spans="1:42" x14ac:dyDescent="0.25">
      <c r="A6" s="11" t="s">
        <v>227</v>
      </c>
      <c r="E6" s="178"/>
    </row>
    <row r="7" spans="1:42" s="27" customFormat="1" ht="15.75" customHeight="1" x14ac:dyDescent="0.25">
      <c r="A7" s="82"/>
      <c r="C7" s="27" t="s">
        <v>228</v>
      </c>
      <c r="E7" s="180"/>
      <c r="F7" s="125">
        <v>0</v>
      </c>
      <c r="G7" s="125">
        <v>0</v>
      </c>
      <c r="H7" s="125">
        <v>0</v>
      </c>
      <c r="I7" s="125">
        <v>0</v>
      </c>
      <c r="J7" s="125">
        <v>0</v>
      </c>
      <c r="K7" s="125">
        <v>0</v>
      </c>
      <c r="L7" s="125">
        <v>0</v>
      </c>
      <c r="M7" s="125">
        <v>0</v>
      </c>
      <c r="N7" s="125">
        <v>0</v>
      </c>
      <c r="O7" s="125">
        <v>0</v>
      </c>
      <c r="P7" s="125">
        <v>0</v>
      </c>
      <c r="Q7" s="125">
        <v>0</v>
      </c>
      <c r="R7" s="125">
        <v>0</v>
      </c>
      <c r="S7" s="125">
        <v>550</v>
      </c>
      <c r="T7" s="125">
        <v>0</v>
      </c>
      <c r="U7" s="125">
        <v>0</v>
      </c>
      <c r="V7" s="125">
        <v>0</v>
      </c>
      <c r="W7" s="125">
        <v>0</v>
      </c>
      <c r="X7" s="125">
        <v>0</v>
      </c>
      <c r="Y7" s="125">
        <v>0</v>
      </c>
      <c r="Z7" s="125">
        <v>0</v>
      </c>
      <c r="AA7" s="125">
        <v>0</v>
      </c>
      <c r="AB7" s="125">
        <v>0</v>
      </c>
      <c r="AC7" s="125">
        <v>0</v>
      </c>
      <c r="AD7" s="125">
        <v>0</v>
      </c>
      <c r="AE7" s="125">
        <v>0</v>
      </c>
      <c r="AF7" s="125">
        <v>0</v>
      </c>
      <c r="AG7" s="125">
        <v>0</v>
      </c>
      <c r="AH7" s="125">
        <v>0</v>
      </c>
      <c r="AI7" s="125">
        <v>0</v>
      </c>
      <c r="AJ7" s="125">
        <v>0</v>
      </c>
      <c r="AK7" s="125">
        <v>0</v>
      </c>
      <c r="AL7" s="125">
        <v>0</v>
      </c>
      <c r="AM7" s="125">
        <v>0</v>
      </c>
      <c r="AN7" s="125">
        <v>0</v>
      </c>
      <c r="AO7" s="50"/>
    </row>
    <row r="8" spans="1:42" s="27" customFormat="1" ht="15.75" customHeight="1" x14ac:dyDescent="0.25">
      <c r="A8" s="26"/>
      <c r="B8" s="26"/>
      <c r="C8" s="26" t="s">
        <v>229</v>
      </c>
      <c r="D8" s="26"/>
      <c r="E8" s="179"/>
      <c r="F8" s="126">
        <f>+F7-F12</f>
        <v>0</v>
      </c>
      <c r="G8" s="126">
        <f t="shared" ref="G8:AN8" si="3">+F8+G7-G12</f>
        <v>0</v>
      </c>
      <c r="H8" s="126">
        <f t="shared" si="3"/>
        <v>0</v>
      </c>
      <c r="I8" s="126">
        <f t="shared" si="3"/>
        <v>0</v>
      </c>
      <c r="J8" s="126">
        <f t="shared" si="3"/>
        <v>0</v>
      </c>
      <c r="K8" s="126">
        <f t="shared" si="3"/>
        <v>0</v>
      </c>
      <c r="L8" s="126">
        <f t="shared" si="3"/>
        <v>0</v>
      </c>
      <c r="M8" s="126">
        <f t="shared" si="3"/>
        <v>0</v>
      </c>
      <c r="N8" s="126">
        <f t="shared" si="3"/>
        <v>0</v>
      </c>
      <c r="O8" s="126">
        <f t="shared" si="3"/>
        <v>0</v>
      </c>
      <c r="P8" s="126">
        <f t="shared" si="3"/>
        <v>0</v>
      </c>
      <c r="Q8" s="126">
        <f t="shared" si="3"/>
        <v>0</v>
      </c>
      <c r="R8" s="126">
        <f t="shared" si="3"/>
        <v>0</v>
      </c>
      <c r="S8" s="126">
        <f t="shared" si="3"/>
        <v>550</v>
      </c>
      <c r="T8" s="126">
        <f t="shared" si="3"/>
        <v>550</v>
      </c>
      <c r="U8" s="126">
        <f t="shared" si="3"/>
        <v>550</v>
      </c>
      <c r="V8" s="126">
        <f t="shared" si="3"/>
        <v>540.22321428571433</v>
      </c>
      <c r="W8" s="126">
        <f t="shared" si="3"/>
        <v>503.72321428571433</v>
      </c>
      <c r="X8" s="126">
        <f t="shared" si="3"/>
        <v>448.97321428571433</v>
      </c>
      <c r="Y8" s="126">
        <f t="shared" si="3"/>
        <v>394.22321428571433</v>
      </c>
      <c r="Z8" s="126">
        <f t="shared" si="3"/>
        <v>339.47321428571433</v>
      </c>
      <c r="AA8" s="126">
        <f t="shared" si="3"/>
        <v>284.72321428571433</v>
      </c>
      <c r="AB8" s="126">
        <f t="shared" si="3"/>
        <v>229.97321428571433</v>
      </c>
      <c r="AC8" s="126">
        <f t="shared" si="3"/>
        <v>175.22321428571433</v>
      </c>
      <c r="AD8" s="126">
        <f t="shared" si="3"/>
        <v>122.83685064935051</v>
      </c>
      <c r="AE8" s="126">
        <f t="shared" si="3"/>
        <v>77.934253246752959</v>
      </c>
      <c r="AF8" s="126">
        <f t="shared" si="3"/>
        <v>42.386363636363221</v>
      </c>
      <c r="AG8" s="126">
        <f t="shared" si="3"/>
        <v>12.451298701298182</v>
      </c>
      <c r="AH8" s="126">
        <f t="shared" si="3"/>
        <v>-10.000000000000597</v>
      </c>
      <c r="AI8" s="126">
        <f t="shared" si="3"/>
        <v>-10.000000000000597</v>
      </c>
      <c r="AJ8" s="126">
        <f t="shared" si="3"/>
        <v>-10.000000000000597</v>
      </c>
      <c r="AK8" s="126">
        <f t="shared" si="3"/>
        <v>-10.000000000000597</v>
      </c>
      <c r="AL8" s="126">
        <f t="shared" si="3"/>
        <v>-10.000000000000597</v>
      </c>
      <c r="AM8" s="126">
        <f t="shared" si="3"/>
        <v>-10.000000000000597</v>
      </c>
      <c r="AN8" s="126">
        <f t="shared" si="3"/>
        <v>-10.000000000000597</v>
      </c>
      <c r="AO8" s="26"/>
      <c r="AP8" s="26"/>
    </row>
    <row r="9" spans="1:42" x14ac:dyDescent="0.25">
      <c r="E9" s="178"/>
    </row>
    <row r="10" spans="1:42" x14ac:dyDescent="0.25">
      <c r="A10" s="11" t="s">
        <v>104</v>
      </c>
      <c r="E10" s="178"/>
    </row>
    <row r="11" spans="1:42" s="27" customFormat="1" ht="15.75" customHeight="1" x14ac:dyDescent="0.25">
      <c r="A11" s="82"/>
      <c r="C11" s="27" t="s">
        <v>212</v>
      </c>
      <c r="E11" s="180"/>
      <c r="F11" s="125">
        <v>0</v>
      </c>
      <c r="G11" s="125">
        <v>0</v>
      </c>
      <c r="H11" s="125">
        <v>0</v>
      </c>
      <c r="I11" s="125">
        <v>0</v>
      </c>
      <c r="J11" s="125">
        <v>0</v>
      </c>
      <c r="K11" s="125">
        <v>0</v>
      </c>
      <c r="L11" s="125">
        <v>0</v>
      </c>
      <c r="M11" s="125">
        <v>0</v>
      </c>
      <c r="N11" s="125">
        <v>0</v>
      </c>
      <c r="O11" s="125">
        <v>0</v>
      </c>
      <c r="P11" s="125">
        <v>0</v>
      </c>
      <c r="Q11" s="125">
        <v>0</v>
      </c>
      <c r="R11" s="125">
        <v>0</v>
      </c>
      <c r="S11" s="125">
        <v>0</v>
      </c>
      <c r="T11" s="125">
        <v>0</v>
      </c>
      <c r="U11" s="125">
        <v>0</v>
      </c>
      <c r="V11" s="125">
        <v>26.785714285714285</v>
      </c>
      <c r="W11" s="125">
        <v>100</v>
      </c>
      <c r="X11" s="125">
        <v>150</v>
      </c>
      <c r="Y11" s="125">
        <v>150</v>
      </c>
      <c r="Z11" s="125">
        <v>150</v>
      </c>
      <c r="AA11" s="125">
        <v>150</v>
      </c>
      <c r="AB11" s="125">
        <v>150</v>
      </c>
      <c r="AC11" s="125">
        <v>150</v>
      </c>
      <c r="AD11" s="125">
        <v>143.52428393524335</v>
      </c>
      <c r="AE11" s="125">
        <v>123.02081480163713</v>
      </c>
      <c r="AF11" s="125">
        <v>97.391478384629409</v>
      </c>
      <c r="AG11" s="125">
        <v>82.013876534424767</v>
      </c>
      <c r="AH11" s="125">
        <v>61.510407400818579</v>
      </c>
      <c r="AI11" s="125">
        <v>0</v>
      </c>
      <c r="AJ11" s="125">
        <v>0</v>
      </c>
      <c r="AK11" s="125">
        <v>0</v>
      </c>
      <c r="AL11" s="125">
        <v>0</v>
      </c>
      <c r="AM11" s="125">
        <v>0</v>
      </c>
      <c r="AN11" s="125">
        <v>0</v>
      </c>
      <c r="AO11" s="50"/>
    </row>
    <row r="12" spans="1:42" s="27" customFormat="1" ht="15.75" customHeight="1" x14ac:dyDescent="0.25">
      <c r="A12" s="26"/>
      <c r="B12" s="26"/>
      <c r="C12" s="26" t="s">
        <v>102</v>
      </c>
      <c r="D12" s="26"/>
      <c r="E12" s="179">
        <f>SUM(F12:AN12)</f>
        <v>560.00000000000068</v>
      </c>
      <c r="F12" s="126">
        <f t="shared" ref="F12:AN12" si="4">+F11*365/1000</f>
        <v>0</v>
      </c>
      <c r="G12" s="126">
        <f t="shared" si="4"/>
        <v>0</v>
      </c>
      <c r="H12" s="126">
        <f t="shared" si="4"/>
        <v>0</v>
      </c>
      <c r="I12" s="126">
        <f t="shared" si="4"/>
        <v>0</v>
      </c>
      <c r="J12" s="126">
        <f t="shared" si="4"/>
        <v>0</v>
      </c>
      <c r="K12" s="126">
        <f t="shared" si="4"/>
        <v>0</v>
      </c>
      <c r="L12" s="126">
        <f t="shared" si="4"/>
        <v>0</v>
      </c>
      <c r="M12" s="126">
        <f t="shared" si="4"/>
        <v>0</v>
      </c>
      <c r="N12" s="126">
        <f t="shared" si="4"/>
        <v>0</v>
      </c>
      <c r="O12" s="126">
        <f t="shared" si="4"/>
        <v>0</v>
      </c>
      <c r="P12" s="126">
        <f t="shared" si="4"/>
        <v>0</v>
      </c>
      <c r="Q12" s="126">
        <f t="shared" si="4"/>
        <v>0</v>
      </c>
      <c r="R12" s="126">
        <f t="shared" si="4"/>
        <v>0</v>
      </c>
      <c r="S12" s="126">
        <f t="shared" si="4"/>
        <v>0</v>
      </c>
      <c r="T12" s="126">
        <f t="shared" si="4"/>
        <v>0</v>
      </c>
      <c r="U12" s="126">
        <f t="shared" si="4"/>
        <v>0</v>
      </c>
      <c r="V12" s="126">
        <f t="shared" si="4"/>
        <v>9.7767857142857135</v>
      </c>
      <c r="W12" s="126">
        <f t="shared" si="4"/>
        <v>36.5</v>
      </c>
      <c r="X12" s="126">
        <f t="shared" si="4"/>
        <v>54.75</v>
      </c>
      <c r="Y12" s="126">
        <f t="shared" si="4"/>
        <v>54.75</v>
      </c>
      <c r="Z12" s="126">
        <f t="shared" si="4"/>
        <v>54.75</v>
      </c>
      <c r="AA12" s="126">
        <f t="shared" si="4"/>
        <v>54.75</v>
      </c>
      <c r="AB12" s="126">
        <f t="shared" si="4"/>
        <v>54.75</v>
      </c>
      <c r="AC12" s="126">
        <f t="shared" si="4"/>
        <v>54.75</v>
      </c>
      <c r="AD12" s="126">
        <f t="shared" si="4"/>
        <v>52.386363636363825</v>
      </c>
      <c r="AE12" s="126">
        <f t="shared" si="4"/>
        <v>44.90259740259755</v>
      </c>
      <c r="AF12" s="126">
        <f t="shared" si="4"/>
        <v>35.547889610389738</v>
      </c>
      <c r="AG12" s="126">
        <f t="shared" si="4"/>
        <v>29.935064935065039</v>
      </c>
      <c r="AH12" s="126">
        <f t="shared" si="4"/>
        <v>22.451298701298779</v>
      </c>
      <c r="AI12" s="126">
        <f t="shared" si="4"/>
        <v>0</v>
      </c>
      <c r="AJ12" s="126">
        <f t="shared" si="4"/>
        <v>0</v>
      </c>
      <c r="AK12" s="126">
        <f t="shared" si="4"/>
        <v>0</v>
      </c>
      <c r="AL12" s="126">
        <f t="shared" si="4"/>
        <v>0</v>
      </c>
      <c r="AM12" s="126">
        <f t="shared" si="4"/>
        <v>0</v>
      </c>
      <c r="AN12" s="126">
        <f t="shared" si="4"/>
        <v>0</v>
      </c>
      <c r="AO12" s="26"/>
      <c r="AP12" s="26"/>
    </row>
    <row r="13" spans="1:42" s="27" customFormat="1" ht="15.75" customHeight="1" x14ac:dyDescent="0.25">
      <c r="A13" s="26"/>
      <c r="B13" s="26"/>
      <c r="C13" s="26"/>
      <c r="D13" s="26"/>
      <c r="E13" s="180"/>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26"/>
      <c r="AP13" s="26"/>
    </row>
    <row r="14" spans="1:42" x14ac:dyDescent="0.25">
      <c r="A14" s="11" t="s">
        <v>193</v>
      </c>
      <c r="D14" s="192">
        <v>2018</v>
      </c>
      <c r="E14" s="181"/>
    </row>
    <row r="15" spans="1:42" x14ac:dyDescent="0.25">
      <c r="A15" s="82"/>
      <c r="B15" s="82"/>
      <c r="C15" s="27"/>
      <c r="E15" s="181"/>
    </row>
    <row r="16" spans="1:42" s="27" customFormat="1" ht="15.75" customHeight="1" x14ac:dyDescent="0.25">
      <c r="A16" s="11" t="s">
        <v>52</v>
      </c>
      <c r="B16" s="82"/>
      <c r="E16" s="180">
        <f>SUM(F16:AN16)</f>
        <v>581</v>
      </c>
      <c r="F16" s="125">
        <v>320</v>
      </c>
      <c r="G16" s="125">
        <v>0</v>
      </c>
      <c r="H16" s="125">
        <v>0</v>
      </c>
      <c r="I16" s="125">
        <v>0</v>
      </c>
      <c r="J16" s="125">
        <v>0</v>
      </c>
      <c r="K16" s="125">
        <v>0</v>
      </c>
      <c r="L16" s="125">
        <v>0</v>
      </c>
      <c r="M16" s="125">
        <v>0</v>
      </c>
      <c r="N16" s="125">
        <v>261</v>
      </c>
      <c r="O16" s="125">
        <v>0</v>
      </c>
      <c r="P16" s="125">
        <v>0</v>
      </c>
      <c r="Q16" s="125">
        <v>0</v>
      </c>
      <c r="R16" s="125">
        <v>0</v>
      </c>
      <c r="S16" s="125">
        <v>0</v>
      </c>
      <c r="T16" s="125">
        <v>0</v>
      </c>
      <c r="U16" s="125">
        <v>0</v>
      </c>
      <c r="V16" s="125">
        <v>0</v>
      </c>
      <c r="W16" s="125">
        <v>0</v>
      </c>
      <c r="X16" s="125">
        <v>0</v>
      </c>
      <c r="Y16" s="125">
        <v>0</v>
      </c>
      <c r="Z16" s="125">
        <v>0</v>
      </c>
      <c r="AA16" s="125">
        <v>0</v>
      </c>
      <c r="AB16" s="125">
        <v>0</v>
      </c>
      <c r="AC16" s="125">
        <v>0</v>
      </c>
      <c r="AD16" s="125">
        <v>0</v>
      </c>
      <c r="AE16" s="125">
        <v>0</v>
      </c>
      <c r="AF16" s="125">
        <v>0</v>
      </c>
      <c r="AG16" s="125">
        <v>0</v>
      </c>
      <c r="AH16" s="125">
        <v>0</v>
      </c>
      <c r="AI16" s="125">
        <v>0</v>
      </c>
      <c r="AJ16" s="125">
        <v>0</v>
      </c>
      <c r="AK16" s="125">
        <v>0</v>
      </c>
      <c r="AL16" s="125">
        <v>0</v>
      </c>
      <c r="AM16" s="125">
        <v>0</v>
      </c>
      <c r="AN16" s="125">
        <v>0</v>
      </c>
      <c r="AO16" s="50"/>
    </row>
    <row r="17" spans="1:49" x14ac:dyDescent="0.25">
      <c r="E17" s="182"/>
      <c r="J17" s="106"/>
      <c r="K17" s="106"/>
      <c r="L17" s="106"/>
      <c r="M17" s="106"/>
      <c r="N17" s="106"/>
      <c r="O17" s="106"/>
      <c r="P17" s="106"/>
      <c r="Q17" s="106"/>
      <c r="R17" s="106"/>
      <c r="S17" s="106"/>
      <c r="T17" s="106"/>
      <c r="U17" s="106"/>
      <c r="V17" s="106"/>
      <c r="W17" s="121"/>
      <c r="X17" s="121"/>
      <c r="Y17" s="121"/>
      <c r="Z17" s="121"/>
      <c r="AA17" s="121"/>
      <c r="AB17" s="121"/>
      <c r="AC17" s="121"/>
      <c r="AD17" s="121"/>
      <c r="AE17" s="121"/>
      <c r="AF17" s="121"/>
      <c r="AG17" s="121"/>
      <c r="AH17" s="121"/>
      <c r="AI17" s="121"/>
      <c r="AJ17" s="121"/>
      <c r="AK17" s="121"/>
      <c r="AL17" s="121"/>
      <c r="AM17" s="121"/>
      <c r="AN17" s="121"/>
      <c r="AO17" s="122"/>
    </row>
    <row r="18" spans="1:49" x14ac:dyDescent="0.25">
      <c r="A18" s="11" t="s">
        <v>114</v>
      </c>
      <c r="E18" s="178"/>
    </row>
    <row r="19" spans="1:49" s="27" customFormat="1" ht="15.75" customHeight="1" x14ac:dyDescent="0.25">
      <c r="A19" s="82"/>
      <c r="C19" s="27" t="s">
        <v>115</v>
      </c>
      <c r="E19" s="180">
        <f>SUM(F19:AN19)</f>
        <v>6650.2799999999988</v>
      </c>
      <c r="F19" s="125">
        <v>0</v>
      </c>
      <c r="G19" s="125">
        <v>0</v>
      </c>
      <c r="H19" s="125">
        <v>0</v>
      </c>
      <c r="I19" s="125">
        <v>0</v>
      </c>
      <c r="J19" s="125">
        <v>0</v>
      </c>
      <c r="K19" s="125">
        <v>0</v>
      </c>
      <c r="L19" s="125">
        <v>0</v>
      </c>
      <c r="M19" s="125">
        <v>0</v>
      </c>
      <c r="N19" s="125">
        <v>0</v>
      </c>
      <c r="O19" s="125">
        <v>0</v>
      </c>
      <c r="P19" s="125">
        <v>0</v>
      </c>
      <c r="Q19" s="125">
        <v>0</v>
      </c>
      <c r="R19" s="125">
        <v>0</v>
      </c>
      <c r="S19" s="125">
        <v>864.53639999999984</v>
      </c>
      <c r="T19" s="125">
        <v>2992.6259999999997</v>
      </c>
      <c r="U19" s="125">
        <v>2327.5979999999995</v>
      </c>
      <c r="V19" s="125">
        <v>465.51959999999997</v>
      </c>
      <c r="W19" s="125">
        <v>0</v>
      </c>
      <c r="X19" s="125">
        <v>0</v>
      </c>
      <c r="Y19" s="125">
        <v>0</v>
      </c>
      <c r="Z19" s="125">
        <v>0</v>
      </c>
      <c r="AA19" s="125">
        <v>0</v>
      </c>
      <c r="AB19" s="125">
        <v>0</v>
      </c>
      <c r="AC19" s="125">
        <v>0</v>
      </c>
      <c r="AD19" s="125">
        <v>0</v>
      </c>
      <c r="AE19" s="125">
        <v>0</v>
      </c>
      <c r="AF19" s="125">
        <v>0</v>
      </c>
      <c r="AG19" s="125">
        <v>0</v>
      </c>
      <c r="AH19" s="125">
        <v>0</v>
      </c>
      <c r="AI19" s="125">
        <v>0</v>
      </c>
      <c r="AJ19" s="125">
        <v>0</v>
      </c>
      <c r="AK19" s="125">
        <v>0</v>
      </c>
      <c r="AL19" s="125">
        <v>0</v>
      </c>
      <c r="AM19" s="125">
        <v>0</v>
      </c>
      <c r="AN19" s="125">
        <v>0</v>
      </c>
      <c r="AO19" s="9"/>
      <c r="AP19" s="10"/>
      <c r="AQ19"/>
      <c r="AR19"/>
      <c r="AS19"/>
      <c r="AT19"/>
      <c r="AU19"/>
      <c r="AV19"/>
      <c r="AW19"/>
    </row>
    <row r="20" spans="1:49" s="27" customFormat="1" ht="15.75" customHeight="1" x14ac:dyDescent="0.25">
      <c r="A20" s="82"/>
      <c r="C20" s="27" t="s">
        <v>116</v>
      </c>
      <c r="E20" s="180">
        <f>SUM(F20:AN20)</f>
        <v>4179.4800000000005</v>
      </c>
      <c r="F20" s="125">
        <v>0</v>
      </c>
      <c r="G20" s="125">
        <v>0</v>
      </c>
      <c r="H20" s="125">
        <v>0</v>
      </c>
      <c r="I20" s="125">
        <v>0</v>
      </c>
      <c r="J20" s="125">
        <v>0</v>
      </c>
      <c r="K20" s="125">
        <v>0</v>
      </c>
      <c r="L20" s="125">
        <v>0</v>
      </c>
      <c r="M20" s="125">
        <v>0</v>
      </c>
      <c r="N20" s="125">
        <v>0</v>
      </c>
      <c r="O20" s="125">
        <v>0</v>
      </c>
      <c r="P20" s="125">
        <v>0</v>
      </c>
      <c r="Q20" s="125">
        <v>0</v>
      </c>
      <c r="R20" s="125">
        <v>0</v>
      </c>
      <c r="S20" s="125">
        <v>385.59559999999999</v>
      </c>
      <c r="T20" s="125">
        <v>1334.7539999999999</v>
      </c>
      <c r="U20" s="125">
        <v>1038.1419999999998</v>
      </c>
      <c r="V20" s="125">
        <v>207.6284</v>
      </c>
      <c r="W20" s="125">
        <v>0</v>
      </c>
      <c r="X20" s="125">
        <v>0</v>
      </c>
      <c r="Y20" s="125">
        <v>0</v>
      </c>
      <c r="Z20" s="125">
        <v>157.73679999999999</v>
      </c>
      <c r="AA20" s="125">
        <v>546.01199999999994</v>
      </c>
      <c r="AB20" s="125">
        <v>424.67599999999993</v>
      </c>
      <c r="AC20" s="125">
        <v>84.935199999999995</v>
      </c>
      <c r="AD20" s="125">
        <v>0</v>
      </c>
      <c r="AE20" s="125">
        <v>0</v>
      </c>
      <c r="AF20" s="125">
        <v>0</v>
      </c>
      <c r="AG20" s="125">
        <v>0</v>
      </c>
      <c r="AH20" s="125">
        <v>0</v>
      </c>
      <c r="AI20" s="125">
        <v>0</v>
      </c>
      <c r="AJ20" s="125">
        <v>0</v>
      </c>
      <c r="AK20" s="125">
        <v>0</v>
      </c>
      <c r="AL20" s="125">
        <v>0</v>
      </c>
      <c r="AM20" s="125">
        <v>0</v>
      </c>
      <c r="AN20" s="125">
        <v>0</v>
      </c>
      <c r="AO20" s="9"/>
      <c r="AP20" s="10"/>
      <c r="AQ20"/>
      <c r="AR20"/>
      <c r="AS20"/>
      <c r="AT20"/>
      <c r="AU20"/>
      <c r="AV20"/>
      <c r="AW20"/>
    </row>
    <row r="21" spans="1:49" s="27" customFormat="1" ht="15.75" customHeight="1" x14ac:dyDescent="0.25">
      <c r="A21" s="82"/>
      <c r="C21" s="27" t="s">
        <v>117</v>
      </c>
      <c r="E21" s="183">
        <f t="shared" ref="E21:J21" si="5">SUM(E19:E20)</f>
        <v>10829.759999999998</v>
      </c>
      <c r="F21" s="126">
        <f t="shared" si="5"/>
        <v>0</v>
      </c>
      <c r="G21" s="126">
        <f t="shared" si="5"/>
        <v>0</v>
      </c>
      <c r="H21" s="126">
        <f t="shared" si="5"/>
        <v>0</v>
      </c>
      <c r="I21" s="126">
        <f t="shared" si="5"/>
        <v>0</v>
      </c>
      <c r="J21" s="126">
        <f t="shared" si="5"/>
        <v>0</v>
      </c>
      <c r="K21" s="126">
        <f t="shared" ref="K21:AM21" si="6">SUM(K19:K20)</f>
        <v>0</v>
      </c>
      <c r="L21" s="126">
        <f t="shared" si="6"/>
        <v>0</v>
      </c>
      <c r="M21" s="126">
        <f t="shared" si="6"/>
        <v>0</v>
      </c>
      <c r="N21" s="126">
        <f t="shared" si="6"/>
        <v>0</v>
      </c>
      <c r="O21" s="126">
        <f t="shared" si="6"/>
        <v>0</v>
      </c>
      <c r="P21" s="126">
        <f t="shared" si="6"/>
        <v>0</v>
      </c>
      <c r="Q21" s="126">
        <f t="shared" si="6"/>
        <v>0</v>
      </c>
      <c r="R21" s="126">
        <f t="shared" si="6"/>
        <v>0</v>
      </c>
      <c r="S21" s="126">
        <f t="shared" si="6"/>
        <v>1250.1319999999998</v>
      </c>
      <c r="T21" s="126">
        <f t="shared" si="6"/>
        <v>4327.3799999999992</v>
      </c>
      <c r="U21" s="126">
        <f t="shared" si="6"/>
        <v>3365.7399999999993</v>
      </c>
      <c r="V21" s="126">
        <f t="shared" si="6"/>
        <v>673.14799999999991</v>
      </c>
      <c r="W21" s="126">
        <f t="shared" si="6"/>
        <v>0</v>
      </c>
      <c r="X21" s="126">
        <f t="shared" si="6"/>
        <v>0</v>
      </c>
      <c r="Y21" s="126">
        <f t="shared" si="6"/>
        <v>0</v>
      </c>
      <c r="Z21" s="126">
        <f t="shared" si="6"/>
        <v>157.73679999999999</v>
      </c>
      <c r="AA21" s="126">
        <f t="shared" si="6"/>
        <v>546.01199999999994</v>
      </c>
      <c r="AB21" s="126">
        <f t="shared" si="6"/>
        <v>424.67599999999993</v>
      </c>
      <c r="AC21" s="126">
        <f t="shared" si="6"/>
        <v>84.935199999999995</v>
      </c>
      <c r="AD21" s="126">
        <f t="shared" si="6"/>
        <v>0</v>
      </c>
      <c r="AE21" s="126">
        <f t="shared" si="6"/>
        <v>0</v>
      </c>
      <c r="AF21" s="126">
        <f t="shared" si="6"/>
        <v>0</v>
      </c>
      <c r="AG21" s="126">
        <f t="shared" si="6"/>
        <v>0</v>
      </c>
      <c r="AH21" s="126">
        <f t="shared" si="6"/>
        <v>0</v>
      </c>
      <c r="AI21" s="126">
        <f t="shared" si="6"/>
        <v>0</v>
      </c>
      <c r="AJ21" s="126">
        <f t="shared" si="6"/>
        <v>0</v>
      </c>
      <c r="AK21" s="126">
        <f t="shared" si="6"/>
        <v>0</v>
      </c>
      <c r="AL21" s="126">
        <f t="shared" si="6"/>
        <v>0</v>
      </c>
      <c r="AM21" s="126">
        <f t="shared" si="6"/>
        <v>0</v>
      </c>
      <c r="AN21" s="126">
        <f>SUM(AN19:AN20)</f>
        <v>0</v>
      </c>
      <c r="AO21" s="9"/>
      <c r="AP21" s="10"/>
      <c r="AQ21"/>
      <c r="AR21"/>
      <c r="AS21"/>
      <c r="AT21"/>
      <c r="AU21"/>
      <c r="AV21"/>
      <c r="AW21"/>
    </row>
    <row r="22" spans="1:49" x14ac:dyDescent="0.25">
      <c r="E22" s="178"/>
    </row>
    <row r="23" spans="1:49" s="27" customFormat="1" ht="15.75" customHeight="1" x14ac:dyDescent="0.25">
      <c r="A23" s="11" t="s">
        <v>53</v>
      </c>
      <c r="B23" s="82"/>
      <c r="E23" s="180">
        <f>SUM(F23:AN23)</f>
        <v>8368.4000000000015</v>
      </c>
      <c r="F23" s="125">
        <v>0</v>
      </c>
      <c r="G23" s="125">
        <v>0</v>
      </c>
      <c r="H23" s="125">
        <v>0</v>
      </c>
      <c r="I23" s="125">
        <v>0</v>
      </c>
      <c r="J23" s="125">
        <v>0</v>
      </c>
      <c r="K23" s="125">
        <v>0</v>
      </c>
      <c r="L23" s="125">
        <v>0</v>
      </c>
      <c r="M23" s="125">
        <v>0</v>
      </c>
      <c r="N23" s="125">
        <v>0</v>
      </c>
      <c r="O23" s="125">
        <v>0</v>
      </c>
      <c r="P23" s="125">
        <v>0</v>
      </c>
      <c r="Q23" s="125">
        <v>0</v>
      </c>
      <c r="R23" s="125">
        <v>0</v>
      </c>
      <c r="S23" s="125">
        <v>0</v>
      </c>
      <c r="T23" s="125">
        <v>0</v>
      </c>
      <c r="U23" s="125">
        <v>0</v>
      </c>
      <c r="V23" s="125">
        <v>643.72307692307686</v>
      </c>
      <c r="W23" s="125">
        <v>643.72307692307686</v>
      </c>
      <c r="X23" s="125">
        <v>643.72307692307686</v>
      </c>
      <c r="Y23" s="125">
        <v>643.72307692307686</v>
      </c>
      <c r="Z23" s="125">
        <v>643.72307692307686</v>
      </c>
      <c r="AA23" s="125">
        <v>643.72307692307686</v>
      </c>
      <c r="AB23" s="125">
        <v>643.72307692307686</v>
      </c>
      <c r="AC23" s="125">
        <v>643.72307692307686</v>
      </c>
      <c r="AD23" s="125">
        <v>643.72307692307686</v>
      </c>
      <c r="AE23" s="125">
        <v>643.72307692307686</v>
      </c>
      <c r="AF23" s="125">
        <v>643.72307692307686</v>
      </c>
      <c r="AG23" s="125">
        <v>643.72307692307686</v>
      </c>
      <c r="AH23" s="125">
        <v>643.72307692307686</v>
      </c>
      <c r="AI23" s="125">
        <v>0</v>
      </c>
      <c r="AJ23" s="125">
        <v>0</v>
      </c>
      <c r="AK23" s="125">
        <v>0</v>
      </c>
      <c r="AL23" s="125">
        <v>0</v>
      </c>
      <c r="AM23" s="125">
        <v>0</v>
      </c>
      <c r="AN23" s="125">
        <v>0</v>
      </c>
      <c r="AO23" s="9"/>
      <c r="AP23" s="10"/>
      <c r="AQ23"/>
      <c r="AR23"/>
      <c r="AS23"/>
      <c r="AT23"/>
      <c r="AU23"/>
      <c r="AV23"/>
      <c r="AW23"/>
    </row>
    <row r="24" spans="1:49" x14ac:dyDescent="0.25">
      <c r="E24" s="181"/>
      <c r="F24" s="149"/>
      <c r="G24" s="149"/>
      <c r="H24" s="149"/>
      <c r="I24" s="149"/>
      <c r="J24" s="150"/>
      <c r="K24" s="150"/>
      <c r="L24" s="150"/>
      <c r="M24" s="150"/>
      <c r="N24" s="150"/>
      <c r="O24" s="150"/>
      <c r="P24" s="150"/>
      <c r="Q24" s="150"/>
      <c r="R24" s="150"/>
      <c r="S24" s="150"/>
      <c r="T24" s="150"/>
      <c r="U24" s="150"/>
      <c r="V24" s="150"/>
      <c r="W24" s="151"/>
      <c r="X24" s="151"/>
      <c r="Y24" s="151"/>
      <c r="Z24" s="151"/>
      <c r="AA24" s="151"/>
      <c r="AB24" s="151"/>
      <c r="AC24" s="151"/>
      <c r="AD24" s="151"/>
      <c r="AE24" s="151"/>
      <c r="AF24" s="151"/>
      <c r="AG24" s="151"/>
      <c r="AH24" s="151"/>
      <c r="AI24" s="151"/>
      <c r="AJ24" s="151"/>
      <c r="AK24" s="151"/>
      <c r="AL24" s="151"/>
      <c r="AM24" s="151"/>
      <c r="AN24" s="151"/>
    </row>
    <row r="25" spans="1:49" x14ac:dyDescent="0.25">
      <c r="A25" s="11" t="s">
        <v>107</v>
      </c>
      <c r="E25" s="181"/>
      <c r="F25" s="149"/>
      <c r="G25" s="149"/>
      <c r="H25" s="149"/>
      <c r="I25" s="149"/>
      <c r="J25" s="150"/>
      <c r="K25" s="150"/>
      <c r="L25" s="150"/>
      <c r="M25" s="150"/>
      <c r="N25" s="150"/>
      <c r="O25" s="150"/>
      <c r="P25" s="150"/>
      <c r="Q25" s="150"/>
      <c r="R25" s="150"/>
      <c r="S25" s="150"/>
      <c r="T25" s="150"/>
      <c r="U25" s="150"/>
      <c r="V25" s="150"/>
      <c r="W25" s="151"/>
      <c r="X25" s="151"/>
      <c r="Y25" s="151"/>
      <c r="Z25" s="151"/>
      <c r="AA25" s="151"/>
      <c r="AB25" s="151"/>
      <c r="AC25" s="151"/>
      <c r="AD25" s="151"/>
      <c r="AE25" s="151"/>
      <c r="AF25" s="151"/>
      <c r="AG25" s="151"/>
      <c r="AH25" s="151"/>
      <c r="AI25" s="151"/>
      <c r="AJ25" s="151"/>
      <c r="AK25" s="151"/>
      <c r="AL25" s="151"/>
      <c r="AM25" s="151"/>
      <c r="AN25" s="151"/>
    </row>
    <row r="26" spans="1:49" x14ac:dyDescent="0.25">
      <c r="C26" s="49" t="s">
        <v>106</v>
      </c>
      <c r="D26" s="286">
        <v>709</v>
      </c>
      <c r="E26" s="181"/>
      <c r="F26" s="149"/>
      <c r="G26" s="149"/>
      <c r="H26" s="149"/>
      <c r="I26" s="149"/>
      <c r="J26" s="150"/>
      <c r="K26" s="150"/>
      <c r="L26" s="150"/>
      <c r="M26" s="150"/>
      <c r="N26" s="150"/>
      <c r="O26" s="150"/>
      <c r="P26" s="150"/>
      <c r="Q26" s="150"/>
      <c r="R26" s="150"/>
      <c r="S26" s="150"/>
      <c r="T26" s="150"/>
      <c r="U26" s="150"/>
      <c r="V26" s="150"/>
      <c r="W26" s="151"/>
      <c r="X26" s="151"/>
      <c r="Y26" s="151"/>
      <c r="Z26" s="151"/>
      <c r="AA26" s="151"/>
      <c r="AB26" s="151"/>
      <c r="AC26" s="151"/>
      <c r="AD26" s="151"/>
      <c r="AE26" s="151"/>
      <c r="AF26" s="151"/>
      <c r="AG26" s="151"/>
      <c r="AH26" s="151"/>
      <c r="AI26" s="151"/>
      <c r="AJ26" s="151"/>
      <c r="AK26" s="151"/>
      <c r="AL26" s="151"/>
      <c r="AM26" s="151"/>
      <c r="AN26" s="151"/>
    </row>
    <row r="27" spans="1:49" s="27" customFormat="1" ht="15.6" customHeight="1" x14ac:dyDescent="0.25">
      <c r="A27" s="82"/>
      <c r="B27" s="82"/>
      <c r="C27" s="27" t="s">
        <v>203</v>
      </c>
      <c r="E27" s="180">
        <f>SUM(F27:AN27)</f>
        <v>708.73</v>
      </c>
      <c r="F27" s="125">
        <v>0</v>
      </c>
      <c r="G27" s="125">
        <v>0</v>
      </c>
      <c r="H27" s="125">
        <v>0</v>
      </c>
      <c r="I27" s="125">
        <v>0</v>
      </c>
      <c r="J27" s="125">
        <v>0</v>
      </c>
      <c r="K27" s="125">
        <v>0</v>
      </c>
      <c r="L27" s="125">
        <v>0</v>
      </c>
      <c r="M27" s="125">
        <v>0</v>
      </c>
      <c r="N27" s="125">
        <v>0</v>
      </c>
      <c r="O27" s="125">
        <v>0</v>
      </c>
      <c r="P27" s="125">
        <v>0</v>
      </c>
      <c r="Q27" s="125">
        <v>0</v>
      </c>
      <c r="R27" s="125">
        <v>0</v>
      </c>
      <c r="S27" s="125">
        <v>0</v>
      </c>
      <c r="T27" s="125">
        <v>0</v>
      </c>
      <c r="U27" s="125">
        <v>0</v>
      </c>
      <c r="V27" s="125">
        <v>0</v>
      </c>
      <c r="W27" s="125">
        <v>0</v>
      </c>
      <c r="X27" s="125">
        <v>0</v>
      </c>
      <c r="Y27" s="125">
        <v>0</v>
      </c>
      <c r="Z27" s="125">
        <v>0</v>
      </c>
      <c r="AA27" s="125">
        <v>0</v>
      </c>
      <c r="AB27" s="125">
        <v>0</v>
      </c>
      <c r="AC27" s="125">
        <v>0</v>
      </c>
      <c r="AD27" s="125">
        <v>0</v>
      </c>
      <c r="AE27" s="125">
        <v>0</v>
      </c>
      <c r="AF27" s="125">
        <v>0</v>
      </c>
      <c r="AG27" s="125">
        <v>0</v>
      </c>
      <c r="AH27" s="125">
        <v>0</v>
      </c>
      <c r="AI27" s="125">
        <v>708.73</v>
      </c>
      <c r="AJ27" s="125">
        <v>0</v>
      </c>
      <c r="AK27" s="125">
        <v>0</v>
      </c>
      <c r="AL27" s="125">
        <v>0</v>
      </c>
      <c r="AM27" s="125">
        <v>0</v>
      </c>
      <c r="AN27" s="125">
        <v>0</v>
      </c>
      <c r="AO27" s="50"/>
    </row>
    <row r="28" spans="1:49" x14ac:dyDescent="0.25">
      <c r="D28" s="84"/>
    </row>
    <row r="29" spans="1:49" s="26" customFormat="1" x14ac:dyDescent="0.25">
      <c r="B29" s="49"/>
      <c r="C29" s="49" t="s">
        <v>259</v>
      </c>
      <c r="D29" s="287">
        <v>0.26</v>
      </c>
      <c r="E29" s="49"/>
      <c r="F29"/>
      <c r="G29"/>
    </row>
    <row r="30" spans="1:49" s="26" customFormat="1" x14ac:dyDescent="0.25">
      <c r="B30" s="49"/>
      <c r="C30" s="49" t="s">
        <v>260</v>
      </c>
      <c r="D30" s="287">
        <v>0.54674999999999996</v>
      </c>
      <c r="E30" s="49"/>
      <c r="F30"/>
      <c r="G30"/>
    </row>
    <row r="31" spans="1:49" x14ac:dyDescent="0.25">
      <c r="H31" s="313">
        <v>2018</v>
      </c>
      <c r="I31" s="314" t="s">
        <v>339</v>
      </c>
    </row>
    <row r="32" spans="1:49" x14ac:dyDescent="0.25">
      <c r="D32" s="92" t="s">
        <v>101</v>
      </c>
      <c r="E32" s="92" t="s">
        <v>109</v>
      </c>
      <c r="F32" s="92" t="s">
        <v>110</v>
      </c>
      <c r="G32" s="92" t="s">
        <v>111</v>
      </c>
      <c r="H32" s="92" t="s">
        <v>101</v>
      </c>
      <c r="I32" s="92" t="s">
        <v>110</v>
      </c>
    </row>
    <row r="33" spans="3:9" x14ac:dyDescent="0.25">
      <c r="C33" s="49" t="s">
        <v>113</v>
      </c>
      <c r="D33" s="288">
        <v>0.64</v>
      </c>
      <c r="E33" s="288">
        <v>0.64</v>
      </c>
      <c r="F33" s="288">
        <v>0.64</v>
      </c>
      <c r="G33" s="288">
        <v>0.75</v>
      </c>
      <c r="H33" s="288">
        <v>0.64</v>
      </c>
      <c r="I33" s="288">
        <v>0.64</v>
      </c>
    </row>
  </sheetData>
  <pageMargins left="0.2" right="0.2" top="0.43" bottom="0.35" header="0.3" footer="0.3"/>
  <pageSetup scale="65" fitToWidth="8" fitToHeight="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231"/>
  <sheetViews>
    <sheetView showGridLines="0" workbookViewId="0">
      <pane xSplit="5" ySplit="3" topLeftCell="S192" activePane="bottomRight" state="frozen"/>
      <selection activeCell="A190" sqref="A190:IV191"/>
      <selection pane="topRight" activeCell="A190" sqref="A190:IV191"/>
      <selection pane="bottomLeft" activeCell="A190" sqref="A190:IV191"/>
      <selection pane="bottomRight" activeCell="E202" sqref="E202"/>
    </sheetView>
  </sheetViews>
  <sheetFormatPr defaultColWidth="8.7109375" defaultRowHeight="15" x14ac:dyDescent="0.25"/>
  <cols>
    <col min="1" max="1" width="3" style="11" customWidth="1"/>
    <col min="2" max="2" width="1.42578125" style="11" customWidth="1"/>
    <col min="3" max="3" width="50.71093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7109375" customWidth="1"/>
  </cols>
  <sheetData>
    <row r="1" spans="1:42" ht="18.75" x14ac:dyDescent="0.3">
      <c r="A1" s="176" t="s">
        <v>100</v>
      </c>
      <c r="B1" s="177"/>
      <c r="C1" s="177"/>
      <c r="D1" s="177"/>
      <c r="E1" s="184"/>
      <c r="F1" s="177"/>
      <c r="G1" s="177"/>
      <c r="H1" s="177"/>
      <c r="I1" s="1"/>
      <c r="J1" s="2"/>
      <c r="K1" s="3"/>
      <c r="L1" s="4"/>
      <c r="AC1" s="7"/>
    </row>
    <row r="2" spans="1:42" ht="16.5" customHeight="1" x14ac:dyDescent="0.25">
      <c r="C2" s="159" t="s">
        <v>101</v>
      </c>
      <c r="D2" s="204" t="s">
        <v>82</v>
      </c>
      <c r="E2" s="17" t="s">
        <v>0</v>
      </c>
      <c r="F2" s="17">
        <f>+'Field Profiles'!F2</f>
        <v>2005</v>
      </c>
      <c r="G2" s="16">
        <f>+F2+1</f>
        <v>2006</v>
      </c>
      <c r="H2" s="16">
        <f>+G2+1</f>
        <v>2007</v>
      </c>
      <c r="I2" s="16">
        <f t="shared" ref="I2:AN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si="0"/>
        <v>2024</v>
      </c>
      <c r="Z2" s="16">
        <f t="shared" si="0"/>
        <v>2025</v>
      </c>
      <c r="AA2" s="16">
        <f t="shared" si="0"/>
        <v>2026</v>
      </c>
      <c r="AB2" s="16">
        <f t="shared" si="0"/>
        <v>2027</v>
      </c>
      <c r="AC2" s="16">
        <f t="shared" si="0"/>
        <v>2028</v>
      </c>
      <c r="AD2" s="16">
        <f t="shared" si="0"/>
        <v>2029</v>
      </c>
      <c r="AE2" s="16">
        <f t="shared" si="0"/>
        <v>2030</v>
      </c>
      <c r="AF2" s="16">
        <f t="shared" si="0"/>
        <v>2031</v>
      </c>
      <c r="AG2" s="16">
        <f t="shared" si="0"/>
        <v>2032</v>
      </c>
      <c r="AH2" s="16">
        <f t="shared" si="0"/>
        <v>2033</v>
      </c>
      <c r="AI2" s="16">
        <f t="shared" si="0"/>
        <v>2034</v>
      </c>
      <c r="AJ2" s="16">
        <f t="shared" si="0"/>
        <v>2035</v>
      </c>
      <c r="AK2" s="16">
        <f t="shared" si="0"/>
        <v>2036</v>
      </c>
      <c r="AL2" s="16">
        <f t="shared" si="0"/>
        <v>2037</v>
      </c>
      <c r="AM2" s="16">
        <f t="shared" si="0"/>
        <v>2038</v>
      </c>
      <c r="AN2" s="16">
        <f t="shared" si="0"/>
        <v>2039</v>
      </c>
    </row>
    <row r="3" spans="1:42" s="19" customFormat="1" ht="21.75" customHeight="1" x14ac:dyDescent="0.25">
      <c r="A3" s="13"/>
      <c r="B3" s="148" t="s">
        <v>103</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0"/>
        <v>3</v>
      </c>
      <c r="Z3" s="87">
        <f t="shared" si="0"/>
        <v>4</v>
      </c>
      <c r="AA3" s="87">
        <f t="shared" si="0"/>
        <v>5</v>
      </c>
      <c r="AB3" s="87">
        <f t="shared" si="0"/>
        <v>6</v>
      </c>
      <c r="AC3" s="87">
        <f t="shared" si="0"/>
        <v>7</v>
      </c>
      <c r="AD3" s="87">
        <f t="shared" si="0"/>
        <v>8</v>
      </c>
      <c r="AE3" s="87">
        <f t="shared" si="0"/>
        <v>9</v>
      </c>
      <c r="AF3" s="87">
        <f t="shared" si="0"/>
        <v>10</v>
      </c>
      <c r="AG3" s="87">
        <f t="shared" si="0"/>
        <v>11</v>
      </c>
      <c r="AH3" s="87">
        <f t="shared" si="0"/>
        <v>12</v>
      </c>
      <c r="AI3" s="87">
        <f t="shared" si="0"/>
        <v>13</v>
      </c>
      <c r="AJ3" s="87">
        <f t="shared" si="0"/>
        <v>14</v>
      </c>
      <c r="AK3" s="87">
        <f t="shared" si="0"/>
        <v>15</v>
      </c>
      <c r="AL3" s="87">
        <f t="shared" si="0"/>
        <v>16</v>
      </c>
      <c r="AM3" s="87">
        <f t="shared" si="0"/>
        <v>17</v>
      </c>
      <c r="AN3" s="87">
        <f t="shared" si="0"/>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1">+G8*0.365</f>
        <v>0</v>
      </c>
      <c r="H9" s="42">
        <f t="shared" si="1"/>
        <v>0</v>
      </c>
      <c r="I9" s="42">
        <f t="shared" si="1"/>
        <v>0</v>
      </c>
      <c r="J9" s="42">
        <f t="shared" si="1"/>
        <v>0</v>
      </c>
      <c r="K9" s="42">
        <f t="shared" si="1"/>
        <v>0</v>
      </c>
      <c r="L9" s="42">
        <f t="shared" si="1"/>
        <v>0</v>
      </c>
      <c r="M9" s="42">
        <f t="shared" si="1"/>
        <v>0</v>
      </c>
      <c r="N9" s="42">
        <f t="shared" si="1"/>
        <v>0</v>
      </c>
      <c r="O9" s="42">
        <f t="shared" si="1"/>
        <v>0</v>
      </c>
      <c r="P9" s="42">
        <f t="shared" si="1"/>
        <v>0</v>
      </c>
      <c r="Q9" s="42">
        <f t="shared" si="1"/>
        <v>0</v>
      </c>
      <c r="R9" s="42">
        <f t="shared" si="1"/>
        <v>0</v>
      </c>
      <c r="S9" s="42">
        <f t="shared" si="1"/>
        <v>0</v>
      </c>
      <c r="T9" s="42">
        <f t="shared" si="1"/>
        <v>0</v>
      </c>
      <c r="U9" s="42">
        <f t="shared" si="1"/>
        <v>0</v>
      </c>
      <c r="V9" s="42">
        <f t="shared" si="1"/>
        <v>9.7767857142857135</v>
      </c>
      <c r="W9" s="42">
        <f t="shared" si="1"/>
        <v>36.5</v>
      </c>
      <c r="X9" s="42">
        <f t="shared" si="1"/>
        <v>54.75</v>
      </c>
      <c r="Y9" s="42">
        <f t="shared" si="1"/>
        <v>54.75</v>
      </c>
      <c r="Z9" s="42">
        <f t="shared" si="1"/>
        <v>54.75</v>
      </c>
      <c r="AA9" s="42">
        <f t="shared" si="1"/>
        <v>54.75</v>
      </c>
      <c r="AB9" s="42">
        <f t="shared" si="1"/>
        <v>54.75</v>
      </c>
      <c r="AC9" s="42">
        <f t="shared" si="1"/>
        <v>54.75</v>
      </c>
      <c r="AD9" s="42">
        <f t="shared" si="1"/>
        <v>52.386363636363818</v>
      </c>
      <c r="AE9" s="42">
        <f t="shared" si="1"/>
        <v>44.90259740259755</v>
      </c>
      <c r="AF9" s="42">
        <f t="shared" si="1"/>
        <v>35.547889610389731</v>
      </c>
      <c r="AG9" s="42">
        <f t="shared" si="1"/>
        <v>29.935064935065039</v>
      </c>
      <c r="AH9" s="42">
        <f t="shared" si="1"/>
        <v>22.451298701298782</v>
      </c>
      <c r="AI9" s="42">
        <f t="shared" si="1"/>
        <v>0</v>
      </c>
      <c r="AJ9" s="42">
        <f t="shared" si="1"/>
        <v>0</v>
      </c>
      <c r="AK9" s="42">
        <f t="shared" si="1"/>
        <v>0</v>
      </c>
      <c r="AL9" s="42">
        <f t="shared" si="1"/>
        <v>0</v>
      </c>
      <c r="AM9" s="42">
        <f t="shared" si="1"/>
        <v>0</v>
      </c>
      <c r="AN9" s="42">
        <f t="shared" si="1"/>
        <v>0</v>
      </c>
      <c r="AO9" s="32"/>
      <c r="AP9" s="28"/>
    </row>
    <row r="10" spans="1:42" s="26" customFormat="1" ht="15.75" customHeight="1" x14ac:dyDescent="0.25">
      <c r="A10" s="13"/>
      <c r="B10" s="26" t="s">
        <v>46</v>
      </c>
      <c r="C10" s="43"/>
      <c r="D10" s="43"/>
      <c r="E10" s="119"/>
      <c r="F10" s="41">
        <f>+F9</f>
        <v>0</v>
      </c>
      <c r="G10" s="41">
        <f t="shared" ref="G10:AN10" si="2">+G9+F10</f>
        <v>0</v>
      </c>
      <c r="H10" s="41">
        <f t="shared" si="2"/>
        <v>0</v>
      </c>
      <c r="I10" s="41">
        <f t="shared" si="2"/>
        <v>0</v>
      </c>
      <c r="J10" s="41">
        <f t="shared" si="2"/>
        <v>0</v>
      </c>
      <c r="K10" s="41">
        <f t="shared" si="2"/>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0</v>
      </c>
      <c r="V10" s="41">
        <f t="shared" si="2"/>
        <v>9.7767857142857135</v>
      </c>
      <c r="W10" s="41">
        <f t="shared" si="2"/>
        <v>46.276785714285715</v>
      </c>
      <c r="X10" s="41">
        <f t="shared" si="2"/>
        <v>101.02678571428572</v>
      </c>
      <c r="Y10" s="41">
        <f t="shared" si="2"/>
        <v>155.77678571428572</v>
      </c>
      <c r="Z10" s="41">
        <f t="shared" si="2"/>
        <v>210.52678571428572</v>
      </c>
      <c r="AA10" s="41">
        <f t="shared" si="2"/>
        <v>265.27678571428572</v>
      </c>
      <c r="AB10" s="41">
        <f t="shared" si="2"/>
        <v>320.02678571428572</v>
      </c>
      <c r="AC10" s="41">
        <f t="shared" si="2"/>
        <v>374.77678571428572</v>
      </c>
      <c r="AD10" s="41">
        <f t="shared" si="2"/>
        <v>427.16314935064952</v>
      </c>
      <c r="AE10" s="41">
        <f t="shared" si="2"/>
        <v>472.06574675324708</v>
      </c>
      <c r="AF10" s="41">
        <f t="shared" si="2"/>
        <v>507.61363636363683</v>
      </c>
      <c r="AG10" s="41">
        <f t="shared" si="2"/>
        <v>537.54870129870187</v>
      </c>
      <c r="AH10" s="41">
        <f t="shared" si="2"/>
        <v>560.00000000000068</v>
      </c>
      <c r="AI10" s="41">
        <f t="shared" si="2"/>
        <v>560.00000000000068</v>
      </c>
      <c r="AJ10" s="41">
        <f t="shared" si="2"/>
        <v>560.00000000000068</v>
      </c>
      <c r="AK10" s="41">
        <f t="shared" si="2"/>
        <v>560.00000000000068</v>
      </c>
      <c r="AL10" s="41">
        <f t="shared" si="2"/>
        <v>560.00000000000068</v>
      </c>
      <c r="AM10" s="41">
        <f t="shared" si="2"/>
        <v>560.00000000000068</v>
      </c>
      <c r="AN10" s="41">
        <f t="shared" si="2"/>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3">+$D11*F9</f>
        <v>0</v>
      </c>
      <c r="G11" s="38">
        <f t="shared" si="3"/>
        <v>0</v>
      </c>
      <c r="H11" s="38">
        <f t="shared" si="3"/>
        <v>0</v>
      </c>
      <c r="I11" s="38">
        <f t="shared" si="3"/>
        <v>0</v>
      </c>
      <c r="J11" s="38">
        <f t="shared" si="3"/>
        <v>0</v>
      </c>
      <c r="K11" s="38">
        <f t="shared" si="3"/>
        <v>0</v>
      </c>
      <c r="L11" s="38">
        <f t="shared" si="3"/>
        <v>0</v>
      </c>
      <c r="M11" s="38">
        <f t="shared" si="3"/>
        <v>0</v>
      </c>
      <c r="N11" s="38">
        <f t="shared" si="3"/>
        <v>0</v>
      </c>
      <c r="O11" s="38">
        <f t="shared" si="3"/>
        <v>0</v>
      </c>
      <c r="P11" s="38">
        <f t="shared" si="3"/>
        <v>0</v>
      </c>
      <c r="Q11" s="38">
        <f t="shared" si="3"/>
        <v>0</v>
      </c>
      <c r="R11" s="38">
        <f t="shared" si="3"/>
        <v>0</v>
      </c>
      <c r="S11" s="38">
        <f t="shared" si="3"/>
        <v>0</v>
      </c>
      <c r="T11" s="38">
        <f t="shared" si="3"/>
        <v>0</v>
      </c>
      <c r="U11" s="38">
        <f t="shared" si="3"/>
        <v>0</v>
      </c>
      <c r="V11" s="38">
        <f t="shared" si="3"/>
        <v>684.375</v>
      </c>
      <c r="W11" s="38">
        <f t="shared" si="3"/>
        <v>2555</v>
      </c>
      <c r="X11" s="38">
        <f t="shared" si="3"/>
        <v>3832.5</v>
      </c>
      <c r="Y11" s="38">
        <f t="shared" si="3"/>
        <v>3832.5</v>
      </c>
      <c r="Z11" s="38">
        <f t="shared" si="3"/>
        <v>3832.5</v>
      </c>
      <c r="AA11" s="38">
        <f t="shared" si="3"/>
        <v>3832.5</v>
      </c>
      <c r="AB11" s="38">
        <f t="shared" si="3"/>
        <v>3832.5</v>
      </c>
      <c r="AC11" s="38">
        <f t="shared" si="3"/>
        <v>3832.5</v>
      </c>
      <c r="AD11" s="38">
        <f t="shared" si="3"/>
        <v>3667.0454545454672</v>
      </c>
      <c r="AE11" s="38">
        <f t="shared" si="3"/>
        <v>3143.1818181818285</v>
      </c>
      <c r="AF11" s="38">
        <f t="shared" si="3"/>
        <v>2488.3522727272812</v>
      </c>
      <c r="AG11" s="38">
        <f t="shared" si="3"/>
        <v>2095.4545454545528</v>
      </c>
      <c r="AH11" s="38">
        <f t="shared" si="3"/>
        <v>1571.5909090909147</v>
      </c>
      <c r="AI11" s="38">
        <f t="shared" si="3"/>
        <v>0</v>
      </c>
      <c r="AJ11" s="38">
        <f t="shared" si="3"/>
        <v>0</v>
      </c>
      <c r="AK11" s="38">
        <f t="shared" si="3"/>
        <v>0</v>
      </c>
      <c r="AL11" s="38">
        <f t="shared" si="3"/>
        <v>0</v>
      </c>
      <c r="AM11" s="38">
        <f t="shared" si="3"/>
        <v>0</v>
      </c>
      <c r="AN11" s="38">
        <f t="shared" si="3"/>
        <v>0</v>
      </c>
      <c r="AP11" s="27" t="s">
        <v>134</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114</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115</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139</v>
      </c>
    </row>
    <row r="18" spans="1:42" s="27" customFormat="1" ht="15.75" customHeight="1" x14ac:dyDescent="0.25">
      <c r="A18" s="82"/>
      <c r="C18" s="27" t="s">
        <v>116</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141</v>
      </c>
    </row>
    <row r="19" spans="1:42" s="26" customFormat="1" ht="15.75" customHeight="1" x14ac:dyDescent="0.25">
      <c r="A19"/>
      <c r="B19" s="26" t="s">
        <v>117</v>
      </c>
      <c r="E19" s="97">
        <f>SUM(E17:E18)</f>
        <v>10829.759999999998</v>
      </c>
      <c r="F19" s="42">
        <f>SUM(F17:F18)</f>
        <v>0</v>
      </c>
      <c r="G19" s="42">
        <f t="shared" ref="G19:AN19" si="4">SUM(G17:G18)</f>
        <v>0</v>
      </c>
      <c r="H19" s="42">
        <f t="shared" si="4"/>
        <v>0</v>
      </c>
      <c r="I19" s="42">
        <f t="shared" si="4"/>
        <v>0</v>
      </c>
      <c r="J19" s="42">
        <f t="shared" si="4"/>
        <v>0</v>
      </c>
      <c r="K19" s="42">
        <f t="shared" si="4"/>
        <v>0</v>
      </c>
      <c r="L19" s="42">
        <f t="shared" si="4"/>
        <v>0</v>
      </c>
      <c r="M19" s="42">
        <f t="shared" si="4"/>
        <v>0</v>
      </c>
      <c r="N19" s="42">
        <f t="shared" si="4"/>
        <v>0</v>
      </c>
      <c r="O19" s="42">
        <f t="shared" si="4"/>
        <v>0</v>
      </c>
      <c r="P19" s="42">
        <f t="shared" si="4"/>
        <v>0</v>
      </c>
      <c r="Q19" s="42">
        <f t="shared" si="4"/>
        <v>0</v>
      </c>
      <c r="R19" s="42">
        <f t="shared" si="4"/>
        <v>0</v>
      </c>
      <c r="S19" s="42">
        <f t="shared" si="4"/>
        <v>1250.1319999999998</v>
      </c>
      <c r="T19" s="42">
        <f t="shared" si="4"/>
        <v>4327.3799999999992</v>
      </c>
      <c r="U19" s="42">
        <f t="shared" si="4"/>
        <v>3365.7399999999993</v>
      </c>
      <c r="V19" s="42">
        <f t="shared" si="4"/>
        <v>673.14799999999991</v>
      </c>
      <c r="W19" s="42">
        <f t="shared" si="4"/>
        <v>0</v>
      </c>
      <c r="X19" s="42">
        <f t="shared" si="4"/>
        <v>0</v>
      </c>
      <c r="Y19" s="42">
        <f t="shared" si="4"/>
        <v>0</v>
      </c>
      <c r="Z19" s="42">
        <f t="shared" si="4"/>
        <v>157.73679999999999</v>
      </c>
      <c r="AA19" s="42">
        <f t="shared" si="4"/>
        <v>546.01199999999994</v>
      </c>
      <c r="AB19" s="42">
        <f t="shared" si="4"/>
        <v>424.67599999999993</v>
      </c>
      <c r="AC19" s="42">
        <f t="shared" si="4"/>
        <v>84.935199999999995</v>
      </c>
      <c r="AD19" s="42">
        <f t="shared" si="4"/>
        <v>0</v>
      </c>
      <c r="AE19" s="42">
        <f t="shared" si="4"/>
        <v>0</v>
      </c>
      <c r="AF19" s="42">
        <f t="shared" si="4"/>
        <v>0</v>
      </c>
      <c r="AG19" s="42">
        <f t="shared" si="4"/>
        <v>0</v>
      </c>
      <c r="AH19" s="42">
        <f t="shared" si="4"/>
        <v>0</v>
      </c>
      <c r="AI19" s="42">
        <f t="shared" si="4"/>
        <v>0</v>
      </c>
      <c r="AJ19" s="42">
        <f t="shared" si="4"/>
        <v>0</v>
      </c>
      <c r="AK19" s="42">
        <f t="shared" si="4"/>
        <v>0</v>
      </c>
      <c r="AL19" s="42">
        <f t="shared" si="4"/>
        <v>0</v>
      </c>
      <c r="AM19" s="42">
        <f t="shared" si="4"/>
        <v>0</v>
      </c>
      <c r="AN19" s="42">
        <f t="shared" si="4"/>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138</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118</v>
      </c>
      <c r="D22" s="84">
        <f>+'Field Profiles'!D33</f>
        <v>0.64</v>
      </c>
      <c r="E22" s="99">
        <f>SUM(F22:AN22)</f>
        <v>2674.8672000000001</v>
      </c>
      <c r="F22" s="38">
        <f t="shared" ref="F22:AN22" si="5">+$D22*F18</f>
        <v>0</v>
      </c>
      <c r="G22" s="38">
        <f t="shared" si="5"/>
        <v>0</v>
      </c>
      <c r="H22" s="38">
        <f t="shared" si="5"/>
        <v>0</v>
      </c>
      <c r="I22" s="38">
        <f t="shared" si="5"/>
        <v>0</v>
      </c>
      <c r="J22" s="38">
        <f t="shared" si="5"/>
        <v>0</v>
      </c>
      <c r="K22" s="38">
        <f t="shared" si="5"/>
        <v>0</v>
      </c>
      <c r="L22" s="38">
        <f t="shared" si="5"/>
        <v>0</v>
      </c>
      <c r="M22" s="38">
        <f t="shared" si="5"/>
        <v>0</v>
      </c>
      <c r="N22" s="38">
        <f t="shared" si="5"/>
        <v>0</v>
      </c>
      <c r="O22" s="38">
        <f t="shared" si="5"/>
        <v>0</v>
      </c>
      <c r="P22" s="38">
        <f t="shared" si="5"/>
        <v>0</v>
      </c>
      <c r="Q22" s="38">
        <f t="shared" si="5"/>
        <v>0</v>
      </c>
      <c r="R22" s="38">
        <f t="shared" si="5"/>
        <v>0</v>
      </c>
      <c r="S22" s="38">
        <f t="shared" si="5"/>
        <v>246.781184</v>
      </c>
      <c r="T22" s="38">
        <f t="shared" si="5"/>
        <v>854.24255999999991</v>
      </c>
      <c r="U22" s="38">
        <f t="shared" si="5"/>
        <v>664.41087999999991</v>
      </c>
      <c r="V22" s="38">
        <f t="shared" si="5"/>
        <v>132.88217600000002</v>
      </c>
      <c r="W22" s="38">
        <f t="shared" si="5"/>
        <v>0</v>
      </c>
      <c r="X22" s="38">
        <f t="shared" si="5"/>
        <v>0</v>
      </c>
      <c r="Y22" s="38">
        <f t="shared" si="5"/>
        <v>0</v>
      </c>
      <c r="Z22" s="38">
        <f t="shared" si="5"/>
        <v>100.95155199999999</v>
      </c>
      <c r="AA22" s="38">
        <f t="shared" si="5"/>
        <v>349.44767999999999</v>
      </c>
      <c r="AB22" s="38">
        <f t="shared" si="5"/>
        <v>271.79263999999995</v>
      </c>
      <c r="AC22" s="38">
        <f t="shared" si="5"/>
        <v>54.358528</v>
      </c>
      <c r="AD22" s="38">
        <f t="shared" si="5"/>
        <v>0</v>
      </c>
      <c r="AE22" s="38">
        <f t="shared" si="5"/>
        <v>0</v>
      </c>
      <c r="AF22" s="38">
        <f t="shared" si="5"/>
        <v>0</v>
      </c>
      <c r="AG22" s="38">
        <f t="shared" si="5"/>
        <v>0</v>
      </c>
      <c r="AH22" s="38">
        <f t="shared" si="5"/>
        <v>0</v>
      </c>
      <c r="AI22" s="38">
        <f t="shared" si="5"/>
        <v>0</v>
      </c>
      <c r="AJ22" s="38">
        <f t="shared" si="5"/>
        <v>0</v>
      </c>
      <c r="AK22" s="38">
        <f t="shared" si="5"/>
        <v>0</v>
      </c>
      <c r="AL22" s="38">
        <f t="shared" si="5"/>
        <v>0</v>
      </c>
      <c r="AM22" s="38">
        <f t="shared" si="5"/>
        <v>0</v>
      </c>
      <c r="AN22" s="38">
        <f t="shared" si="5"/>
        <v>0</v>
      </c>
    </row>
    <row r="23" spans="1:42" s="27" customFormat="1" ht="15.75" customHeight="1" x14ac:dyDescent="0.25">
      <c r="A23" s="43"/>
      <c r="C23" s="27" t="s">
        <v>119</v>
      </c>
      <c r="D23" s="84">
        <f>1-D22</f>
        <v>0.36</v>
      </c>
      <c r="E23" s="99">
        <f>SUM(F23:AN23)</f>
        <v>1504.6127999999997</v>
      </c>
      <c r="F23" s="38">
        <f t="shared" ref="F23:AN23" si="6">+F18*$D23</f>
        <v>0</v>
      </c>
      <c r="G23" s="38">
        <f t="shared" si="6"/>
        <v>0</v>
      </c>
      <c r="H23" s="38">
        <f t="shared" si="6"/>
        <v>0</v>
      </c>
      <c r="I23" s="38">
        <f t="shared" si="6"/>
        <v>0</v>
      </c>
      <c r="J23" s="38">
        <f t="shared" si="6"/>
        <v>0</v>
      </c>
      <c r="K23" s="38">
        <f t="shared" si="6"/>
        <v>0</v>
      </c>
      <c r="L23" s="38">
        <f t="shared" si="6"/>
        <v>0</v>
      </c>
      <c r="M23" s="38">
        <f t="shared" si="6"/>
        <v>0</v>
      </c>
      <c r="N23" s="38">
        <f t="shared" si="6"/>
        <v>0</v>
      </c>
      <c r="O23" s="38">
        <f t="shared" si="6"/>
        <v>0</v>
      </c>
      <c r="P23" s="38">
        <f t="shared" si="6"/>
        <v>0</v>
      </c>
      <c r="Q23" s="38">
        <f t="shared" si="6"/>
        <v>0</v>
      </c>
      <c r="R23" s="38">
        <f t="shared" si="6"/>
        <v>0</v>
      </c>
      <c r="S23" s="38">
        <f t="shared" si="6"/>
        <v>138.81441599999999</v>
      </c>
      <c r="T23" s="38">
        <f t="shared" si="6"/>
        <v>480.51143999999994</v>
      </c>
      <c r="U23" s="38">
        <f t="shared" si="6"/>
        <v>373.73111999999992</v>
      </c>
      <c r="V23" s="38">
        <f t="shared" si="6"/>
        <v>74.746223999999998</v>
      </c>
      <c r="W23" s="38">
        <f t="shared" si="6"/>
        <v>0</v>
      </c>
      <c r="X23" s="38">
        <f t="shared" si="6"/>
        <v>0</v>
      </c>
      <c r="Y23" s="38">
        <f t="shared" si="6"/>
        <v>0</v>
      </c>
      <c r="Z23" s="38">
        <f t="shared" si="6"/>
        <v>56.785247999999996</v>
      </c>
      <c r="AA23" s="38">
        <f t="shared" si="6"/>
        <v>196.56431999999998</v>
      </c>
      <c r="AB23" s="38">
        <f t="shared" si="6"/>
        <v>152.88335999999998</v>
      </c>
      <c r="AC23" s="38">
        <f t="shared" si="6"/>
        <v>30.576671999999999</v>
      </c>
      <c r="AD23" s="38">
        <f t="shared" si="6"/>
        <v>0</v>
      </c>
      <c r="AE23" s="38">
        <f t="shared" si="6"/>
        <v>0</v>
      </c>
      <c r="AF23" s="38">
        <f t="shared" si="6"/>
        <v>0</v>
      </c>
      <c r="AG23" s="38">
        <f t="shared" si="6"/>
        <v>0</v>
      </c>
      <c r="AH23" s="38">
        <f t="shared" si="6"/>
        <v>0</v>
      </c>
      <c r="AI23" s="38">
        <f t="shared" si="6"/>
        <v>0</v>
      </c>
      <c r="AJ23" s="38">
        <f t="shared" si="6"/>
        <v>0</v>
      </c>
      <c r="AK23" s="38">
        <f t="shared" si="6"/>
        <v>0</v>
      </c>
      <c r="AL23" s="38">
        <f t="shared" si="6"/>
        <v>0</v>
      </c>
      <c r="AM23" s="38">
        <f t="shared" si="6"/>
        <v>0</v>
      </c>
      <c r="AN23" s="38">
        <f t="shared" si="6"/>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120</v>
      </c>
      <c r="E25" s="188">
        <f>SUM(F25:AN25)</f>
        <v>8154.8927999999996</v>
      </c>
      <c r="F25" s="34">
        <f t="shared" ref="F25:AN25" si="7">+F23+F17</f>
        <v>0</v>
      </c>
      <c r="G25" s="34">
        <f t="shared" si="7"/>
        <v>0</v>
      </c>
      <c r="H25" s="34">
        <f t="shared" si="7"/>
        <v>0</v>
      </c>
      <c r="I25" s="34">
        <f t="shared" si="7"/>
        <v>0</v>
      </c>
      <c r="J25" s="34">
        <f t="shared" si="7"/>
        <v>0</v>
      </c>
      <c r="K25" s="34">
        <f t="shared" si="7"/>
        <v>0</v>
      </c>
      <c r="L25" s="34">
        <f t="shared" si="7"/>
        <v>0</v>
      </c>
      <c r="M25" s="34">
        <f t="shared" si="7"/>
        <v>0</v>
      </c>
      <c r="N25" s="34">
        <f t="shared" si="7"/>
        <v>0</v>
      </c>
      <c r="O25" s="34">
        <f t="shared" si="7"/>
        <v>0</v>
      </c>
      <c r="P25" s="34">
        <f t="shared" si="7"/>
        <v>0</v>
      </c>
      <c r="Q25" s="34">
        <f t="shared" si="7"/>
        <v>0</v>
      </c>
      <c r="R25" s="34">
        <f t="shared" si="7"/>
        <v>0</v>
      </c>
      <c r="S25" s="34">
        <f t="shared" si="7"/>
        <v>1003.3508159999999</v>
      </c>
      <c r="T25" s="34">
        <f t="shared" si="7"/>
        <v>3473.1374399999995</v>
      </c>
      <c r="U25" s="34">
        <f t="shared" si="7"/>
        <v>2701.3291199999994</v>
      </c>
      <c r="V25" s="34">
        <f t="shared" si="7"/>
        <v>540.26582399999995</v>
      </c>
      <c r="W25" s="34">
        <f t="shared" si="7"/>
        <v>0</v>
      </c>
      <c r="X25" s="34">
        <f t="shared" si="7"/>
        <v>0</v>
      </c>
      <c r="Y25" s="34">
        <f t="shared" si="7"/>
        <v>0</v>
      </c>
      <c r="Z25" s="34">
        <f t="shared" si="7"/>
        <v>56.785247999999996</v>
      </c>
      <c r="AA25" s="34">
        <f t="shared" si="7"/>
        <v>196.56431999999998</v>
      </c>
      <c r="AB25" s="34">
        <f t="shared" si="7"/>
        <v>152.88335999999998</v>
      </c>
      <c r="AC25" s="34">
        <f t="shared" si="7"/>
        <v>30.576671999999999</v>
      </c>
      <c r="AD25" s="34">
        <f t="shared" si="7"/>
        <v>0</v>
      </c>
      <c r="AE25" s="34">
        <f t="shared" si="7"/>
        <v>0</v>
      </c>
      <c r="AF25" s="34">
        <f t="shared" si="7"/>
        <v>0</v>
      </c>
      <c r="AG25" s="34">
        <f t="shared" si="7"/>
        <v>0</v>
      </c>
      <c r="AH25" s="34">
        <f t="shared" si="7"/>
        <v>0</v>
      </c>
      <c r="AI25" s="34">
        <f t="shared" si="7"/>
        <v>0</v>
      </c>
      <c r="AJ25" s="34">
        <f t="shared" si="7"/>
        <v>0</v>
      </c>
      <c r="AK25" s="34">
        <f t="shared" si="7"/>
        <v>0</v>
      </c>
      <c r="AL25" s="34">
        <f t="shared" si="7"/>
        <v>0</v>
      </c>
      <c r="AM25" s="34">
        <f t="shared" si="7"/>
        <v>0</v>
      </c>
      <c r="AN25" s="34">
        <f t="shared" si="7"/>
        <v>0</v>
      </c>
      <c r="AO25" s="50"/>
      <c r="AP25" s="27" t="s">
        <v>140</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135</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207</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137</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8">F30+F27+F19+F14</f>
        <v>320</v>
      </c>
      <c r="G32" s="39">
        <f t="shared" si="8"/>
        <v>0</v>
      </c>
      <c r="H32" s="39">
        <f t="shared" si="8"/>
        <v>0</v>
      </c>
      <c r="I32" s="39">
        <f t="shared" si="8"/>
        <v>0</v>
      </c>
      <c r="J32" s="39">
        <f t="shared" si="8"/>
        <v>0</v>
      </c>
      <c r="K32" s="39">
        <f t="shared" si="8"/>
        <v>0</v>
      </c>
      <c r="L32" s="39">
        <f t="shared" si="8"/>
        <v>0</v>
      </c>
      <c r="M32" s="39">
        <f t="shared" si="8"/>
        <v>0</v>
      </c>
      <c r="N32" s="39">
        <f t="shared" si="8"/>
        <v>261</v>
      </c>
      <c r="O32" s="39">
        <f>O30+O27+O19+O14</f>
        <v>0</v>
      </c>
      <c r="P32" s="39">
        <f t="shared" ref="P32:AN32" si="9">P30+P27+P19+P14</f>
        <v>0</v>
      </c>
      <c r="Q32" s="39">
        <f t="shared" si="9"/>
        <v>0</v>
      </c>
      <c r="R32" s="39">
        <f t="shared" si="9"/>
        <v>0</v>
      </c>
      <c r="S32" s="39">
        <f t="shared" si="9"/>
        <v>1250.1319999999998</v>
      </c>
      <c r="T32" s="39">
        <f t="shared" si="9"/>
        <v>4327.3799999999992</v>
      </c>
      <c r="U32" s="39">
        <f t="shared" si="9"/>
        <v>3365.7399999999993</v>
      </c>
      <c r="V32" s="39">
        <f t="shared" si="9"/>
        <v>1316.8710769230768</v>
      </c>
      <c r="W32" s="39">
        <f t="shared" si="9"/>
        <v>643.72307692307686</v>
      </c>
      <c r="X32" s="39">
        <f t="shared" si="9"/>
        <v>643.72307692307686</v>
      </c>
      <c r="Y32" s="39">
        <f t="shared" si="9"/>
        <v>643.72307692307686</v>
      </c>
      <c r="Z32" s="39">
        <f t="shared" si="9"/>
        <v>801.45987692307688</v>
      </c>
      <c r="AA32" s="39">
        <f t="shared" si="9"/>
        <v>1189.7350769230768</v>
      </c>
      <c r="AB32" s="39">
        <f t="shared" si="9"/>
        <v>1068.3990769230768</v>
      </c>
      <c r="AC32" s="39">
        <f t="shared" si="9"/>
        <v>728.65827692307687</v>
      </c>
      <c r="AD32" s="39">
        <f t="shared" si="9"/>
        <v>643.72307692307686</v>
      </c>
      <c r="AE32" s="39">
        <f t="shared" si="9"/>
        <v>643.72307692307686</v>
      </c>
      <c r="AF32" s="39">
        <f t="shared" si="9"/>
        <v>643.72307692307686</v>
      </c>
      <c r="AG32" s="39">
        <f t="shared" si="9"/>
        <v>643.72307692307686</v>
      </c>
      <c r="AH32" s="39">
        <f t="shared" si="9"/>
        <v>643.72307692307686</v>
      </c>
      <c r="AI32" s="39">
        <f t="shared" si="9"/>
        <v>708.73</v>
      </c>
      <c r="AJ32" s="39">
        <f t="shared" si="9"/>
        <v>0</v>
      </c>
      <c r="AK32" s="39">
        <f t="shared" si="9"/>
        <v>0</v>
      </c>
      <c r="AL32" s="39">
        <f t="shared" si="9"/>
        <v>0</v>
      </c>
      <c r="AM32" s="39">
        <f t="shared" si="9"/>
        <v>0</v>
      </c>
      <c r="AN32" s="39">
        <f t="shared" si="9"/>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0">+F11</f>
        <v>0</v>
      </c>
      <c r="G39" s="38">
        <f t="shared" si="10"/>
        <v>0</v>
      </c>
      <c r="H39" s="38">
        <f t="shared" si="10"/>
        <v>0</v>
      </c>
      <c r="I39" s="38">
        <f t="shared" si="10"/>
        <v>0</v>
      </c>
      <c r="J39" s="38">
        <f t="shared" si="10"/>
        <v>0</v>
      </c>
      <c r="K39" s="38">
        <f t="shared" si="10"/>
        <v>0</v>
      </c>
      <c r="L39" s="38">
        <f t="shared" si="10"/>
        <v>0</v>
      </c>
      <c r="M39" s="38">
        <f t="shared" si="10"/>
        <v>0</v>
      </c>
      <c r="N39" s="38">
        <f t="shared" si="10"/>
        <v>0</v>
      </c>
      <c r="O39" s="38">
        <f t="shared" si="10"/>
        <v>0</v>
      </c>
      <c r="P39" s="38">
        <f t="shared" si="10"/>
        <v>0</v>
      </c>
      <c r="Q39" s="38">
        <f t="shared" si="10"/>
        <v>0</v>
      </c>
      <c r="R39" s="38">
        <f t="shared" si="10"/>
        <v>0</v>
      </c>
      <c r="S39" s="38">
        <f t="shared" si="10"/>
        <v>0</v>
      </c>
      <c r="T39" s="38">
        <f t="shared" si="10"/>
        <v>0</v>
      </c>
      <c r="U39" s="38">
        <f t="shared" si="10"/>
        <v>0</v>
      </c>
      <c r="V39" s="38">
        <f t="shared" si="10"/>
        <v>684.375</v>
      </c>
      <c r="W39" s="38">
        <f t="shared" si="10"/>
        <v>2555</v>
      </c>
      <c r="X39" s="38">
        <f t="shared" si="10"/>
        <v>3832.5</v>
      </c>
      <c r="Y39" s="38">
        <f t="shared" si="10"/>
        <v>3832.5</v>
      </c>
      <c r="Z39" s="38">
        <f t="shared" si="10"/>
        <v>3832.5</v>
      </c>
      <c r="AA39" s="38">
        <f t="shared" si="10"/>
        <v>3832.5</v>
      </c>
      <c r="AB39" s="38">
        <f t="shared" si="10"/>
        <v>3832.5</v>
      </c>
      <c r="AC39" s="38">
        <f t="shared" si="10"/>
        <v>3832.5</v>
      </c>
      <c r="AD39" s="38">
        <f t="shared" si="10"/>
        <v>3667.0454545454672</v>
      </c>
      <c r="AE39" s="38">
        <f t="shared" si="10"/>
        <v>3143.1818181818285</v>
      </c>
      <c r="AF39" s="38">
        <f t="shared" si="10"/>
        <v>2488.3522727272812</v>
      </c>
      <c r="AG39" s="38">
        <f t="shared" si="10"/>
        <v>2095.4545454545528</v>
      </c>
      <c r="AH39" s="38">
        <f t="shared" si="10"/>
        <v>1571.5909090909147</v>
      </c>
      <c r="AI39" s="38">
        <f t="shared" si="10"/>
        <v>0</v>
      </c>
      <c r="AJ39" s="38">
        <f t="shared" si="10"/>
        <v>0</v>
      </c>
      <c r="AK39" s="38">
        <f t="shared" si="10"/>
        <v>0</v>
      </c>
      <c r="AL39" s="38">
        <f t="shared" si="10"/>
        <v>0</v>
      </c>
      <c r="AM39" s="38">
        <f t="shared" si="10"/>
        <v>0</v>
      </c>
      <c r="AN39" s="38">
        <f t="shared" si="10"/>
        <v>0</v>
      </c>
    </row>
    <row r="40" spans="1:42" s="26" customFormat="1" ht="15.75" customHeight="1" x14ac:dyDescent="0.25">
      <c r="B40" s="43" t="s">
        <v>63</v>
      </c>
      <c r="C40" s="43"/>
      <c r="D40" s="43"/>
      <c r="E40" s="85"/>
      <c r="F40" s="1">
        <f>+$D$11*F36</f>
        <v>70</v>
      </c>
      <c r="G40" s="1">
        <f t="shared" ref="G40:AN40" si="11">+$D$11*G36</f>
        <v>70</v>
      </c>
      <c r="H40" s="1">
        <f t="shared" si="11"/>
        <v>70</v>
      </c>
      <c r="I40" s="1">
        <f t="shared" si="11"/>
        <v>70</v>
      </c>
      <c r="J40" s="1">
        <f t="shared" si="11"/>
        <v>70</v>
      </c>
      <c r="K40" s="1">
        <f t="shared" si="11"/>
        <v>70</v>
      </c>
      <c r="L40" s="1">
        <f t="shared" si="11"/>
        <v>70</v>
      </c>
      <c r="M40" s="1">
        <f t="shared" si="11"/>
        <v>70</v>
      </c>
      <c r="N40" s="1">
        <f t="shared" si="11"/>
        <v>70</v>
      </c>
      <c r="O40" s="1">
        <f t="shared" si="11"/>
        <v>70</v>
      </c>
      <c r="P40" s="1">
        <f t="shared" si="11"/>
        <v>70</v>
      </c>
      <c r="Q40" s="1">
        <f t="shared" si="11"/>
        <v>70</v>
      </c>
      <c r="R40" s="1">
        <f t="shared" si="11"/>
        <v>70</v>
      </c>
      <c r="S40" s="1">
        <f t="shared" si="11"/>
        <v>70</v>
      </c>
      <c r="T40" s="1">
        <f t="shared" si="11"/>
        <v>71.400000000000006</v>
      </c>
      <c r="U40" s="1">
        <f t="shared" si="11"/>
        <v>72.828000000000003</v>
      </c>
      <c r="V40" s="1">
        <f t="shared" si="11"/>
        <v>74.284559999999999</v>
      </c>
      <c r="W40" s="1">
        <f t="shared" si="11"/>
        <v>75.770251200000004</v>
      </c>
      <c r="X40" s="1">
        <f t="shared" si="11"/>
        <v>77.285656224000007</v>
      </c>
      <c r="Y40" s="1">
        <f t="shared" si="11"/>
        <v>78.83136934848001</v>
      </c>
      <c r="Z40" s="1">
        <f t="shared" si="11"/>
        <v>80.407996735449601</v>
      </c>
      <c r="AA40" s="1">
        <f t="shared" si="11"/>
        <v>82.016156670158608</v>
      </c>
      <c r="AB40" s="1">
        <f t="shared" si="11"/>
        <v>83.65647980356178</v>
      </c>
      <c r="AC40" s="1">
        <f t="shared" si="11"/>
        <v>85.329609399633014</v>
      </c>
      <c r="AD40" s="1">
        <f t="shared" si="11"/>
        <v>87.036201587625669</v>
      </c>
      <c r="AE40" s="1">
        <f t="shared" si="11"/>
        <v>88.77692561937819</v>
      </c>
      <c r="AF40" s="1">
        <f t="shared" si="11"/>
        <v>90.552464131765745</v>
      </c>
      <c r="AG40" s="1">
        <f t="shared" si="11"/>
        <v>92.363513414401069</v>
      </c>
      <c r="AH40" s="1">
        <f t="shared" si="11"/>
        <v>94.210783682689097</v>
      </c>
      <c r="AI40" s="1">
        <f t="shared" si="11"/>
        <v>96.094999356342868</v>
      </c>
      <c r="AJ40" s="1">
        <f t="shared" si="11"/>
        <v>98.016899343469746</v>
      </c>
      <c r="AK40" s="1">
        <f t="shared" si="11"/>
        <v>99.977237330339136</v>
      </c>
      <c r="AL40" s="1">
        <f t="shared" si="11"/>
        <v>101.97678207694591</v>
      </c>
      <c r="AM40" s="1">
        <f t="shared" si="11"/>
        <v>104.01631771848484</v>
      </c>
      <c r="AN40" s="1">
        <f t="shared" si="11"/>
        <v>106.09664407285455</v>
      </c>
      <c r="AO40" s="32"/>
      <c r="AP40" s="28" t="s">
        <v>81</v>
      </c>
    </row>
    <row r="41" spans="1:42" s="14" customFormat="1" ht="15.75" customHeight="1" x14ac:dyDescent="0.25">
      <c r="A41" s="13"/>
      <c r="B41" s="14" t="s">
        <v>62</v>
      </c>
      <c r="E41" s="98">
        <f>SUM(F41:AN41)</f>
        <v>46828.832198288881</v>
      </c>
      <c r="F41" s="97">
        <f>+F39*F36</f>
        <v>0</v>
      </c>
      <c r="G41" s="97">
        <f t="shared" ref="G41:AN41" si="12">+G39*G36</f>
        <v>0</v>
      </c>
      <c r="H41" s="97">
        <f t="shared" si="12"/>
        <v>0</v>
      </c>
      <c r="I41" s="97">
        <f t="shared" si="12"/>
        <v>0</v>
      </c>
      <c r="J41" s="97">
        <f t="shared" si="12"/>
        <v>0</v>
      </c>
      <c r="K41" s="97">
        <f t="shared" si="12"/>
        <v>0</v>
      </c>
      <c r="L41" s="97">
        <f t="shared" si="12"/>
        <v>0</v>
      </c>
      <c r="M41" s="97">
        <f t="shared" si="12"/>
        <v>0</v>
      </c>
      <c r="N41" s="97">
        <f t="shared" si="12"/>
        <v>0</v>
      </c>
      <c r="O41" s="97">
        <f t="shared" si="12"/>
        <v>0</v>
      </c>
      <c r="P41" s="97">
        <f t="shared" si="12"/>
        <v>0</v>
      </c>
      <c r="Q41" s="97">
        <f t="shared" si="12"/>
        <v>0</v>
      </c>
      <c r="R41" s="97">
        <f t="shared" si="12"/>
        <v>0</v>
      </c>
      <c r="S41" s="97">
        <f t="shared" si="12"/>
        <v>0</v>
      </c>
      <c r="T41" s="97">
        <f t="shared" si="12"/>
        <v>0</v>
      </c>
      <c r="U41" s="97">
        <f t="shared" si="12"/>
        <v>0</v>
      </c>
      <c r="V41" s="97">
        <f t="shared" si="12"/>
        <v>726.2642249999999</v>
      </c>
      <c r="W41" s="97">
        <f t="shared" si="12"/>
        <v>2765.6141687999998</v>
      </c>
      <c r="X41" s="97">
        <f t="shared" si="12"/>
        <v>4231.3896782640004</v>
      </c>
      <c r="Y41" s="97">
        <f t="shared" si="12"/>
        <v>4316.0174718292801</v>
      </c>
      <c r="Z41" s="97">
        <f t="shared" si="12"/>
        <v>4402.3378212658654</v>
      </c>
      <c r="AA41" s="97">
        <f t="shared" si="12"/>
        <v>4490.384577691183</v>
      </c>
      <c r="AB41" s="97">
        <f t="shared" si="12"/>
        <v>4580.1922692450071</v>
      </c>
      <c r="AC41" s="97">
        <f t="shared" si="12"/>
        <v>4671.7961146299076</v>
      </c>
      <c r="AD41" s="97">
        <f t="shared" si="12"/>
        <v>4559.5101058972241</v>
      </c>
      <c r="AE41" s="97">
        <f t="shared" si="12"/>
        <v>3986.3145497272867</v>
      </c>
      <c r="AF41" s="97">
        <f t="shared" si="12"/>
        <v>3218.9489989047843</v>
      </c>
      <c r="AG41" s="97">
        <f t="shared" si="12"/>
        <v>2764.9077716908469</v>
      </c>
      <c r="AH41" s="97">
        <f t="shared" si="12"/>
        <v>2115.1544453434981</v>
      </c>
      <c r="AI41" s="97">
        <f t="shared" si="12"/>
        <v>0</v>
      </c>
      <c r="AJ41" s="97">
        <f t="shared" si="12"/>
        <v>0</v>
      </c>
      <c r="AK41" s="97">
        <f t="shared" si="12"/>
        <v>0</v>
      </c>
      <c r="AL41" s="97">
        <f t="shared" si="12"/>
        <v>0</v>
      </c>
      <c r="AM41" s="97">
        <f t="shared" si="12"/>
        <v>0</v>
      </c>
      <c r="AN41" s="97">
        <f t="shared" si="12"/>
        <v>0</v>
      </c>
      <c r="AO41" s="99"/>
      <c r="AP41" s="100"/>
    </row>
    <row r="42" spans="1:42" s="26" customFormat="1" ht="15.75" customHeight="1" x14ac:dyDescent="0.25">
      <c r="A42" s="13"/>
      <c r="B42" s="26" t="s">
        <v>64</v>
      </c>
      <c r="C42" s="43"/>
      <c r="D42" s="43"/>
      <c r="E42" s="119"/>
      <c r="F42" s="41">
        <f>+F41</f>
        <v>0</v>
      </c>
      <c r="G42" s="41">
        <f t="shared" ref="G42:AN42" si="13">+G41+F42</f>
        <v>0</v>
      </c>
      <c r="H42" s="41">
        <f t="shared" si="13"/>
        <v>0</v>
      </c>
      <c r="I42" s="41">
        <f t="shared" si="13"/>
        <v>0</v>
      </c>
      <c r="J42" s="41">
        <f t="shared" si="13"/>
        <v>0</v>
      </c>
      <c r="K42" s="41">
        <f t="shared" si="13"/>
        <v>0</v>
      </c>
      <c r="L42" s="41">
        <f t="shared" si="13"/>
        <v>0</v>
      </c>
      <c r="M42" s="41">
        <f t="shared" si="13"/>
        <v>0</v>
      </c>
      <c r="N42" s="41">
        <f t="shared" si="13"/>
        <v>0</v>
      </c>
      <c r="O42" s="41">
        <f t="shared" si="13"/>
        <v>0</v>
      </c>
      <c r="P42" s="41">
        <f t="shared" si="13"/>
        <v>0</v>
      </c>
      <c r="Q42" s="41">
        <f t="shared" si="13"/>
        <v>0</v>
      </c>
      <c r="R42" s="41">
        <f t="shared" si="13"/>
        <v>0</v>
      </c>
      <c r="S42" s="41">
        <f t="shared" si="13"/>
        <v>0</v>
      </c>
      <c r="T42" s="41">
        <f t="shared" si="13"/>
        <v>0</v>
      </c>
      <c r="U42" s="41">
        <f t="shared" si="13"/>
        <v>0</v>
      </c>
      <c r="V42" s="41">
        <f t="shared" si="13"/>
        <v>726.2642249999999</v>
      </c>
      <c r="W42" s="41">
        <f t="shared" si="13"/>
        <v>3491.8783937999997</v>
      </c>
      <c r="X42" s="41">
        <f t="shared" si="13"/>
        <v>7723.2680720640001</v>
      </c>
      <c r="Y42" s="41">
        <f t="shared" si="13"/>
        <v>12039.28554389328</v>
      </c>
      <c r="Z42" s="41">
        <f t="shared" si="13"/>
        <v>16441.623365159146</v>
      </c>
      <c r="AA42" s="41">
        <f t="shared" si="13"/>
        <v>20932.00794285033</v>
      </c>
      <c r="AB42" s="41">
        <f t="shared" si="13"/>
        <v>25512.200212095337</v>
      </c>
      <c r="AC42" s="41">
        <f t="shared" si="13"/>
        <v>30183.996326725246</v>
      </c>
      <c r="AD42" s="41">
        <f t="shared" si="13"/>
        <v>34743.506432622467</v>
      </c>
      <c r="AE42" s="41">
        <f t="shared" si="13"/>
        <v>38729.820982349753</v>
      </c>
      <c r="AF42" s="41">
        <f t="shared" si="13"/>
        <v>41948.76998125454</v>
      </c>
      <c r="AG42" s="41">
        <f t="shared" si="13"/>
        <v>44713.677752945383</v>
      </c>
      <c r="AH42" s="41">
        <f t="shared" si="13"/>
        <v>46828.832198288881</v>
      </c>
      <c r="AI42" s="41">
        <f t="shared" si="13"/>
        <v>46828.832198288881</v>
      </c>
      <c r="AJ42" s="41">
        <f t="shared" si="13"/>
        <v>46828.832198288881</v>
      </c>
      <c r="AK42" s="41">
        <f t="shared" si="13"/>
        <v>46828.832198288881</v>
      </c>
      <c r="AL42" s="41">
        <f t="shared" si="13"/>
        <v>46828.832198288881</v>
      </c>
      <c r="AM42" s="41">
        <f t="shared" si="13"/>
        <v>46828.832198288881</v>
      </c>
      <c r="AN42" s="41">
        <f t="shared" si="13"/>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4">+F14</f>
        <v>320</v>
      </c>
      <c r="G46" s="41">
        <f t="shared" si="14"/>
        <v>0</v>
      </c>
      <c r="H46" s="41">
        <f t="shared" si="14"/>
        <v>0</v>
      </c>
      <c r="I46" s="41">
        <f t="shared" si="14"/>
        <v>0</v>
      </c>
      <c r="J46" s="41">
        <f t="shared" si="14"/>
        <v>0</v>
      </c>
      <c r="K46" s="41">
        <f t="shared" si="14"/>
        <v>0</v>
      </c>
      <c r="L46" s="41">
        <f t="shared" si="14"/>
        <v>0</v>
      </c>
      <c r="M46" s="41">
        <f t="shared" si="14"/>
        <v>0</v>
      </c>
      <c r="N46" s="41">
        <f t="shared" si="14"/>
        <v>261</v>
      </c>
      <c r="O46" s="41">
        <f t="shared" si="14"/>
        <v>0</v>
      </c>
      <c r="P46" s="41">
        <f t="shared" si="14"/>
        <v>0</v>
      </c>
      <c r="Q46" s="41">
        <f t="shared" si="14"/>
        <v>0</v>
      </c>
      <c r="R46" s="41">
        <f t="shared" si="14"/>
        <v>0</v>
      </c>
      <c r="S46" s="41">
        <f t="shared" si="14"/>
        <v>0</v>
      </c>
      <c r="T46" s="41">
        <f t="shared" si="14"/>
        <v>0</v>
      </c>
      <c r="U46" s="41">
        <f t="shared" si="14"/>
        <v>0</v>
      </c>
      <c r="V46" s="41">
        <f t="shared" si="14"/>
        <v>0</v>
      </c>
      <c r="W46" s="41">
        <f t="shared" si="14"/>
        <v>0</v>
      </c>
      <c r="X46" s="41">
        <f t="shared" si="14"/>
        <v>0</v>
      </c>
      <c r="Y46" s="41">
        <f t="shared" si="14"/>
        <v>0</v>
      </c>
      <c r="Z46" s="41">
        <f t="shared" si="14"/>
        <v>0</v>
      </c>
      <c r="AA46" s="41">
        <f t="shared" si="14"/>
        <v>0</v>
      </c>
      <c r="AB46" s="41">
        <f t="shared" si="14"/>
        <v>0</v>
      </c>
      <c r="AC46" s="41">
        <f t="shared" si="14"/>
        <v>0</v>
      </c>
      <c r="AD46" s="41">
        <f t="shared" si="14"/>
        <v>0</v>
      </c>
      <c r="AE46" s="41">
        <f t="shared" si="14"/>
        <v>0</v>
      </c>
      <c r="AF46" s="41">
        <f t="shared" si="14"/>
        <v>0</v>
      </c>
      <c r="AG46" s="41">
        <f t="shared" si="14"/>
        <v>0</v>
      </c>
      <c r="AH46" s="41">
        <f t="shared" si="14"/>
        <v>0</v>
      </c>
      <c r="AI46" s="41">
        <f t="shared" si="14"/>
        <v>0</v>
      </c>
      <c r="AJ46" s="41">
        <f t="shared" si="14"/>
        <v>0</v>
      </c>
      <c r="AK46" s="41">
        <f t="shared" si="14"/>
        <v>0</v>
      </c>
      <c r="AL46" s="41">
        <f t="shared" si="14"/>
        <v>0</v>
      </c>
      <c r="AM46" s="41">
        <f t="shared" si="14"/>
        <v>0</v>
      </c>
      <c r="AN46" s="41">
        <f t="shared" si="14"/>
        <v>0</v>
      </c>
      <c r="AO46" s="32"/>
      <c r="AP46" s="28"/>
    </row>
    <row r="47" spans="1:42" s="26" customFormat="1" ht="15.75" customHeight="1" x14ac:dyDescent="0.25">
      <c r="A47" s="13"/>
      <c r="B47" s="26" t="s">
        <v>117</v>
      </c>
      <c r="C47" s="43"/>
      <c r="D47" s="43"/>
      <c r="E47" s="85">
        <f>SUM(F47:AN47)</f>
        <v>10829.759999999998</v>
      </c>
      <c r="F47" s="41">
        <f t="shared" ref="F47:AN47" si="15">+F19</f>
        <v>0</v>
      </c>
      <c r="G47" s="41">
        <f t="shared" si="15"/>
        <v>0</v>
      </c>
      <c r="H47" s="41">
        <f t="shared" si="15"/>
        <v>0</v>
      </c>
      <c r="I47" s="41">
        <f t="shared" si="15"/>
        <v>0</v>
      </c>
      <c r="J47" s="41">
        <f t="shared" si="15"/>
        <v>0</v>
      </c>
      <c r="K47" s="41">
        <f t="shared" si="15"/>
        <v>0</v>
      </c>
      <c r="L47" s="41">
        <f t="shared" si="15"/>
        <v>0</v>
      </c>
      <c r="M47" s="41">
        <f t="shared" si="15"/>
        <v>0</v>
      </c>
      <c r="N47" s="41">
        <f t="shared" si="15"/>
        <v>0</v>
      </c>
      <c r="O47" s="41">
        <f t="shared" si="15"/>
        <v>0</v>
      </c>
      <c r="P47" s="41">
        <f t="shared" si="15"/>
        <v>0</v>
      </c>
      <c r="Q47" s="41">
        <f t="shared" si="15"/>
        <v>0</v>
      </c>
      <c r="R47" s="41">
        <f t="shared" si="15"/>
        <v>0</v>
      </c>
      <c r="S47" s="41">
        <f t="shared" si="15"/>
        <v>1250.1319999999998</v>
      </c>
      <c r="T47" s="41">
        <f t="shared" si="15"/>
        <v>4327.3799999999992</v>
      </c>
      <c r="U47" s="41">
        <f t="shared" si="15"/>
        <v>3365.7399999999993</v>
      </c>
      <c r="V47" s="41">
        <f t="shared" si="15"/>
        <v>673.14799999999991</v>
      </c>
      <c r="W47" s="41">
        <f t="shared" si="15"/>
        <v>0</v>
      </c>
      <c r="X47" s="41">
        <f t="shared" si="15"/>
        <v>0</v>
      </c>
      <c r="Y47" s="41">
        <f t="shared" si="15"/>
        <v>0</v>
      </c>
      <c r="Z47" s="41">
        <f t="shared" si="15"/>
        <v>157.73679999999999</v>
      </c>
      <c r="AA47" s="41">
        <f t="shared" si="15"/>
        <v>546.01199999999994</v>
      </c>
      <c r="AB47" s="41">
        <f t="shared" si="15"/>
        <v>424.67599999999993</v>
      </c>
      <c r="AC47" s="41">
        <f t="shared" si="15"/>
        <v>84.935199999999995</v>
      </c>
      <c r="AD47" s="41">
        <f t="shared" si="15"/>
        <v>0</v>
      </c>
      <c r="AE47" s="41">
        <f t="shared" si="15"/>
        <v>0</v>
      </c>
      <c r="AF47" s="41">
        <f t="shared" si="15"/>
        <v>0</v>
      </c>
      <c r="AG47" s="41">
        <f t="shared" si="15"/>
        <v>0</v>
      </c>
      <c r="AH47" s="41">
        <f t="shared" si="15"/>
        <v>0</v>
      </c>
      <c r="AI47" s="41">
        <f t="shared" si="15"/>
        <v>0</v>
      </c>
      <c r="AJ47" s="41">
        <f t="shared" si="15"/>
        <v>0</v>
      </c>
      <c r="AK47" s="41">
        <f t="shared" si="15"/>
        <v>0</v>
      </c>
      <c r="AL47" s="41">
        <f t="shared" si="15"/>
        <v>0</v>
      </c>
      <c r="AM47" s="41">
        <f t="shared" si="15"/>
        <v>0</v>
      </c>
      <c r="AN47" s="41">
        <f t="shared" si="15"/>
        <v>0</v>
      </c>
      <c r="AO47" s="32"/>
      <c r="AP47" s="28"/>
    </row>
    <row r="48" spans="1:42" s="26" customFormat="1" ht="15.75" customHeight="1" x14ac:dyDescent="0.25">
      <c r="A48" s="13"/>
      <c r="B48" s="26" t="s">
        <v>156</v>
      </c>
      <c r="C48" s="43"/>
      <c r="D48" s="43"/>
      <c r="E48" s="85">
        <f>SUM(F48:AN48)</f>
        <v>8368.4000000000015</v>
      </c>
      <c r="F48" s="41">
        <f t="shared" ref="F48:AN48" si="16">+F27</f>
        <v>0</v>
      </c>
      <c r="G48" s="41">
        <f t="shared" si="16"/>
        <v>0</v>
      </c>
      <c r="H48" s="41">
        <f t="shared" si="16"/>
        <v>0</v>
      </c>
      <c r="I48" s="41">
        <f t="shared" si="16"/>
        <v>0</v>
      </c>
      <c r="J48" s="41">
        <f t="shared" si="16"/>
        <v>0</v>
      </c>
      <c r="K48" s="41">
        <f t="shared" si="16"/>
        <v>0</v>
      </c>
      <c r="L48" s="41">
        <f t="shared" si="16"/>
        <v>0</v>
      </c>
      <c r="M48" s="41">
        <f t="shared" si="16"/>
        <v>0</v>
      </c>
      <c r="N48" s="41">
        <f t="shared" si="16"/>
        <v>0</v>
      </c>
      <c r="O48" s="41">
        <f t="shared" si="16"/>
        <v>0</v>
      </c>
      <c r="P48" s="41">
        <f t="shared" si="16"/>
        <v>0</v>
      </c>
      <c r="Q48" s="41">
        <f t="shared" si="16"/>
        <v>0</v>
      </c>
      <c r="R48" s="41">
        <f t="shared" si="16"/>
        <v>0</v>
      </c>
      <c r="S48" s="41">
        <f t="shared" si="16"/>
        <v>0</v>
      </c>
      <c r="T48" s="41">
        <f t="shared" si="16"/>
        <v>0</v>
      </c>
      <c r="U48" s="41">
        <f t="shared" si="16"/>
        <v>0</v>
      </c>
      <c r="V48" s="41">
        <f t="shared" si="16"/>
        <v>643.72307692307686</v>
      </c>
      <c r="W48" s="41">
        <f t="shared" si="16"/>
        <v>643.72307692307686</v>
      </c>
      <c r="X48" s="41">
        <f t="shared" si="16"/>
        <v>643.72307692307686</v>
      </c>
      <c r="Y48" s="41">
        <f t="shared" si="16"/>
        <v>643.72307692307686</v>
      </c>
      <c r="Z48" s="41">
        <f t="shared" si="16"/>
        <v>643.72307692307686</v>
      </c>
      <c r="AA48" s="41">
        <f t="shared" si="16"/>
        <v>643.72307692307686</v>
      </c>
      <c r="AB48" s="41">
        <f t="shared" si="16"/>
        <v>643.72307692307686</v>
      </c>
      <c r="AC48" s="41">
        <f t="shared" si="16"/>
        <v>643.72307692307686</v>
      </c>
      <c r="AD48" s="41">
        <f t="shared" si="16"/>
        <v>643.72307692307686</v>
      </c>
      <c r="AE48" s="41">
        <f t="shared" si="16"/>
        <v>643.72307692307686</v>
      </c>
      <c r="AF48" s="41">
        <f t="shared" si="16"/>
        <v>643.72307692307686</v>
      </c>
      <c r="AG48" s="41">
        <f t="shared" si="16"/>
        <v>643.72307692307686</v>
      </c>
      <c r="AH48" s="41">
        <f t="shared" si="16"/>
        <v>643.72307692307686</v>
      </c>
      <c r="AI48" s="41">
        <f t="shared" si="16"/>
        <v>0</v>
      </c>
      <c r="AJ48" s="41">
        <f t="shared" si="16"/>
        <v>0</v>
      </c>
      <c r="AK48" s="41">
        <f t="shared" si="16"/>
        <v>0</v>
      </c>
      <c r="AL48" s="41">
        <f t="shared" si="16"/>
        <v>0</v>
      </c>
      <c r="AM48" s="41">
        <f t="shared" si="16"/>
        <v>0</v>
      </c>
      <c r="AN48" s="41">
        <f t="shared" si="16"/>
        <v>0</v>
      </c>
      <c r="AO48" s="32"/>
      <c r="AP48" s="28"/>
    </row>
    <row r="49" spans="1:42" s="26" customFormat="1" ht="15.75" customHeight="1" x14ac:dyDescent="0.25">
      <c r="A49" s="13"/>
      <c r="B49" s="26" t="s">
        <v>206</v>
      </c>
      <c r="C49" s="43"/>
      <c r="D49" s="43"/>
      <c r="E49" s="85">
        <f>SUM(F49:AN49)</f>
        <v>708.73</v>
      </c>
      <c r="F49" s="45">
        <f>F30</f>
        <v>0</v>
      </c>
      <c r="G49" s="45">
        <f t="shared" ref="G49:AN49" si="17">G30</f>
        <v>0</v>
      </c>
      <c r="H49" s="45">
        <f t="shared" si="17"/>
        <v>0</v>
      </c>
      <c r="I49" s="45">
        <f t="shared" si="17"/>
        <v>0</v>
      </c>
      <c r="J49" s="45">
        <f t="shared" si="17"/>
        <v>0</v>
      </c>
      <c r="K49" s="45">
        <f t="shared" si="17"/>
        <v>0</v>
      </c>
      <c r="L49" s="45">
        <f t="shared" si="17"/>
        <v>0</v>
      </c>
      <c r="M49" s="45">
        <f t="shared" si="17"/>
        <v>0</v>
      </c>
      <c r="N49" s="45">
        <f t="shared" si="17"/>
        <v>0</v>
      </c>
      <c r="O49" s="45">
        <f t="shared" si="17"/>
        <v>0</v>
      </c>
      <c r="P49" s="45">
        <f t="shared" si="17"/>
        <v>0</v>
      </c>
      <c r="Q49" s="45">
        <f t="shared" si="17"/>
        <v>0</v>
      </c>
      <c r="R49" s="45">
        <f t="shared" si="17"/>
        <v>0</v>
      </c>
      <c r="S49" s="45">
        <f t="shared" si="17"/>
        <v>0</v>
      </c>
      <c r="T49" s="45">
        <f t="shared" si="17"/>
        <v>0</v>
      </c>
      <c r="U49" s="45">
        <f t="shared" si="17"/>
        <v>0</v>
      </c>
      <c r="V49" s="45">
        <f t="shared" si="17"/>
        <v>0</v>
      </c>
      <c r="W49" s="45">
        <f t="shared" si="17"/>
        <v>0</v>
      </c>
      <c r="X49" s="45">
        <f t="shared" si="17"/>
        <v>0</v>
      </c>
      <c r="Y49" s="45">
        <f t="shared" si="17"/>
        <v>0</v>
      </c>
      <c r="Z49" s="45">
        <f t="shared" si="17"/>
        <v>0</v>
      </c>
      <c r="AA49" s="45">
        <f t="shared" si="17"/>
        <v>0</v>
      </c>
      <c r="AB49" s="45">
        <f t="shared" si="17"/>
        <v>0</v>
      </c>
      <c r="AC49" s="45">
        <f t="shared" si="17"/>
        <v>0</v>
      </c>
      <c r="AD49" s="45">
        <f t="shared" si="17"/>
        <v>0</v>
      </c>
      <c r="AE49" s="45">
        <f t="shared" si="17"/>
        <v>0</v>
      </c>
      <c r="AF49" s="45">
        <f t="shared" si="17"/>
        <v>0</v>
      </c>
      <c r="AG49" s="45">
        <f t="shared" si="17"/>
        <v>0</v>
      </c>
      <c r="AH49" s="45">
        <f t="shared" si="17"/>
        <v>0</v>
      </c>
      <c r="AI49" s="45">
        <f t="shared" si="17"/>
        <v>708.73</v>
      </c>
      <c r="AJ49" s="45">
        <f t="shared" si="17"/>
        <v>0</v>
      </c>
      <c r="AK49" s="45">
        <f t="shared" si="17"/>
        <v>0</v>
      </c>
      <c r="AL49" s="45">
        <f t="shared" si="17"/>
        <v>0</v>
      </c>
      <c r="AM49" s="45">
        <f t="shared" si="17"/>
        <v>0</v>
      </c>
      <c r="AN49" s="45">
        <f t="shared" si="17"/>
        <v>0</v>
      </c>
      <c r="AO49" s="32"/>
      <c r="AP49" s="28"/>
    </row>
    <row r="50" spans="1:42" s="14" customFormat="1" ht="15.75" customHeight="1" x14ac:dyDescent="0.25">
      <c r="A50" s="13"/>
      <c r="B50" s="14" t="s">
        <v>65</v>
      </c>
      <c r="E50" s="98">
        <f>SUM(F50:AN50)</f>
        <v>20487.89</v>
      </c>
      <c r="F50" s="101">
        <f t="shared" ref="F50:AN50" si="18">SUM(F46:F49)</f>
        <v>320</v>
      </c>
      <c r="G50" s="101">
        <f t="shared" si="18"/>
        <v>0</v>
      </c>
      <c r="H50" s="101">
        <f t="shared" si="18"/>
        <v>0</v>
      </c>
      <c r="I50" s="101">
        <f t="shared" si="18"/>
        <v>0</v>
      </c>
      <c r="J50" s="101">
        <f t="shared" si="18"/>
        <v>0</v>
      </c>
      <c r="K50" s="101">
        <f t="shared" si="18"/>
        <v>0</v>
      </c>
      <c r="L50" s="101">
        <f t="shared" si="18"/>
        <v>0</v>
      </c>
      <c r="M50" s="101">
        <f t="shared" si="18"/>
        <v>0</v>
      </c>
      <c r="N50" s="101">
        <f t="shared" si="18"/>
        <v>261</v>
      </c>
      <c r="O50" s="101">
        <f t="shared" si="18"/>
        <v>0</v>
      </c>
      <c r="P50" s="101">
        <f t="shared" si="18"/>
        <v>0</v>
      </c>
      <c r="Q50" s="101">
        <f t="shared" si="18"/>
        <v>0</v>
      </c>
      <c r="R50" s="101">
        <f t="shared" si="18"/>
        <v>0</v>
      </c>
      <c r="S50" s="101">
        <f t="shared" si="18"/>
        <v>1250.1319999999998</v>
      </c>
      <c r="T50" s="101">
        <f t="shared" si="18"/>
        <v>4327.3799999999992</v>
      </c>
      <c r="U50" s="101">
        <f t="shared" si="18"/>
        <v>3365.7399999999993</v>
      </c>
      <c r="V50" s="101">
        <f t="shared" si="18"/>
        <v>1316.8710769230768</v>
      </c>
      <c r="W50" s="101">
        <f t="shared" si="18"/>
        <v>643.72307692307686</v>
      </c>
      <c r="X50" s="101">
        <f t="shared" si="18"/>
        <v>643.72307692307686</v>
      </c>
      <c r="Y50" s="101">
        <f t="shared" si="18"/>
        <v>643.72307692307686</v>
      </c>
      <c r="Z50" s="101">
        <f t="shared" si="18"/>
        <v>801.45987692307688</v>
      </c>
      <c r="AA50" s="101">
        <f t="shared" si="18"/>
        <v>1189.7350769230768</v>
      </c>
      <c r="AB50" s="101">
        <f t="shared" si="18"/>
        <v>1068.3990769230768</v>
      </c>
      <c r="AC50" s="101">
        <f t="shared" si="18"/>
        <v>728.65827692307687</v>
      </c>
      <c r="AD50" s="101">
        <f t="shared" si="18"/>
        <v>643.72307692307686</v>
      </c>
      <c r="AE50" s="101">
        <f t="shared" si="18"/>
        <v>643.72307692307686</v>
      </c>
      <c r="AF50" s="101">
        <f t="shared" si="18"/>
        <v>643.72307692307686</v>
      </c>
      <c r="AG50" s="101">
        <f t="shared" si="18"/>
        <v>643.72307692307686</v>
      </c>
      <c r="AH50" s="101">
        <f t="shared" si="18"/>
        <v>643.72307692307686</v>
      </c>
      <c r="AI50" s="101">
        <f t="shared" si="18"/>
        <v>708.73</v>
      </c>
      <c r="AJ50" s="101">
        <f t="shared" si="18"/>
        <v>0</v>
      </c>
      <c r="AK50" s="101">
        <f t="shared" si="18"/>
        <v>0</v>
      </c>
      <c r="AL50" s="101">
        <f t="shared" si="18"/>
        <v>0</v>
      </c>
      <c r="AM50" s="101">
        <f t="shared" si="18"/>
        <v>0</v>
      </c>
      <c r="AN50" s="101">
        <f t="shared" si="18"/>
        <v>0</v>
      </c>
      <c r="AO50" s="99"/>
      <c r="AP50" s="100"/>
    </row>
    <row r="51" spans="1:42" s="26" customFormat="1" ht="15.75" customHeight="1" x14ac:dyDescent="0.25">
      <c r="A51" s="13"/>
      <c r="B51" s="26" t="s">
        <v>66</v>
      </c>
      <c r="C51" s="43"/>
      <c r="D51" s="43"/>
      <c r="E51" s="119"/>
      <c r="F51" s="41">
        <f>+F50</f>
        <v>320</v>
      </c>
      <c r="G51" s="41">
        <f t="shared" ref="G51:AN51" si="19">+G50+F51</f>
        <v>320</v>
      </c>
      <c r="H51" s="41">
        <f t="shared" si="19"/>
        <v>320</v>
      </c>
      <c r="I51" s="41">
        <f t="shared" si="19"/>
        <v>320</v>
      </c>
      <c r="J51" s="41">
        <f t="shared" si="19"/>
        <v>320</v>
      </c>
      <c r="K51" s="41">
        <f t="shared" si="19"/>
        <v>320</v>
      </c>
      <c r="L51" s="41">
        <f t="shared" si="19"/>
        <v>320</v>
      </c>
      <c r="M51" s="41">
        <f t="shared" si="19"/>
        <v>320</v>
      </c>
      <c r="N51" s="41">
        <f t="shared" si="19"/>
        <v>581</v>
      </c>
      <c r="O51" s="41">
        <f t="shared" si="19"/>
        <v>581</v>
      </c>
      <c r="P51" s="41">
        <f t="shared" si="19"/>
        <v>581</v>
      </c>
      <c r="Q51" s="41">
        <f t="shared" si="19"/>
        <v>581</v>
      </c>
      <c r="R51" s="41">
        <f t="shared" si="19"/>
        <v>581</v>
      </c>
      <c r="S51" s="41">
        <f t="shared" si="19"/>
        <v>1831.1319999999998</v>
      </c>
      <c r="T51" s="41">
        <f t="shared" si="19"/>
        <v>6158.5119999999988</v>
      </c>
      <c r="U51" s="41">
        <f t="shared" si="19"/>
        <v>9524.2519999999986</v>
      </c>
      <c r="V51" s="41">
        <f t="shared" si="19"/>
        <v>10841.123076923075</v>
      </c>
      <c r="W51" s="41">
        <f t="shared" si="19"/>
        <v>11484.846153846152</v>
      </c>
      <c r="X51" s="41">
        <f t="shared" si="19"/>
        <v>12128.56923076923</v>
      </c>
      <c r="Y51" s="41">
        <f t="shared" si="19"/>
        <v>12772.292307692307</v>
      </c>
      <c r="Z51" s="41">
        <f t="shared" si="19"/>
        <v>13573.752184615383</v>
      </c>
      <c r="AA51" s="41">
        <f t="shared" si="19"/>
        <v>14763.487261538459</v>
      </c>
      <c r="AB51" s="41">
        <f t="shared" si="19"/>
        <v>15831.886338461536</v>
      </c>
      <c r="AC51" s="41">
        <f t="shared" si="19"/>
        <v>16560.544615384613</v>
      </c>
      <c r="AD51" s="41">
        <f t="shared" si="19"/>
        <v>17204.267692307691</v>
      </c>
      <c r="AE51" s="41">
        <f t="shared" si="19"/>
        <v>17847.990769230768</v>
      </c>
      <c r="AF51" s="41">
        <f t="shared" si="19"/>
        <v>18491.713846153845</v>
      </c>
      <c r="AG51" s="41">
        <f t="shared" si="19"/>
        <v>19135.436923076923</v>
      </c>
      <c r="AH51" s="41">
        <f t="shared" si="19"/>
        <v>19779.16</v>
      </c>
      <c r="AI51" s="41">
        <f t="shared" si="19"/>
        <v>20487.89</v>
      </c>
      <c r="AJ51" s="41">
        <f t="shared" si="19"/>
        <v>20487.89</v>
      </c>
      <c r="AK51" s="41">
        <f t="shared" si="19"/>
        <v>20487.89</v>
      </c>
      <c r="AL51" s="41">
        <f t="shared" si="19"/>
        <v>20487.89</v>
      </c>
      <c r="AM51" s="41">
        <f t="shared" si="19"/>
        <v>20487.89</v>
      </c>
      <c r="AN51" s="41">
        <f t="shared" si="19"/>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4" si="20">+F46*F$36</f>
        <v>320</v>
      </c>
      <c r="G54" s="41">
        <f t="shared" si="20"/>
        <v>0</v>
      </c>
      <c r="H54" s="41">
        <f t="shared" si="20"/>
        <v>0</v>
      </c>
      <c r="I54" s="41">
        <f t="shared" si="20"/>
        <v>0</v>
      </c>
      <c r="J54" s="41">
        <f t="shared" si="20"/>
        <v>0</v>
      </c>
      <c r="K54" s="41">
        <f t="shared" si="20"/>
        <v>0</v>
      </c>
      <c r="L54" s="41">
        <f t="shared" si="20"/>
        <v>0</v>
      </c>
      <c r="M54" s="41">
        <f t="shared" si="20"/>
        <v>0</v>
      </c>
      <c r="N54" s="41">
        <f t="shared" si="20"/>
        <v>261</v>
      </c>
      <c r="O54" s="41">
        <f t="shared" si="20"/>
        <v>0</v>
      </c>
      <c r="P54" s="41">
        <f t="shared" si="20"/>
        <v>0</v>
      </c>
      <c r="Q54" s="41">
        <f t="shared" si="20"/>
        <v>0</v>
      </c>
      <c r="R54" s="41">
        <f t="shared" si="20"/>
        <v>0</v>
      </c>
      <c r="S54" s="41">
        <f t="shared" si="20"/>
        <v>0</v>
      </c>
      <c r="T54" s="41">
        <f t="shared" si="20"/>
        <v>0</v>
      </c>
      <c r="U54" s="41">
        <f t="shared" si="20"/>
        <v>0</v>
      </c>
      <c r="V54" s="41">
        <f t="shared" si="20"/>
        <v>0</v>
      </c>
      <c r="W54" s="41">
        <f t="shared" si="20"/>
        <v>0</v>
      </c>
      <c r="X54" s="41">
        <f t="shared" si="20"/>
        <v>0</v>
      </c>
      <c r="Y54" s="41">
        <f t="shared" si="20"/>
        <v>0</v>
      </c>
      <c r="Z54" s="41">
        <f t="shared" si="20"/>
        <v>0</v>
      </c>
      <c r="AA54" s="41">
        <f t="shared" si="20"/>
        <v>0</v>
      </c>
      <c r="AB54" s="41">
        <f t="shared" si="20"/>
        <v>0</v>
      </c>
      <c r="AC54" s="41">
        <f t="shared" si="20"/>
        <v>0</v>
      </c>
      <c r="AD54" s="41">
        <f t="shared" si="20"/>
        <v>0</v>
      </c>
      <c r="AE54" s="41">
        <f t="shared" si="20"/>
        <v>0</v>
      </c>
      <c r="AF54" s="41">
        <f t="shared" si="20"/>
        <v>0</v>
      </c>
      <c r="AG54" s="41">
        <f t="shared" si="20"/>
        <v>0</v>
      </c>
      <c r="AH54" s="41">
        <f t="shared" si="20"/>
        <v>0</v>
      </c>
      <c r="AI54" s="41">
        <f t="shared" si="20"/>
        <v>0</v>
      </c>
      <c r="AJ54" s="41">
        <f t="shared" si="20"/>
        <v>0</v>
      </c>
      <c r="AK54" s="41">
        <f t="shared" si="20"/>
        <v>0</v>
      </c>
      <c r="AL54" s="41">
        <f t="shared" si="20"/>
        <v>0</v>
      </c>
      <c r="AM54" s="41">
        <f t="shared" si="20"/>
        <v>0</v>
      </c>
      <c r="AN54" s="41">
        <f t="shared" si="20"/>
        <v>0</v>
      </c>
      <c r="AO54" s="32"/>
      <c r="AP54" s="28"/>
    </row>
    <row r="55" spans="1:42" s="26" customFormat="1" ht="15.75" customHeight="1" x14ac:dyDescent="0.25">
      <c r="A55" s="13"/>
      <c r="B55" s="26" t="s">
        <v>117</v>
      </c>
      <c r="C55" s="43"/>
      <c r="D55" s="43"/>
      <c r="E55" s="85">
        <f>SUM(F55:AN55)</f>
        <v>11312.118288678055</v>
      </c>
      <c r="F55" s="41">
        <f t="shared" ref="F55:AN55" si="21">+F47*F$36</f>
        <v>0</v>
      </c>
      <c r="G55" s="41">
        <f t="shared" si="21"/>
        <v>0</v>
      </c>
      <c r="H55" s="41">
        <f t="shared" si="21"/>
        <v>0</v>
      </c>
      <c r="I55" s="41">
        <f t="shared" si="21"/>
        <v>0</v>
      </c>
      <c r="J55" s="41">
        <f t="shared" si="21"/>
        <v>0</v>
      </c>
      <c r="K55" s="41">
        <f t="shared" si="21"/>
        <v>0</v>
      </c>
      <c r="L55" s="41">
        <f t="shared" si="21"/>
        <v>0</v>
      </c>
      <c r="M55" s="41">
        <f t="shared" si="21"/>
        <v>0</v>
      </c>
      <c r="N55" s="41">
        <f t="shared" si="21"/>
        <v>0</v>
      </c>
      <c r="O55" s="41">
        <f t="shared" si="21"/>
        <v>0</v>
      </c>
      <c r="P55" s="41">
        <f t="shared" si="21"/>
        <v>0</v>
      </c>
      <c r="Q55" s="41">
        <f t="shared" si="21"/>
        <v>0</v>
      </c>
      <c r="R55" s="41">
        <f t="shared" si="21"/>
        <v>0</v>
      </c>
      <c r="S55" s="41">
        <f t="shared" si="21"/>
        <v>1250.1319999999998</v>
      </c>
      <c r="T55" s="41">
        <f t="shared" si="21"/>
        <v>4413.9275999999991</v>
      </c>
      <c r="U55" s="41">
        <f t="shared" si="21"/>
        <v>3501.7158959999992</v>
      </c>
      <c r="V55" s="41">
        <f t="shared" si="21"/>
        <v>714.35004278399981</v>
      </c>
      <c r="W55" s="41">
        <f t="shared" si="21"/>
        <v>0</v>
      </c>
      <c r="X55" s="41">
        <f t="shared" si="21"/>
        <v>0</v>
      </c>
      <c r="Y55" s="41">
        <f t="shared" si="21"/>
        <v>0</v>
      </c>
      <c r="Z55" s="41">
        <f t="shared" si="21"/>
        <v>181.19000142086094</v>
      </c>
      <c r="AA55" s="41">
        <f t="shared" si="21"/>
        <v>639.7400819398091</v>
      </c>
      <c r="AB55" s="41">
        <f t="shared" si="21"/>
        <v>507.52713167224852</v>
      </c>
      <c r="AC55" s="41">
        <f t="shared" si="21"/>
        <v>103.5355348611387</v>
      </c>
      <c r="AD55" s="41">
        <f t="shared" si="21"/>
        <v>0</v>
      </c>
      <c r="AE55" s="41">
        <f t="shared" si="21"/>
        <v>0</v>
      </c>
      <c r="AF55" s="41">
        <f t="shared" si="21"/>
        <v>0</v>
      </c>
      <c r="AG55" s="41">
        <f t="shared" si="21"/>
        <v>0</v>
      </c>
      <c r="AH55" s="41">
        <f t="shared" si="21"/>
        <v>0</v>
      </c>
      <c r="AI55" s="41">
        <f t="shared" si="21"/>
        <v>0</v>
      </c>
      <c r="AJ55" s="41">
        <f t="shared" si="21"/>
        <v>0</v>
      </c>
      <c r="AK55" s="41">
        <f t="shared" si="21"/>
        <v>0</v>
      </c>
      <c r="AL55" s="41">
        <f t="shared" si="21"/>
        <v>0</v>
      </c>
      <c r="AM55" s="41">
        <f t="shared" si="21"/>
        <v>0</v>
      </c>
      <c r="AN55" s="41">
        <f t="shared" si="21"/>
        <v>0</v>
      </c>
      <c r="AO55" s="32"/>
      <c r="AP55" s="28"/>
    </row>
    <row r="56" spans="1:42" s="26" customFormat="1" ht="15.75" customHeight="1" x14ac:dyDescent="0.25">
      <c r="A56" s="13"/>
      <c r="B56" s="26" t="s">
        <v>156</v>
      </c>
      <c r="C56" s="43"/>
      <c r="D56" s="43"/>
      <c r="E56" s="85">
        <f>SUM(F56:AN56)</f>
        <v>10028.487951077997</v>
      </c>
      <c r="F56" s="41">
        <f t="shared" ref="F56:AN56" si="22">+F48*F$36</f>
        <v>0</v>
      </c>
      <c r="G56" s="41">
        <f t="shared" si="22"/>
        <v>0</v>
      </c>
      <c r="H56" s="41">
        <f t="shared" si="22"/>
        <v>0</v>
      </c>
      <c r="I56" s="41">
        <f t="shared" si="22"/>
        <v>0</v>
      </c>
      <c r="J56" s="41">
        <f t="shared" si="22"/>
        <v>0</v>
      </c>
      <c r="K56" s="41">
        <f t="shared" si="22"/>
        <v>0</v>
      </c>
      <c r="L56" s="41">
        <f t="shared" si="22"/>
        <v>0</v>
      </c>
      <c r="M56" s="41">
        <f t="shared" si="22"/>
        <v>0</v>
      </c>
      <c r="N56" s="41">
        <f t="shared" si="22"/>
        <v>0</v>
      </c>
      <c r="O56" s="41">
        <f t="shared" si="22"/>
        <v>0</v>
      </c>
      <c r="P56" s="41">
        <f t="shared" si="22"/>
        <v>0</v>
      </c>
      <c r="Q56" s="41">
        <f t="shared" si="22"/>
        <v>0</v>
      </c>
      <c r="R56" s="41">
        <f t="shared" si="22"/>
        <v>0</v>
      </c>
      <c r="S56" s="41">
        <f t="shared" si="22"/>
        <v>0</v>
      </c>
      <c r="T56" s="41">
        <f t="shared" si="22"/>
        <v>0</v>
      </c>
      <c r="U56" s="41">
        <f t="shared" si="22"/>
        <v>0</v>
      </c>
      <c r="V56" s="41">
        <f t="shared" si="22"/>
        <v>683.1240790153845</v>
      </c>
      <c r="W56" s="41">
        <f t="shared" si="22"/>
        <v>696.78656059569221</v>
      </c>
      <c r="X56" s="41">
        <f t="shared" si="22"/>
        <v>710.7222918076061</v>
      </c>
      <c r="Y56" s="41">
        <f t="shared" si="22"/>
        <v>724.93673764375831</v>
      </c>
      <c r="Z56" s="41">
        <f t="shared" si="22"/>
        <v>739.43547239663337</v>
      </c>
      <c r="AA56" s="41">
        <f t="shared" si="22"/>
        <v>754.22418184456615</v>
      </c>
      <c r="AB56" s="41">
        <f t="shared" si="22"/>
        <v>769.30866548145741</v>
      </c>
      <c r="AC56" s="41">
        <f t="shared" si="22"/>
        <v>784.69483879108668</v>
      </c>
      <c r="AD56" s="41">
        <f t="shared" si="22"/>
        <v>800.38873556690839</v>
      </c>
      <c r="AE56" s="41">
        <f t="shared" si="22"/>
        <v>816.39651027824652</v>
      </c>
      <c r="AF56" s="41">
        <f t="shared" si="22"/>
        <v>832.72444048381135</v>
      </c>
      <c r="AG56" s="41">
        <f t="shared" si="22"/>
        <v>849.37892929348766</v>
      </c>
      <c r="AH56" s="41">
        <f t="shared" si="22"/>
        <v>866.36650787935753</v>
      </c>
      <c r="AI56" s="41">
        <f t="shared" si="22"/>
        <v>0</v>
      </c>
      <c r="AJ56" s="41">
        <f t="shared" si="22"/>
        <v>0</v>
      </c>
      <c r="AK56" s="41">
        <f t="shared" si="22"/>
        <v>0</v>
      </c>
      <c r="AL56" s="41">
        <f t="shared" si="22"/>
        <v>0</v>
      </c>
      <c r="AM56" s="41">
        <f t="shared" si="22"/>
        <v>0</v>
      </c>
      <c r="AN56" s="41">
        <f t="shared" si="22"/>
        <v>0</v>
      </c>
      <c r="AO56" s="32"/>
      <c r="AP56" s="28"/>
    </row>
    <row r="57" spans="1:42" s="26" customFormat="1" ht="15.75" customHeight="1" x14ac:dyDescent="0.25">
      <c r="A57" s="13"/>
      <c r="B57" s="26" t="s">
        <v>206</v>
      </c>
      <c r="C57" s="43"/>
      <c r="D57" s="43"/>
      <c r="E57" s="85">
        <f>SUM(F57:AN57)</f>
        <v>972.93441276886983</v>
      </c>
      <c r="F57" s="41">
        <f t="shared" ref="F57:AN57" si="23">+F49*F$36</f>
        <v>0</v>
      </c>
      <c r="G57" s="41">
        <f t="shared" si="23"/>
        <v>0</v>
      </c>
      <c r="H57" s="41">
        <f t="shared" si="23"/>
        <v>0</v>
      </c>
      <c r="I57" s="41">
        <f t="shared" si="23"/>
        <v>0</v>
      </c>
      <c r="J57" s="41">
        <f t="shared" si="23"/>
        <v>0</v>
      </c>
      <c r="K57" s="41">
        <f t="shared" si="23"/>
        <v>0</v>
      </c>
      <c r="L57" s="41">
        <f t="shared" si="23"/>
        <v>0</v>
      </c>
      <c r="M57" s="41">
        <f t="shared" si="23"/>
        <v>0</v>
      </c>
      <c r="N57" s="41">
        <f t="shared" si="23"/>
        <v>0</v>
      </c>
      <c r="O57" s="41">
        <f t="shared" si="23"/>
        <v>0</v>
      </c>
      <c r="P57" s="41">
        <f t="shared" si="23"/>
        <v>0</v>
      </c>
      <c r="Q57" s="41">
        <f t="shared" si="23"/>
        <v>0</v>
      </c>
      <c r="R57" s="41">
        <f t="shared" si="23"/>
        <v>0</v>
      </c>
      <c r="S57" s="41">
        <f t="shared" si="23"/>
        <v>0</v>
      </c>
      <c r="T57" s="41">
        <f t="shared" si="23"/>
        <v>0</v>
      </c>
      <c r="U57" s="41">
        <f t="shared" si="23"/>
        <v>0</v>
      </c>
      <c r="V57" s="41">
        <f t="shared" si="23"/>
        <v>0</v>
      </c>
      <c r="W57" s="41">
        <f t="shared" si="23"/>
        <v>0</v>
      </c>
      <c r="X57" s="41">
        <f t="shared" si="23"/>
        <v>0</v>
      </c>
      <c r="Y57" s="41">
        <f t="shared" si="23"/>
        <v>0</v>
      </c>
      <c r="Z57" s="41">
        <f t="shared" si="23"/>
        <v>0</v>
      </c>
      <c r="AA57" s="41">
        <f t="shared" si="23"/>
        <v>0</v>
      </c>
      <c r="AB57" s="41">
        <f t="shared" si="23"/>
        <v>0</v>
      </c>
      <c r="AC57" s="41">
        <f t="shared" si="23"/>
        <v>0</v>
      </c>
      <c r="AD57" s="41">
        <f t="shared" si="23"/>
        <v>0</v>
      </c>
      <c r="AE57" s="41">
        <f t="shared" si="23"/>
        <v>0</v>
      </c>
      <c r="AF57" s="41">
        <f t="shared" si="23"/>
        <v>0</v>
      </c>
      <c r="AG57" s="41">
        <f t="shared" si="23"/>
        <v>0</v>
      </c>
      <c r="AH57" s="41">
        <f t="shared" si="23"/>
        <v>0</v>
      </c>
      <c r="AI57" s="41">
        <f t="shared" si="23"/>
        <v>972.93441276886983</v>
      </c>
      <c r="AJ57" s="41">
        <f t="shared" si="23"/>
        <v>0</v>
      </c>
      <c r="AK57" s="41">
        <f t="shared" si="23"/>
        <v>0</v>
      </c>
      <c r="AL57" s="41">
        <f t="shared" si="23"/>
        <v>0</v>
      </c>
      <c r="AM57" s="41">
        <f t="shared" si="23"/>
        <v>0</v>
      </c>
      <c r="AN57" s="41">
        <f t="shared" si="23"/>
        <v>0</v>
      </c>
      <c r="AO57" s="32"/>
      <c r="AP57" s="28"/>
    </row>
    <row r="58" spans="1:42" s="14" customFormat="1" ht="15.75" customHeight="1" x14ac:dyDescent="0.25">
      <c r="A58" s="13"/>
      <c r="B58" s="14" t="s">
        <v>67</v>
      </c>
      <c r="E58" s="98">
        <f>SUM(F58:AN58)</f>
        <v>22894.54065252492</v>
      </c>
      <c r="F58" s="97">
        <f t="shared" ref="F58:AN58" si="24">SUM(F54:F57)</f>
        <v>320</v>
      </c>
      <c r="G58" s="97">
        <f t="shared" si="24"/>
        <v>0</v>
      </c>
      <c r="H58" s="97">
        <f t="shared" si="24"/>
        <v>0</v>
      </c>
      <c r="I58" s="97">
        <f t="shared" si="24"/>
        <v>0</v>
      </c>
      <c r="J58" s="97">
        <f t="shared" si="24"/>
        <v>0</v>
      </c>
      <c r="K58" s="97">
        <f t="shared" si="24"/>
        <v>0</v>
      </c>
      <c r="L58" s="97">
        <f t="shared" si="24"/>
        <v>0</v>
      </c>
      <c r="M58" s="97">
        <f t="shared" si="24"/>
        <v>0</v>
      </c>
      <c r="N58" s="97">
        <f t="shared" si="24"/>
        <v>261</v>
      </c>
      <c r="O58" s="97">
        <f t="shared" si="24"/>
        <v>0</v>
      </c>
      <c r="P58" s="97">
        <f t="shared" si="24"/>
        <v>0</v>
      </c>
      <c r="Q58" s="97">
        <f t="shared" si="24"/>
        <v>0</v>
      </c>
      <c r="R58" s="97">
        <f t="shared" si="24"/>
        <v>0</v>
      </c>
      <c r="S58" s="97">
        <f t="shared" si="24"/>
        <v>1250.1319999999998</v>
      </c>
      <c r="T58" s="97">
        <f t="shared" si="24"/>
        <v>4413.9275999999991</v>
      </c>
      <c r="U58" s="97">
        <f t="shared" si="24"/>
        <v>3501.7158959999992</v>
      </c>
      <c r="V58" s="97">
        <f t="shared" si="24"/>
        <v>1397.4741217993842</v>
      </c>
      <c r="W58" s="97">
        <f t="shared" si="24"/>
        <v>696.78656059569221</v>
      </c>
      <c r="X58" s="97">
        <f t="shared" si="24"/>
        <v>710.7222918076061</v>
      </c>
      <c r="Y58" s="97">
        <f t="shared" si="24"/>
        <v>724.93673764375831</v>
      </c>
      <c r="Z58" s="97">
        <f t="shared" si="24"/>
        <v>920.62547381749437</v>
      </c>
      <c r="AA58" s="97">
        <f t="shared" si="24"/>
        <v>1393.9642637843754</v>
      </c>
      <c r="AB58" s="97">
        <f t="shared" si="24"/>
        <v>1276.8357971537059</v>
      </c>
      <c r="AC58" s="97">
        <f t="shared" si="24"/>
        <v>888.23037365222535</v>
      </c>
      <c r="AD58" s="97">
        <f t="shared" si="24"/>
        <v>800.38873556690839</v>
      </c>
      <c r="AE58" s="97">
        <f t="shared" si="24"/>
        <v>816.39651027824652</v>
      </c>
      <c r="AF58" s="97">
        <f t="shared" si="24"/>
        <v>832.72444048381135</v>
      </c>
      <c r="AG58" s="97">
        <f t="shared" si="24"/>
        <v>849.37892929348766</v>
      </c>
      <c r="AH58" s="97">
        <f t="shared" si="24"/>
        <v>866.36650787935753</v>
      </c>
      <c r="AI58" s="97">
        <f t="shared" si="24"/>
        <v>972.93441276886983</v>
      </c>
      <c r="AJ58" s="97">
        <f t="shared" si="24"/>
        <v>0</v>
      </c>
      <c r="AK58" s="97">
        <f t="shared" si="24"/>
        <v>0</v>
      </c>
      <c r="AL58" s="97">
        <f t="shared" si="24"/>
        <v>0</v>
      </c>
      <c r="AM58" s="97">
        <f t="shared" si="24"/>
        <v>0</v>
      </c>
      <c r="AN58" s="97">
        <f t="shared" si="24"/>
        <v>0</v>
      </c>
      <c r="AO58" s="99"/>
      <c r="AP58" s="100"/>
    </row>
    <row r="59" spans="1:42" s="26" customFormat="1" ht="15.75" customHeight="1" x14ac:dyDescent="0.25">
      <c r="A59" s="13"/>
      <c r="B59" s="26" t="s">
        <v>68</v>
      </c>
      <c r="C59" s="43"/>
      <c r="D59" s="43"/>
      <c r="E59" s="85"/>
      <c r="F59" s="41">
        <f>+F58</f>
        <v>320</v>
      </c>
      <c r="G59" s="41">
        <f t="shared" ref="G59:AN59" si="25">+G58+F59</f>
        <v>320</v>
      </c>
      <c r="H59" s="41">
        <f t="shared" si="25"/>
        <v>320</v>
      </c>
      <c r="I59" s="41">
        <f t="shared" si="25"/>
        <v>320</v>
      </c>
      <c r="J59" s="41">
        <f t="shared" si="25"/>
        <v>320</v>
      </c>
      <c r="K59" s="41">
        <f t="shared" si="25"/>
        <v>320</v>
      </c>
      <c r="L59" s="41">
        <f t="shared" si="25"/>
        <v>320</v>
      </c>
      <c r="M59" s="41">
        <f t="shared" si="25"/>
        <v>320</v>
      </c>
      <c r="N59" s="41">
        <f t="shared" si="25"/>
        <v>581</v>
      </c>
      <c r="O59" s="41">
        <f t="shared" si="25"/>
        <v>581</v>
      </c>
      <c r="P59" s="41">
        <f t="shared" si="25"/>
        <v>581</v>
      </c>
      <c r="Q59" s="41">
        <f t="shared" si="25"/>
        <v>581</v>
      </c>
      <c r="R59" s="41">
        <f t="shared" si="25"/>
        <v>581</v>
      </c>
      <c r="S59" s="41">
        <f t="shared" si="25"/>
        <v>1831.1319999999998</v>
      </c>
      <c r="T59" s="41">
        <f t="shared" si="25"/>
        <v>6245.0595999999987</v>
      </c>
      <c r="U59" s="41">
        <f t="shared" si="25"/>
        <v>9746.7754959999984</v>
      </c>
      <c r="V59" s="41">
        <f t="shared" si="25"/>
        <v>11144.249617799382</v>
      </c>
      <c r="W59" s="41">
        <f t="shared" si="25"/>
        <v>11841.036178395074</v>
      </c>
      <c r="X59" s="41">
        <f t="shared" si="25"/>
        <v>12551.75847020268</v>
      </c>
      <c r="Y59" s="41">
        <f t="shared" si="25"/>
        <v>13276.695207846438</v>
      </c>
      <c r="Z59" s="41">
        <f t="shared" si="25"/>
        <v>14197.320681663932</v>
      </c>
      <c r="AA59" s="41">
        <f t="shared" si="25"/>
        <v>15591.284945448308</v>
      </c>
      <c r="AB59" s="41">
        <f t="shared" si="25"/>
        <v>16868.120742602012</v>
      </c>
      <c r="AC59" s="41">
        <f t="shared" si="25"/>
        <v>17756.351116254238</v>
      </c>
      <c r="AD59" s="41">
        <f t="shared" si="25"/>
        <v>18556.739851821145</v>
      </c>
      <c r="AE59" s="41">
        <f t="shared" si="25"/>
        <v>19373.136362099391</v>
      </c>
      <c r="AF59" s="41">
        <f t="shared" si="25"/>
        <v>20205.860802583204</v>
      </c>
      <c r="AG59" s="41">
        <f t="shared" si="25"/>
        <v>21055.239731876693</v>
      </c>
      <c r="AH59" s="41">
        <f t="shared" si="25"/>
        <v>21921.606239756049</v>
      </c>
      <c r="AI59" s="41">
        <f t="shared" si="25"/>
        <v>22894.54065252492</v>
      </c>
      <c r="AJ59" s="41">
        <f t="shared" si="25"/>
        <v>22894.54065252492</v>
      </c>
      <c r="AK59" s="41">
        <f t="shared" si="25"/>
        <v>22894.54065252492</v>
      </c>
      <c r="AL59" s="41">
        <f t="shared" si="25"/>
        <v>22894.54065252492</v>
      </c>
      <c r="AM59" s="41">
        <f t="shared" si="25"/>
        <v>22894.54065252492</v>
      </c>
      <c r="AN59" s="41">
        <f t="shared" si="25"/>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138</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142</v>
      </c>
      <c r="D62" s="84"/>
      <c r="E62" s="99">
        <f>SUM(F62:AN62)</f>
        <v>2866.8526629128046</v>
      </c>
      <c r="F62" s="38">
        <f t="shared" ref="F62:AN62" si="26">+F36*F22</f>
        <v>0</v>
      </c>
      <c r="G62" s="38">
        <f t="shared" si="26"/>
        <v>0</v>
      </c>
      <c r="H62" s="38">
        <f t="shared" si="26"/>
        <v>0</v>
      </c>
      <c r="I62" s="38">
        <f t="shared" si="26"/>
        <v>0</v>
      </c>
      <c r="J62" s="38">
        <f t="shared" si="26"/>
        <v>0</v>
      </c>
      <c r="K62" s="38">
        <f t="shared" si="26"/>
        <v>0</v>
      </c>
      <c r="L62" s="38">
        <f t="shared" si="26"/>
        <v>0</v>
      </c>
      <c r="M62" s="38">
        <f t="shared" si="26"/>
        <v>0</v>
      </c>
      <c r="N62" s="38">
        <f t="shared" si="26"/>
        <v>0</v>
      </c>
      <c r="O62" s="38">
        <f t="shared" si="26"/>
        <v>0</v>
      </c>
      <c r="P62" s="38">
        <f t="shared" si="26"/>
        <v>0</v>
      </c>
      <c r="Q62" s="38">
        <f t="shared" si="26"/>
        <v>0</v>
      </c>
      <c r="R62" s="38">
        <f t="shared" si="26"/>
        <v>0</v>
      </c>
      <c r="S62" s="38">
        <f t="shared" si="26"/>
        <v>246.781184</v>
      </c>
      <c r="T62" s="38">
        <f t="shared" si="26"/>
        <v>871.32741119999991</v>
      </c>
      <c r="U62" s="38">
        <f t="shared" si="26"/>
        <v>691.25307955199992</v>
      </c>
      <c r="V62" s="38">
        <f t="shared" si="26"/>
        <v>141.01562822860799</v>
      </c>
      <c r="W62" s="38">
        <f t="shared" si="26"/>
        <v>0</v>
      </c>
      <c r="X62" s="38">
        <f t="shared" si="26"/>
        <v>0</v>
      </c>
      <c r="Y62" s="38">
        <f t="shared" si="26"/>
        <v>0</v>
      </c>
      <c r="Z62" s="38">
        <f t="shared" si="26"/>
        <v>115.96160090935101</v>
      </c>
      <c r="AA62" s="38">
        <f t="shared" si="26"/>
        <v>409.43365244147782</v>
      </c>
      <c r="AB62" s="38">
        <f t="shared" si="26"/>
        <v>324.81736427023901</v>
      </c>
      <c r="AC62" s="38">
        <f t="shared" si="26"/>
        <v>66.262742311128775</v>
      </c>
      <c r="AD62" s="38">
        <f t="shared" si="26"/>
        <v>0</v>
      </c>
      <c r="AE62" s="38">
        <f t="shared" si="26"/>
        <v>0</v>
      </c>
      <c r="AF62" s="38">
        <f t="shared" si="26"/>
        <v>0</v>
      </c>
      <c r="AG62" s="38">
        <f t="shared" si="26"/>
        <v>0</v>
      </c>
      <c r="AH62" s="38">
        <f t="shared" si="26"/>
        <v>0</v>
      </c>
      <c r="AI62" s="38">
        <f t="shared" si="26"/>
        <v>0</v>
      </c>
      <c r="AJ62" s="38">
        <f t="shared" si="26"/>
        <v>0</v>
      </c>
      <c r="AK62" s="38">
        <f t="shared" si="26"/>
        <v>0</v>
      </c>
      <c r="AL62" s="38">
        <f t="shared" si="26"/>
        <v>0</v>
      </c>
      <c r="AM62" s="38">
        <f t="shared" si="26"/>
        <v>0</v>
      </c>
      <c r="AN62" s="38">
        <f t="shared" si="26"/>
        <v>0</v>
      </c>
    </row>
    <row r="63" spans="1:42" s="27" customFormat="1" ht="15.75" customHeight="1" x14ac:dyDescent="0.25">
      <c r="A63" s="43"/>
      <c r="C63" s="27" t="s">
        <v>143</v>
      </c>
      <c r="D63" s="84"/>
      <c r="E63" s="99">
        <f>SUM(F63:AN63)</f>
        <v>1612.6046228884525</v>
      </c>
      <c r="F63" s="38">
        <f t="shared" ref="F63:AN63" si="27">+F36*F23</f>
        <v>0</v>
      </c>
      <c r="G63" s="38">
        <f t="shared" si="27"/>
        <v>0</v>
      </c>
      <c r="H63" s="38">
        <f t="shared" si="27"/>
        <v>0</v>
      </c>
      <c r="I63" s="38">
        <f t="shared" si="27"/>
        <v>0</v>
      </c>
      <c r="J63" s="38">
        <f t="shared" si="27"/>
        <v>0</v>
      </c>
      <c r="K63" s="38">
        <f t="shared" si="27"/>
        <v>0</v>
      </c>
      <c r="L63" s="38">
        <f t="shared" si="27"/>
        <v>0</v>
      </c>
      <c r="M63" s="38">
        <f t="shared" si="27"/>
        <v>0</v>
      </c>
      <c r="N63" s="38">
        <f t="shared" si="27"/>
        <v>0</v>
      </c>
      <c r="O63" s="38">
        <f t="shared" si="27"/>
        <v>0</v>
      </c>
      <c r="P63" s="38">
        <f t="shared" si="27"/>
        <v>0</v>
      </c>
      <c r="Q63" s="38">
        <f t="shared" si="27"/>
        <v>0</v>
      </c>
      <c r="R63" s="38">
        <f t="shared" si="27"/>
        <v>0</v>
      </c>
      <c r="S63" s="38">
        <f t="shared" si="27"/>
        <v>138.81441599999999</v>
      </c>
      <c r="T63" s="38">
        <f t="shared" si="27"/>
        <v>490.12166879999995</v>
      </c>
      <c r="U63" s="38">
        <f t="shared" si="27"/>
        <v>388.82985724799994</v>
      </c>
      <c r="V63" s="38">
        <f t="shared" si="27"/>
        <v>79.321290878591995</v>
      </c>
      <c r="W63" s="38">
        <f t="shared" si="27"/>
        <v>0</v>
      </c>
      <c r="X63" s="38">
        <f t="shared" si="27"/>
        <v>0</v>
      </c>
      <c r="Y63" s="38">
        <f t="shared" si="27"/>
        <v>0</v>
      </c>
      <c r="Z63" s="38">
        <f t="shared" si="27"/>
        <v>65.228400511509946</v>
      </c>
      <c r="AA63" s="38">
        <f t="shared" si="27"/>
        <v>230.30642949833125</v>
      </c>
      <c r="AB63" s="38">
        <f t="shared" si="27"/>
        <v>182.70976740200948</v>
      </c>
      <c r="AC63" s="38">
        <f t="shared" si="27"/>
        <v>37.272792550009932</v>
      </c>
      <c r="AD63" s="38">
        <f t="shared" si="27"/>
        <v>0</v>
      </c>
      <c r="AE63" s="38">
        <f t="shared" si="27"/>
        <v>0</v>
      </c>
      <c r="AF63" s="38">
        <f t="shared" si="27"/>
        <v>0</v>
      </c>
      <c r="AG63" s="38">
        <f t="shared" si="27"/>
        <v>0</v>
      </c>
      <c r="AH63" s="38">
        <f t="shared" si="27"/>
        <v>0</v>
      </c>
      <c r="AI63" s="38">
        <f t="shared" si="27"/>
        <v>0</v>
      </c>
      <c r="AJ63" s="38">
        <f t="shared" si="27"/>
        <v>0</v>
      </c>
      <c r="AK63" s="38">
        <f t="shared" si="27"/>
        <v>0</v>
      </c>
      <c r="AL63" s="38">
        <f t="shared" si="27"/>
        <v>0</v>
      </c>
      <c r="AM63" s="38">
        <f t="shared" si="27"/>
        <v>0</v>
      </c>
      <c r="AN63" s="38">
        <f t="shared" si="27"/>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120</v>
      </c>
      <c r="E65" s="188">
        <f>SUM(F65:AN65)</f>
        <v>8445.2656257652507</v>
      </c>
      <c r="F65" s="34">
        <f t="shared" ref="F65:AN65" si="28">+F36*F25</f>
        <v>0</v>
      </c>
      <c r="G65" s="34">
        <f t="shared" si="28"/>
        <v>0</v>
      </c>
      <c r="H65" s="34">
        <f t="shared" si="28"/>
        <v>0</v>
      </c>
      <c r="I65" s="34">
        <f t="shared" si="28"/>
        <v>0</v>
      </c>
      <c r="J65" s="34">
        <f t="shared" si="28"/>
        <v>0</v>
      </c>
      <c r="K65" s="34">
        <f t="shared" si="28"/>
        <v>0</v>
      </c>
      <c r="L65" s="34">
        <f t="shared" si="28"/>
        <v>0</v>
      </c>
      <c r="M65" s="34">
        <f t="shared" si="28"/>
        <v>0</v>
      </c>
      <c r="N65" s="34">
        <f t="shared" si="28"/>
        <v>0</v>
      </c>
      <c r="O65" s="34">
        <f t="shared" si="28"/>
        <v>0</v>
      </c>
      <c r="P65" s="34">
        <f t="shared" si="28"/>
        <v>0</v>
      </c>
      <c r="Q65" s="34">
        <f t="shared" si="28"/>
        <v>0</v>
      </c>
      <c r="R65" s="34">
        <f t="shared" si="28"/>
        <v>0</v>
      </c>
      <c r="S65" s="34">
        <f t="shared" si="28"/>
        <v>1003.3508159999999</v>
      </c>
      <c r="T65" s="34">
        <f t="shared" si="28"/>
        <v>3542.6001887999996</v>
      </c>
      <c r="U65" s="34">
        <f t="shared" si="28"/>
        <v>2810.4628164479996</v>
      </c>
      <c r="V65" s="34">
        <f t="shared" si="28"/>
        <v>573.33441455539196</v>
      </c>
      <c r="W65" s="34">
        <f t="shared" si="28"/>
        <v>0</v>
      </c>
      <c r="X65" s="34">
        <f t="shared" si="28"/>
        <v>0</v>
      </c>
      <c r="Y65" s="34">
        <f t="shared" si="28"/>
        <v>0</v>
      </c>
      <c r="Z65" s="34">
        <f t="shared" si="28"/>
        <v>65.228400511509946</v>
      </c>
      <c r="AA65" s="34">
        <f t="shared" si="28"/>
        <v>230.30642949833125</v>
      </c>
      <c r="AB65" s="34">
        <f t="shared" si="28"/>
        <v>182.70976740200948</v>
      </c>
      <c r="AC65" s="34">
        <f t="shared" si="28"/>
        <v>37.272792550009932</v>
      </c>
      <c r="AD65" s="34">
        <f t="shared" si="28"/>
        <v>0</v>
      </c>
      <c r="AE65" s="34">
        <f t="shared" si="28"/>
        <v>0</v>
      </c>
      <c r="AF65" s="34">
        <f t="shared" si="28"/>
        <v>0</v>
      </c>
      <c r="AG65" s="34">
        <f t="shared" si="28"/>
        <v>0</v>
      </c>
      <c r="AH65" s="34">
        <f t="shared" si="28"/>
        <v>0</v>
      </c>
      <c r="AI65" s="34">
        <f t="shared" si="28"/>
        <v>0</v>
      </c>
      <c r="AJ65" s="34">
        <f t="shared" si="28"/>
        <v>0</v>
      </c>
      <c r="AK65" s="34">
        <f t="shared" si="28"/>
        <v>0</v>
      </c>
      <c r="AL65" s="34">
        <f t="shared" si="28"/>
        <v>0</v>
      </c>
      <c r="AM65" s="34">
        <f t="shared" si="28"/>
        <v>0</v>
      </c>
      <c r="AN65" s="34">
        <f t="shared" si="28"/>
        <v>0</v>
      </c>
      <c r="AO65" s="50"/>
      <c r="AP65" s="27" t="s">
        <v>140</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205</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191</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192</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204</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119" t="s">
        <v>122</v>
      </c>
    </row>
    <row r="71" spans="1:42" s="27" customFormat="1" ht="15.75" customHeight="1" x14ac:dyDescent="0.25">
      <c r="A71" s="82"/>
      <c r="D71" s="32"/>
      <c r="E71" s="99"/>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145</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144</v>
      </c>
    </row>
    <row r="75" spans="1:42" s="26" customFormat="1" ht="15.75" customHeight="1" x14ac:dyDescent="0.25">
      <c r="A75" s="13"/>
      <c r="C75" s="26" t="s">
        <v>25</v>
      </c>
      <c r="E75" s="85">
        <f>SUM(F75:AN75)</f>
        <v>46828.832198288881</v>
      </c>
      <c r="F75" s="41">
        <f t="shared" ref="F75:AN75" si="29">+F41</f>
        <v>0</v>
      </c>
      <c r="G75" s="41">
        <f t="shared" si="29"/>
        <v>0</v>
      </c>
      <c r="H75" s="41">
        <f t="shared" si="29"/>
        <v>0</v>
      </c>
      <c r="I75" s="41">
        <f t="shared" si="29"/>
        <v>0</v>
      </c>
      <c r="J75" s="41">
        <f t="shared" si="29"/>
        <v>0</v>
      </c>
      <c r="K75" s="41">
        <f t="shared" si="29"/>
        <v>0</v>
      </c>
      <c r="L75" s="41">
        <f t="shared" si="29"/>
        <v>0</v>
      </c>
      <c r="M75" s="41">
        <f t="shared" si="29"/>
        <v>0</v>
      </c>
      <c r="N75" s="41">
        <f t="shared" si="29"/>
        <v>0</v>
      </c>
      <c r="O75" s="41">
        <f t="shared" si="29"/>
        <v>0</v>
      </c>
      <c r="P75" s="41">
        <f t="shared" si="29"/>
        <v>0</v>
      </c>
      <c r="Q75" s="41">
        <f t="shared" si="29"/>
        <v>0</v>
      </c>
      <c r="R75" s="41">
        <f t="shared" si="29"/>
        <v>0</v>
      </c>
      <c r="S75" s="41">
        <f t="shared" si="29"/>
        <v>0</v>
      </c>
      <c r="T75" s="41">
        <f t="shared" si="29"/>
        <v>0</v>
      </c>
      <c r="U75" s="41">
        <f t="shared" si="29"/>
        <v>0</v>
      </c>
      <c r="V75" s="41">
        <f t="shared" si="29"/>
        <v>726.2642249999999</v>
      </c>
      <c r="W75" s="41">
        <f t="shared" si="29"/>
        <v>2765.6141687999998</v>
      </c>
      <c r="X75" s="41">
        <f t="shared" si="29"/>
        <v>4231.3896782640004</v>
      </c>
      <c r="Y75" s="41">
        <f t="shared" si="29"/>
        <v>4316.0174718292801</v>
      </c>
      <c r="Z75" s="41">
        <f t="shared" si="29"/>
        <v>4402.3378212658654</v>
      </c>
      <c r="AA75" s="41">
        <f t="shared" si="29"/>
        <v>4490.384577691183</v>
      </c>
      <c r="AB75" s="41">
        <f t="shared" si="29"/>
        <v>4580.1922692450071</v>
      </c>
      <c r="AC75" s="41">
        <f t="shared" si="29"/>
        <v>4671.7961146299076</v>
      </c>
      <c r="AD75" s="41">
        <f t="shared" si="29"/>
        <v>4559.5101058972241</v>
      </c>
      <c r="AE75" s="41">
        <f t="shared" si="29"/>
        <v>3986.3145497272867</v>
      </c>
      <c r="AF75" s="41">
        <f t="shared" si="29"/>
        <v>3218.9489989047843</v>
      </c>
      <c r="AG75" s="41">
        <f t="shared" si="29"/>
        <v>2764.9077716908469</v>
      </c>
      <c r="AH75" s="41">
        <f t="shared" si="29"/>
        <v>2115.1544453434981</v>
      </c>
      <c r="AI75" s="41">
        <f t="shared" si="29"/>
        <v>0</v>
      </c>
      <c r="AJ75" s="41">
        <f t="shared" si="29"/>
        <v>0</v>
      </c>
      <c r="AK75" s="41">
        <f t="shared" si="29"/>
        <v>0</v>
      </c>
      <c r="AL75" s="41">
        <f t="shared" si="29"/>
        <v>0</v>
      </c>
      <c r="AM75" s="41">
        <f t="shared" si="29"/>
        <v>0</v>
      </c>
      <c r="AN75" s="41">
        <f t="shared" si="29"/>
        <v>0</v>
      </c>
      <c r="AO75" s="32"/>
      <c r="AP75" s="28"/>
    </row>
    <row r="76" spans="1:42" s="26" customFormat="1" ht="15.75" customHeight="1" x14ac:dyDescent="0.25">
      <c r="A76" s="13"/>
      <c r="C76" s="26" t="s">
        <v>26</v>
      </c>
      <c r="D76" s="93">
        <f>+Dashboard!D33</f>
        <v>0</v>
      </c>
      <c r="E76" s="85">
        <f>SUM(F76:AN76)</f>
        <v>0</v>
      </c>
      <c r="F76" s="41">
        <f t="shared" ref="F76:AN76" si="30">+F75*$D76</f>
        <v>0</v>
      </c>
      <c r="G76" s="41">
        <f t="shared" si="30"/>
        <v>0</v>
      </c>
      <c r="H76" s="41">
        <f t="shared" si="30"/>
        <v>0</v>
      </c>
      <c r="I76" s="41">
        <f t="shared" si="30"/>
        <v>0</v>
      </c>
      <c r="J76" s="41">
        <f t="shared" si="30"/>
        <v>0</v>
      </c>
      <c r="K76" s="41">
        <f t="shared" si="30"/>
        <v>0</v>
      </c>
      <c r="L76" s="41">
        <f t="shared" si="30"/>
        <v>0</v>
      </c>
      <c r="M76" s="41">
        <f t="shared" si="30"/>
        <v>0</v>
      </c>
      <c r="N76" s="41">
        <f t="shared" si="30"/>
        <v>0</v>
      </c>
      <c r="O76" s="41">
        <f t="shared" si="30"/>
        <v>0</v>
      </c>
      <c r="P76" s="41">
        <f t="shared" si="30"/>
        <v>0</v>
      </c>
      <c r="Q76" s="41">
        <f t="shared" si="30"/>
        <v>0</v>
      </c>
      <c r="R76" s="41">
        <f t="shared" si="30"/>
        <v>0</v>
      </c>
      <c r="S76" s="41">
        <f t="shared" si="30"/>
        <v>0</v>
      </c>
      <c r="T76" s="41">
        <f t="shared" si="30"/>
        <v>0</v>
      </c>
      <c r="U76" s="41">
        <f t="shared" si="30"/>
        <v>0</v>
      </c>
      <c r="V76" s="41">
        <f t="shared" si="30"/>
        <v>0</v>
      </c>
      <c r="W76" s="41">
        <f t="shared" si="30"/>
        <v>0</v>
      </c>
      <c r="X76" s="41">
        <f t="shared" si="30"/>
        <v>0</v>
      </c>
      <c r="Y76" s="41">
        <f t="shared" si="30"/>
        <v>0</v>
      </c>
      <c r="Z76" s="41">
        <f t="shared" si="30"/>
        <v>0</v>
      </c>
      <c r="AA76" s="41">
        <f t="shared" si="30"/>
        <v>0</v>
      </c>
      <c r="AB76" s="41">
        <f t="shared" si="30"/>
        <v>0</v>
      </c>
      <c r="AC76" s="41">
        <f t="shared" si="30"/>
        <v>0</v>
      </c>
      <c r="AD76" s="41">
        <f t="shared" si="30"/>
        <v>0</v>
      </c>
      <c r="AE76" s="41">
        <f t="shared" si="30"/>
        <v>0</v>
      </c>
      <c r="AF76" s="41">
        <f t="shared" si="30"/>
        <v>0</v>
      </c>
      <c r="AG76" s="41">
        <f t="shared" si="30"/>
        <v>0</v>
      </c>
      <c r="AH76" s="41">
        <f t="shared" si="30"/>
        <v>0</v>
      </c>
      <c r="AI76" s="41">
        <f t="shared" si="30"/>
        <v>0</v>
      </c>
      <c r="AJ76" s="41">
        <f t="shared" si="30"/>
        <v>0</v>
      </c>
      <c r="AK76" s="41">
        <f t="shared" si="30"/>
        <v>0</v>
      </c>
      <c r="AL76" s="41">
        <f t="shared" si="30"/>
        <v>0</v>
      </c>
      <c r="AM76" s="41">
        <f t="shared" si="30"/>
        <v>0</v>
      </c>
      <c r="AN76" s="41">
        <f t="shared" si="30"/>
        <v>0</v>
      </c>
      <c r="AO76" s="27"/>
      <c r="AP76" s="28"/>
    </row>
    <row r="77" spans="1:42" ht="15.75" customHeight="1" x14ac:dyDescent="0.25">
      <c r="C77" t="s">
        <v>27</v>
      </c>
      <c r="E77" s="98">
        <f>SUM(F77:AN77)</f>
        <v>46828.832198288881</v>
      </c>
      <c r="F77" s="42">
        <f>+F75-F76</f>
        <v>0</v>
      </c>
      <c r="G77" s="42">
        <f t="shared" ref="G77:AN77" si="31">+G75-G76</f>
        <v>0</v>
      </c>
      <c r="H77" s="42">
        <f t="shared" si="31"/>
        <v>0</v>
      </c>
      <c r="I77" s="42">
        <f t="shared" si="31"/>
        <v>0</v>
      </c>
      <c r="J77" s="42">
        <f t="shared" si="31"/>
        <v>0</v>
      </c>
      <c r="K77" s="42">
        <f t="shared" si="31"/>
        <v>0</v>
      </c>
      <c r="L77" s="42">
        <f t="shared" si="31"/>
        <v>0</v>
      </c>
      <c r="M77" s="42">
        <f t="shared" si="31"/>
        <v>0</v>
      </c>
      <c r="N77" s="42">
        <f t="shared" si="31"/>
        <v>0</v>
      </c>
      <c r="O77" s="42">
        <f t="shared" si="31"/>
        <v>0</v>
      </c>
      <c r="P77" s="42">
        <f t="shared" si="31"/>
        <v>0</v>
      </c>
      <c r="Q77" s="42">
        <f t="shared" si="31"/>
        <v>0</v>
      </c>
      <c r="R77" s="42">
        <f t="shared" si="31"/>
        <v>0</v>
      </c>
      <c r="S77" s="42">
        <f t="shared" si="31"/>
        <v>0</v>
      </c>
      <c r="T77" s="42">
        <f t="shared" si="31"/>
        <v>0</v>
      </c>
      <c r="U77" s="42">
        <f t="shared" si="31"/>
        <v>0</v>
      </c>
      <c r="V77" s="42">
        <f t="shared" si="31"/>
        <v>726.2642249999999</v>
      </c>
      <c r="W77" s="42">
        <f t="shared" si="31"/>
        <v>2765.6141687999998</v>
      </c>
      <c r="X77" s="42">
        <f t="shared" si="31"/>
        <v>4231.3896782640004</v>
      </c>
      <c r="Y77" s="42">
        <f t="shared" si="31"/>
        <v>4316.0174718292801</v>
      </c>
      <c r="Z77" s="42">
        <f t="shared" si="31"/>
        <v>4402.3378212658654</v>
      </c>
      <c r="AA77" s="42">
        <f t="shared" si="31"/>
        <v>4490.384577691183</v>
      </c>
      <c r="AB77" s="42">
        <f t="shared" si="31"/>
        <v>4580.1922692450071</v>
      </c>
      <c r="AC77" s="42">
        <f t="shared" si="31"/>
        <v>4671.7961146299076</v>
      </c>
      <c r="AD77" s="42">
        <f t="shared" si="31"/>
        <v>4559.5101058972241</v>
      </c>
      <c r="AE77" s="42">
        <f t="shared" si="31"/>
        <v>3986.3145497272867</v>
      </c>
      <c r="AF77" s="42">
        <f t="shared" si="31"/>
        <v>3218.9489989047843</v>
      </c>
      <c r="AG77" s="42">
        <f t="shared" si="31"/>
        <v>2764.9077716908469</v>
      </c>
      <c r="AH77" s="42">
        <f t="shared" si="31"/>
        <v>2115.1544453434981</v>
      </c>
      <c r="AI77" s="42">
        <f t="shared" si="31"/>
        <v>0</v>
      </c>
      <c r="AJ77" s="42">
        <f t="shared" si="31"/>
        <v>0</v>
      </c>
      <c r="AK77" s="42">
        <f t="shared" si="31"/>
        <v>0</v>
      </c>
      <c r="AL77" s="42">
        <f t="shared" si="31"/>
        <v>0</v>
      </c>
      <c r="AM77" s="42">
        <f t="shared" si="31"/>
        <v>0</v>
      </c>
      <c r="AN77" s="42">
        <f t="shared" si="31"/>
        <v>0</v>
      </c>
      <c r="AO77" s="47"/>
    </row>
    <row r="78" spans="1:42" ht="15.75" customHeight="1" x14ac:dyDescent="0.25">
      <c r="C78"/>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47"/>
    </row>
    <row r="79" spans="1:42" s="26" customFormat="1" ht="15.75" customHeight="1" x14ac:dyDescent="0.25">
      <c r="A79" s="13" t="s">
        <v>257</v>
      </c>
      <c r="B79" s="13"/>
      <c r="D79" s="43"/>
      <c r="E79" s="99"/>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47"/>
      <c r="AP79" s="28"/>
    </row>
    <row r="80" spans="1:42" s="26" customFormat="1" ht="15.75" customHeight="1" x14ac:dyDescent="0.25">
      <c r="A80" s="13"/>
      <c r="B80" s="13"/>
      <c r="C80" s="26" t="s">
        <v>320</v>
      </c>
      <c r="D80" s="43"/>
      <c r="E80" s="99">
        <f t="shared" ref="E80:E87" si="32">SUM(F80:AN80)</f>
        <v>7.5530000000000008</v>
      </c>
      <c r="F80" s="37">
        <f>F54*Dashboard!$D$22*'Field Profiles'!$D$29</f>
        <v>4.16</v>
      </c>
      <c r="G80" s="37">
        <f>G54*Dashboard!$D$22*'Field Profiles'!$D$29</f>
        <v>0</v>
      </c>
      <c r="H80" s="37">
        <f>H54*Dashboard!$D$22*'Field Profiles'!$D$29</f>
        <v>0</v>
      </c>
      <c r="I80" s="37">
        <f>I54*Dashboard!$D$22*'Field Profiles'!$D$29</f>
        <v>0</v>
      </c>
      <c r="J80" s="37">
        <f>J54*Dashboard!$D$22*'Field Profiles'!$D$29</f>
        <v>0</v>
      </c>
      <c r="K80" s="37">
        <f>K54*Dashboard!$D$22*'Field Profiles'!$D$29</f>
        <v>0</v>
      </c>
      <c r="L80" s="37">
        <f>L54*Dashboard!$D$22*'Field Profiles'!$D$29</f>
        <v>0</v>
      </c>
      <c r="M80" s="37">
        <f>M54*Dashboard!$D$22*'Field Profiles'!$D$29</f>
        <v>0</v>
      </c>
      <c r="N80" s="37">
        <f>N54*Dashboard!$D$22*'Field Profiles'!$D$29</f>
        <v>3.3930000000000002</v>
      </c>
      <c r="O80" s="37">
        <f>O54*Dashboard!$D$22*'Field Profiles'!$D$29</f>
        <v>0</v>
      </c>
      <c r="P80" s="37">
        <f>P54*Dashboard!$D$22*'Field Profiles'!$D$29</f>
        <v>0</v>
      </c>
      <c r="Q80" s="37">
        <f>Q54*Dashboard!$D$22*'Field Profiles'!$D$29</f>
        <v>0</v>
      </c>
      <c r="R80" s="37">
        <f>R54*Dashboard!$D$22*'Field Profiles'!$D$29</f>
        <v>0</v>
      </c>
      <c r="S80" s="37">
        <f>S54*Dashboard!$D$22*'Field Profiles'!$D$29</f>
        <v>0</v>
      </c>
      <c r="T80" s="37">
        <f>T54*Dashboard!$D$22*'Field Profiles'!$D$29</f>
        <v>0</v>
      </c>
      <c r="U80" s="37">
        <f>U54*Dashboard!$D$22*'Field Profiles'!$D$29</f>
        <v>0</v>
      </c>
      <c r="V80" s="37">
        <f>V54*Dashboard!$D$22*'Field Profiles'!$D$29</f>
        <v>0</v>
      </c>
      <c r="W80" s="37">
        <f>W54*Dashboard!$D$22*'Field Profiles'!$D$29</f>
        <v>0</v>
      </c>
      <c r="X80" s="37">
        <f>X54*Dashboard!$D$22*'Field Profiles'!$D$29</f>
        <v>0</v>
      </c>
      <c r="Y80" s="37">
        <f>Y54*Dashboard!$D$22*'Field Profiles'!$D$29</f>
        <v>0</v>
      </c>
      <c r="Z80" s="37">
        <f>Z54*Dashboard!$D$22*'Field Profiles'!$D$29</f>
        <v>0</v>
      </c>
      <c r="AA80" s="37">
        <f>AA54*Dashboard!$D$22*'Field Profiles'!$D$29</f>
        <v>0</v>
      </c>
      <c r="AB80" s="37">
        <f>AB54*Dashboard!$D$22*'Field Profiles'!$D$29</f>
        <v>0</v>
      </c>
      <c r="AC80" s="37">
        <f>AC54*Dashboard!$D$22*'Field Profiles'!$D$29</f>
        <v>0</v>
      </c>
      <c r="AD80" s="37">
        <f>AD54*Dashboard!$D$22*'Field Profiles'!$D$29</f>
        <v>0</v>
      </c>
      <c r="AE80" s="37">
        <f>AE54*Dashboard!$D$22*'Field Profiles'!$D$29</f>
        <v>0</v>
      </c>
      <c r="AF80" s="37">
        <f>AF54*Dashboard!$D$22*'Field Profiles'!$D$29</f>
        <v>0</v>
      </c>
      <c r="AG80" s="37">
        <f>AG54*Dashboard!$D$22*'Field Profiles'!$D$29</f>
        <v>0</v>
      </c>
      <c r="AH80" s="37">
        <f>AH54*Dashboard!$D$22*'Field Profiles'!$D$29</f>
        <v>0</v>
      </c>
      <c r="AI80" s="37">
        <f>AI54*Dashboard!$D$22*'Field Profiles'!$D$29</f>
        <v>0</v>
      </c>
      <c r="AJ80" s="37">
        <f>AJ54*Dashboard!$D$22*'Field Profiles'!$D$29</f>
        <v>0</v>
      </c>
      <c r="AK80" s="37">
        <f>AK54*Dashboard!$D$22*'Field Profiles'!$D$29</f>
        <v>0</v>
      </c>
      <c r="AL80" s="37">
        <f>AL54*Dashboard!$D$22*'Field Profiles'!$D$29</f>
        <v>0</v>
      </c>
      <c r="AM80" s="37">
        <f>AM54*Dashboard!$D$22*'Field Profiles'!$D$29</f>
        <v>0</v>
      </c>
      <c r="AN80" s="37">
        <f>AN54*Dashboard!$D$22*'Field Profiles'!$D$29</f>
        <v>0</v>
      </c>
      <c r="AO80" s="47"/>
      <c r="AP80" s="28"/>
    </row>
    <row r="81" spans="1:42" s="26" customFormat="1" ht="15.75" customHeight="1" x14ac:dyDescent="0.25">
      <c r="A81" s="13"/>
      <c r="B81" s="13"/>
      <c r="C81" s="26" t="s">
        <v>321</v>
      </c>
      <c r="D81" s="43"/>
      <c r="E81" s="99">
        <f t="shared" si="32"/>
        <v>147.05753775281474</v>
      </c>
      <c r="F81" s="37">
        <f>F55*Dashboard!$D$22*'Field Profiles'!$D$29</f>
        <v>0</v>
      </c>
      <c r="G81" s="37">
        <f>G55*Dashboard!$D$22*'Field Profiles'!$D$29</f>
        <v>0</v>
      </c>
      <c r="H81" s="37">
        <f>H55*Dashboard!$D$22*'Field Profiles'!$D$29</f>
        <v>0</v>
      </c>
      <c r="I81" s="37">
        <f>I55*Dashboard!$D$22*'Field Profiles'!$D$29</f>
        <v>0</v>
      </c>
      <c r="J81" s="37">
        <f>J55*Dashboard!$D$22*'Field Profiles'!$D$29</f>
        <v>0</v>
      </c>
      <c r="K81" s="37">
        <f>K55*Dashboard!$D$22*'Field Profiles'!$D$29</f>
        <v>0</v>
      </c>
      <c r="L81" s="37">
        <f>L55*Dashboard!$D$22*'Field Profiles'!$D$29</f>
        <v>0</v>
      </c>
      <c r="M81" s="37">
        <f>M55*Dashboard!$D$22*'Field Profiles'!$D$29</f>
        <v>0</v>
      </c>
      <c r="N81" s="37">
        <f>N55*Dashboard!$D$22*'Field Profiles'!$D$29</f>
        <v>0</v>
      </c>
      <c r="O81" s="37">
        <f>O55*Dashboard!$D$22*'Field Profiles'!$D$29</f>
        <v>0</v>
      </c>
      <c r="P81" s="37">
        <f>P55*Dashboard!$D$22*'Field Profiles'!$D$29</f>
        <v>0</v>
      </c>
      <c r="Q81" s="37">
        <f>Q55*Dashboard!$D$22*'Field Profiles'!$D$29</f>
        <v>0</v>
      </c>
      <c r="R81" s="37">
        <f>R55*Dashboard!$D$22*'Field Profiles'!$D$29</f>
        <v>0</v>
      </c>
      <c r="S81" s="37">
        <f>S55*Dashboard!$D$22*'Field Profiles'!$D$29</f>
        <v>16.251715999999998</v>
      </c>
      <c r="T81" s="37">
        <f>T55*Dashboard!$D$22*'Field Profiles'!$D$29</f>
        <v>57.381058799999998</v>
      </c>
      <c r="U81" s="37">
        <f>U55*Dashboard!$D$22*'Field Profiles'!$D$29</f>
        <v>45.522306647999997</v>
      </c>
      <c r="V81" s="37">
        <f>V55*Dashboard!$D$22*'Field Profiles'!$D$29</f>
        <v>9.2865505561919992</v>
      </c>
      <c r="W81" s="37">
        <f>W55*Dashboard!$D$22*'Field Profiles'!$D$29</f>
        <v>0</v>
      </c>
      <c r="X81" s="37">
        <f>X55*Dashboard!$D$22*'Field Profiles'!$D$29</f>
        <v>0</v>
      </c>
      <c r="Y81" s="37">
        <f>Y55*Dashboard!$D$22*'Field Profiles'!$D$29</f>
        <v>0</v>
      </c>
      <c r="Z81" s="37">
        <f>Z55*Dashboard!$D$22*'Field Profiles'!$D$29</f>
        <v>2.3554700184711921</v>
      </c>
      <c r="AA81" s="37">
        <f>AA55*Dashboard!$D$22*'Field Profiles'!$D$29</f>
        <v>8.3166210652175199</v>
      </c>
      <c r="AB81" s="37">
        <f>AB55*Dashboard!$D$22*'Field Profiles'!$D$29</f>
        <v>6.5978527117392316</v>
      </c>
      <c r="AC81" s="37">
        <f>AC55*Dashboard!$D$22*'Field Profiles'!$D$29</f>
        <v>1.3459619531948033</v>
      </c>
      <c r="AD81" s="37">
        <f>AD55*Dashboard!$D$22*'Field Profiles'!$D$29</f>
        <v>0</v>
      </c>
      <c r="AE81" s="37">
        <f>AE55*Dashboard!$D$22*'Field Profiles'!$D$29</f>
        <v>0</v>
      </c>
      <c r="AF81" s="37">
        <f>AF55*Dashboard!$D$22*'Field Profiles'!$D$29</f>
        <v>0</v>
      </c>
      <c r="AG81" s="37">
        <f>AG55*Dashboard!$D$22*'Field Profiles'!$D$29</f>
        <v>0</v>
      </c>
      <c r="AH81" s="37">
        <f>AH55*Dashboard!$D$22*'Field Profiles'!$D$29</f>
        <v>0</v>
      </c>
      <c r="AI81" s="37">
        <f>AI55*Dashboard!$D$22*'Field Profiles'!$D$29</f>
        <v>0</v>
      </c>
      <c r="AJ81" s="37">
        <f>AJ55*Dashboard!$D$22*'Field Profiles'!$D$29</f>
        <v>0</v>
      </c>
      <c r="AK81" s="37">
        <f>AK55*Dashboard!$D$22*'Field Profiles'!$D$29</f>
        <v>0</v>
      </c>
      <c r="AL81" s="37">
        <f>AL55*Dashboard!$D$22*'Field Profiles'!$D$29</f>
        <v>0</v>
      </c>
      <c r="AM81" s="37">
        <f>AM55*Dashboard!$D$22*'Field Profiles'!$D$29</f>
        <v>0</v>
      </c>
      <c r="AN81" s="37">
        <f>AN55*Dashboard!$D$22*'Field Profiles'!$D$29</f>
        <v>0</v>
      </c>
      <c r="AO81" s="47"/>
      <c r="AP81" s="28"/>
    </row>
    <row r="82" spans="1:42" s="26" customFormat="1" ht="15.75" customHeight="1" x14ac:dyDescent="0.25">
      <c r="A82" s="13"/>
      <c r="B82" s="13"/>
      <c r="C82" s="26" t="s">
        <v>322</v>
      </c>
      <c r="D82" s="43"/>
      <c r="E82" s="99">
        <f t="shared" si="32"/>
        <v>274.15378936259469</v>
      </c>
      <c r="F82" s="37">
        <f>+F56*Dashboard!$D$22*'Field Profiles'!$D$30</f>
        <v>0</v>
      </c>
      <c r="G82" s="37">
        <f>+G56*Dashboard!$D$22*'Field Profiles'!$D$30</f>
        <v>0</v>
      </c>
      <c r="H82" s="37">
        <f>+H56*Dashboard!$D$22*'Field Profiles'!$D$30</f>
        <v>0</v>
      </c>
      <c r="I82" s="37">
        <f>+I56*Dashboard!$D$22*'Field Profiles'!$D$30</f>
        <v>0</v>
      </c>
      <c r="J82" s="37">
        <f>+J56*Dashboard!$D$22*'Field Profiles'!$D$30</f>
        <v>0</v>
      </c>
      <c r="K82" s="37">
        <f>+K56*Dashboard!$D$22*'Field Profiles'!$D$30</f>
        <v>0</v>
      </c>
      <c r="L82" s="37">
        <f>+L56*Dashboard!$D$22*'Field Profiles'!$D$30</f>
        <v>0</v>
      </c>
      <c r="M82" s="37">
        <f>+M56*Dashboard!$D$22*'Field Profiles'!$D$30</f>
        <v>0</v>
      </c>
      <c r="N82" s="37">
        <f>+N56*Dashboard!$D$22*'Field Profiles'!$D$30</f>
        <v>0</v>
      </c>
      <c r="O82" s="37">
        <f>+O56*Dashboard!$D$22*'Field Profiles'!$D$30</f>
        <v>0</v>
      </c>
      <c r="P82" s="37">
        <f>+P56*Dashboard!$D$22*'Field Profiles'!$D$30</f>
        <v>0</v>
      </c>
      <c r="Q82" s="37">
        <f>+Q56*Dashboard!$D$22*'Field Profiles'!$D$30</f>
        <v>0</v>
      </c>
      <c r="R82" s="37">
        <f>+R56*Dashboard!$D$22*'Field Profiles'!$D$30</f>
        <v>0</v>
      </c>
      <c r="S82" s="37">
        <f>+S56*Dashboard!$D$22*'Field Profiles'!$D$30</f>
        <v>0</v>
      </c>
      <c r="T82" s="37">
        <f>+T56*Dashboard!$D$22*'Field Profiles'!$D$30</f>
        <v>0</v>
      </c>
      <c r="U82" s="37">
        <f>+U56*Dashboard!$D$22*'Field Profiles'!$D$30</f>
        <v>0</v>
      </c>
      <c r="V82" s="37">
        <f>+V56*Dashboard!$D$22*'Field Profiles'!$D$30</f>
        <v>18.674904510083071</v>
      </c>
      <c r="W82" s="37">
        <f>+W56*Dashboard!$D$22*'Field Profiles'!$D$30</f>
        <v>19.048402600284735</v>
      </c>
      <c r="X82" s="37">
        <f>+X56*Dashboard!$D$22*'Field Profiles'!$D$30</f>
        <v>19.42937065229043</v>
      </c>
      <c r="Y82" s="37">
        <f>+Y56*Dashboard!$D$22*'Field Profiles'!$D$30</f>
        <v>19.817958065336242</v>
      </c>
      <c r="Z82" s="37">
        <f>+Z56*Dashboard!$D$22*'Field Profiles'!$D$30</f>
        <v>20.214317226642965</v>
      </c>
      <c r="AA82" s="37">
        <f>+AA56*Dashboard!$D$22*'Field Profiles'!$D$30</f>
        <v>20.618603571175825</v>
      </c>
      <c r="AB82" s="37">
        <f>+AB56*Dashboard!$D$22*'Field Profiles'!$D$30</f>
        <v>21.030975642599341</v>
      </c>
      <c r="AC82" s="37">
        <f>+AC56*Dashboard!$D$22*'Field Profiles'!$D$30</f>
        <v>21.451595155451333</v>
      </c>
      <c r="AD82" s="37">
        <f>+AD56*Dashboard!$D$22*'Field Profiles'!$D$30</f>
        <v>21.880627058560357</v>
      </c>
      <c r="AE82" s="37">
        <f>+AE56*Dashboard!$D$22*'Field Profiles'!$D$30</f>
        <v>22.318239599731562</v>
      </c>
      <c r="AF82" s="37">
        <f>+AF56*Dashboard!$D$22*'Field Profiles'!$D$30</f>
        <v>22.764604391726195</v>
      </c>
      <c r="AG82" s="37">
        <f>+AG56*Dashboard!$D$22*'Field Profiles'!$D$30</f>
        <v>23.21989647956072</v>
      </c>
      <c r="AH82" s="37">
        <f>+AH56*Dashboard!$D$22*'Field Profiles'!$D$30</f>
        <v>23.684294409151939</v>
      </c>
      <c r="AI82" s="37">
        <f>+AI56*Dashboard!$D$22*'Field Profiles'!$D$30</f>
        <v>0</v>
      </c>
      <c r="AJ82" s="37">
        <f>+AJ56*Dashboard!$D$22*'Field Profiles'!$D$30</f>
        <v>0</v>
      </c>
      <c r="AK82" s="37">
        <f>+AK56*Dashboard!$D$22*'Field Profiles'!$D$30</f>
        <v>0</v>
      </c>
      <c r="AL82" s="37">
        <f>+AL56*Dashboard!$D$22*'Field Profiles'!$D$30</f>
        <v>0</v>
      </c>
      <c r="AM82" s="37">
        <f>+AM56*Dashboard!$D$22*'Field Profiles'!$D$30</f>
        <v>0</v>
      </c>
      <c r="AN82" s="37">
        <f>+AN56*Dashboard!$D$22*'Field Profiles'!$D$30</f>
        <v>0</v>
      </c>
      <c r="AO82" s="47"/>
      <c r="AP82" s="28"/>
    </row>
    <row r="83" spans="1:42" s="26" customFormat="1" ht="15.75" customHeight="1" x14ac:dyDescent="0.25">
      <c r="A83" s="13"/>
      <c r="B83" s="13"/>
      <c r="C83" s="26" t="s">
        <v>323</v>
      </c>
      <c r="D83" s="43"/>
      <c r="E83" s="99">
        <f t="shared" si="32"/>
        <v>17.43</v>
      </c>
      <c r="F83" s="37">
        <f>F54*Dashboard!$D$23</f>
        <v>9.6</v>
      </c>
      <c r="G83" s="37">
        <f>G54*Dashboard!$D$23</f>
        <v>0</v>
      </c>
      <c r="H83" s="37">
        <f>H54*Dashboard!$D$23</f>
        <v>0</v>
      </c>
      <c r="I83" s="37">
        <f>I54*Dashboard!$D$23</f>
        <v>0</v>
      </c>
      <c r="J83" s="37">
        <f>J54*Dashboard!$D$23</f>
        <v>0</v>
      </c>
      <c r="K83" s="37">
        <f>K54*Dashboard!$D$23</f>
        <v>0</v>
      </c>
      <c r="L83" s="37">
        <f>L54*Dashboard!$D$23</f>
        <v>0</v>
      </c>
      <c r="M83" s="37">
        <f>M54*Dashboard!$D$23</f>
        <v>0</v>
      </c>
      <c r="N83" s="37">
        <f>N54*Dashboard!$D$23</f>
        <v>7.83</v>
      </c>
      <c r="O83" s="37">
        <f>O54*Dashboard!$D$23</f>
        <v>0</v>
      </c>
      <c r="P83" s="37">
        <f>P54*Dashboard!$D$23</f>
        <v>0</v>
      </c>
      <c r="Q83" s="37">
        <f>Q54*Dashboard!$D$23</f>
        <v>0</v>
      </c>
      <c r="R83" s="37">
        <f>R54*Dashboard!$D$23</f>
        <v>0</v>
      </c>
      <c r="S83" s="37">
        <f>S54*Dashboard!$D$23</f>
        <v>0</v>
      </c>
      <c r="T83" s="37">
        <f>T54*Dashboard!$D$23</f>
        <v>0</v>
      </c>
      <c r="U83" s="37">
        <f>U54*Dashboard!$D$23</f>
        <v>0</v>
      </c>
      <c r="V83" s="37">
        <f>V54*Dashboard!$D$23</f>
        <v>0</v>
      </c>
      <c r="W83" s="37">
        <f>W54*Dashboard!$D$23</f>
        <v>0</v>
      </c>
      <c r="X83" s="37">
        <f>X54*Dashboard!$D$23</f>
        <v>0</v>
      </c>
      <c r="Y83" s="37">
        <f>Y54*Dashboard!$D$23</f>
        <v>0</v>
      </c>
      <c r="Z83" s="37">
        <f>Z54*Dashboard!$D$23</f>
        <v>0</v>
      </c>
      <c r="AA83" s="37">
        <f>AA54*Dashboard!$D$23</f>
        <v>0</v>
      </c>
      <c r="AB83" s="37">
        <f>AB54*Dashboard!$D$23</f>
        <v>0</v>
      </c>
      <c r="AC83" s="37">
        <f>AC54*Dashboard!$D$23</f>
        <v>0</v>
      </c>
      <c r="AD83" s="37">
        <f>AD54*Dashboard!$D$23</f>
        <v>0</v>
      </c>
      <c r="AE83" s="37">
        <f>AE54*Dashboard!$D$23</f>
        <v>0</v>
      </c>
      <c r="AF83" s="37">
        <f>AF54*Dashboard!$D$23</f>
        <v>0</v>
      </c>
      <c r="AG83" s="37">
        <f>AG54*Dashboard!$D$23</f>
        <v>0</v>
      </c>
      <c r="AH83" s="37">
        <f>AH54*Dashboard!$D$23</f>
        <v>0</v>
      </c>
      <c r="AI83" s="37">
        <f>AI54*Dashboard!$D$23</f>
        <v>0</v>
      </c>
      <c r="AJ83" s="37">
        <f>AJ54*Dashboard!$D$23</f>
        <v>0</v>
      </c>
      <c r="AK83" s="37">
        <f>AK54*Dashboard!$D$23</f>
        <v>0</v>
      </c>
      <c r="AL83" s="37">
        <f>AL54*Dashboard!$D$23</f>
        <v>0</v>
      </c>
      <c r="AM83" s="37">
        <f>AM54*Dashboard!$D$23</f>
        <v>0</v>
      </c>
      <c r="AN83" s="37">
        <f>AN54*Dashboard!$D$23</f>
        <v>0</v>
      </c>
      <c r="AO83" s="47"/>
      <c r="AP83" s="28"/>
    </row>
    <row r="84" spans="1:42" s="26" customFormat="1" ht="15.75" customHeight="1" x14ac:dyDescent="0.25">
      <c r="A84" s="13"/>
      <c r="B84" s="13"/>
      <c r="C84" s="26" t="s">
        <v>324</v>
      </c>
      <c r="D84" s="43"/>
      <c r="E84" s="99">
        <f t="shared" si="32"/>
        <v>339.36354866034162</v>
      </c>
      <c r="F84" s="37">
        <f>F55*Dashboard!$D$23</f>
        <v>0</v>
      </c>
      <c r="G84" s="37">
        <f>G55*Dashboard!$D$23</f>
        <v>0</v>
      </c>
      <c r="H84" s="37">
        <f>H55*Dashboard!$D$23</f>
        <v>0</v>
      </c>
      <c r="I84" s="37">
        <f>I55*Dashboard!$D$23</f>
        <v>0</v>
      </c>
      <c r="J84" s="37">
        <f>J55*Dashboard!$D$23</f>
        <v>0</v>
      </c>
      <c r="K84" s="37">
        <f>K55*Dashboard!$D$23</f>
        <v>0</v>
      </c>
      <c r="L84" s="37">
        <f>L55*Dashboard!$D$23</f>
        <v>0</v>
      </c>
      <c r="M84" s="37">
        <f>M55*Dashboard!$D$23</f>
        <v>0</v>
      </c>
      <c r="N84" s="37">
        <f>N55*Dashboard!$D$23</f>
        <v>0</v>
      </c>
      <c r="O84" s="37">
        <f>O55*Dashboard!$D$23</f>
        <v>0</v>
      </c>
      <c r="P84" s="37">
        <f>P55*Dashboard!$D$23</f>
        <v>0</v>
      </c>
      <c r="Q84" s="37">
        <f>Q55*Dashboard!$D$23</f>
        <v>0</v>
      </c>
      <c r="R84" s="37">
        <f>R55*Dashboard!$D$23</f>
        <v>0</v>
      </c>
      <c r="S84" s="37">
        <f>S55*Dashboard!$D$23</f>
        <v>37.503959999999992</v>
      </c>
      <c r="T84" s="37">
        <f>T55*Dashboard!$D$23</f>
        <v>132.41782799999996</v>
      </c>
      <c r="U84" s="37">
        <f>U55*Dashboard!$D$23</f>
        <v>105.05147687999997</v>
      </c>
      <c r="V84" s="37">
        <f>V55*Dashboard!$D$23</f>
        <v>21.430501283519995</v>
      </c>
      <c r="W84" s="37">
        <f>W55*Dashboard!$D$23</f>
        <v>0</v>
      </c>
      <c r="X84" s="37">
        <f>X55*Dashboard!$D$23</f>
        <v>0</v>
      </c>
      <c r="Y84" s="37">
        <f>Y55*Dashboard!$D$23</f>
        <v>0</v>
      </c>
      <c r="Z84" s="37">
        <f>Z55*Dashboard!$D$23</f>
        <v>5.435700042625828</v>
      </c>
      <c r="AA84" s="37">
        <f>AA55*Dashboard!$D$23</f>
        <v>19.192202458194274</v>
      </c>
      <c r="AB84" s="37">
        <f>AB55*Dashboard!$D$23</f>
        <v>15.225813950167455</v>
      </c>
      <c r="AC84" s="37">
        <f>AC55*Dashboard!$D$23</f>
        <v>3.1060660458341607</v>
      </c>
      <c r="AD84" s="37">
        <f>AD55*Dashboard!$D$23</f>
        <v>0</v>
      </c>
      <c r="AE84" s="37">
        <f>AE55*Dashboard!$D$23</f>
        <v>0</v>
      </c>
      <c r="AF84" s="37">
        <f>AF55*Dashboard!$D$23</f>
        <v>0</v>
      </c>
      <c r="AG84" s="37">
        <f>AG55*Dashboard!$D$23</f>
        <v>0</v>
      </c>
      <c r="AH84" s="37">
        <f>AH55*Dashboard!$D$23</f>
        <v>0</v>
      </c>
      <c r="AI84" s="37">
        <f>AI55*Dashboard!$D$23</f>
        <v>0</v>
      </c>
      <c r="AJ84" s="37">
        <f>AJ55*Dashboard!$D$23</f>
        <v>0</v>
      </c>
      <c r="AK84" s="37">
        <f>AK55*Dashboard!$D$23</f>
        <v>0</v>
      </c>
      <c r="AL84" s="37">
        <f>AL55*Dashboard!$D$23</f>
        <v>0</v>
      </c>
      <c r="AM84" s="37">
        <f>AM55*Dashboard!$D$23</f>
        <v>0</v>
      </c>
      <c r="AN84" s="37">
        <f>AN55*Dashboard!$D$23</f>
        <v>0</v>
      </c>
      <c r="AO84" s="47"/>
      <c r="AP84" s="28"/>
    </row>
    <row r="85" spans="1:42" s="26" customFormat="1" ht="15.75" customHeight="1" x14ac:dyDescent="0.25">
      <c r="A85" s="13"/>
      <c r="B85" s="13"/>
      <c r="C85" s="26" t="s">
        <v>325</v>
      </c>
      <c r="D85" s="43"/>
      <c r="E85" s="99">
        <f t="shared" si="32"/>
        <v>300.85463853233989</v>
      </c>
      <c r="F85" s="37">
        <f>F56*Dashboard!$D$23</f>
        <v>0</v>
      </c>
      <c r="G85" s="37">
        <f>G56*Dashboard!$D$23</f>
        <v>0</v>
      </c>
      <c r="H85" s="37">
        <f>H56*Dashboard!$D$23</f>
        <v>0</v>
      </c>
      <c r="I85" s="37">
        <f>I56*Dashboard!$D$23</f>
        <v>0</v>
      </c>
      <c r="J85" s="37">
        <f>J56*Dashboard!$D$23</f>
        <v>0</v>
      </c>
      <c r="K85" s="37">
        <f>K56*Dashboard!$D$23</f>
        <v>0</v>
      </c>
      <c r="L85" s="37">
        <f>L56*Dashboard!$D$23</f>
        <v>0</v>
      </c>
      <c r="M85" s="37">
        <f>M56*Dashboard!$D$23</f>
        <v>0</v>
      </c>
      <c r="N85" s="37">
        <f>N56*Dashboard!$D$23</f>
        <v>0</v>
      </c>
      <c r="O85" s="37">
        <f>O56*Dashboard!$D$23</f>
        <v>0</v>
      </c>
      <c r="P85" s="37">
        <f>P56*Dashboard!$D$23</f>
        <v>0</v>
      </c>
      <c r="Q85" s="37">
        <f>Q56*Dashboard!$D$23</f>
        <v>0</v>
      </c>
      <c r="R85" s="37">
        <f>R56*Dashboard!$D$23</f>
        <v>0</v>
      </c>
      <c r="S85" s="37">
        <f>S56*Dashboard!$D$23</f>
        <v>0</v>
      </c>
      <c r="T85" s="37">
        <f>T56*Dashboard!$D$23</f>
        <v>0</v>
      </c>
      <c r="U85" s="37">
        <f>U56*Dashboard!$D$23</f>
        <v>0</v>
      </c>
      <c r="V85" s="37">
        <f>V56*Dashboard!$D$23</f>
        <v>20.493722370461533</v>
      </c>
      <c r="W85" s="37">
        <f>W56*Dashboard!$D$23</f>
        <v>20.903596817870767</v>
      </c>
      <c r="X85" s="37">
        <f>X56*Dashboard!$D$23</f>
        <v>21.321668754228181</v>
      </c>
      <c r="Y85" s="37">
        <f>Y56*Dashboard!$D$23</f>
        <v>21.748102129312748</v>
      </c>
      <c r="Z85" s="37">
        <f>Z56*Dashboard!$D$23</f>
        <v>22.183064171899002</v>
      </c>
      <c r="AA85" s="37">
        <f>AA56*Dashboard!$D$23</f>
        <v>22.626725455336985</v>
      </c>
      <c r="AB85" s="37">
        <f>AB56*Dashboard!$D$23</f>
        <v>23.079259964443722</v>
      </c>
      <c r="AC85" s="37">
        <f>AC56*Dashboard!$D$23</f>
        <v>23.540845163732598</v>
      </c>
      <c r="AD85" s="37">
        <f>AD56*Dashboard!$D$23</f>
        <v>24.011662067007251</v>
      </c>
      <c r="AE85" s="37">
        <f>AE56*Dashboard!$D$23</f>
        <v>24.491895308347395</v>
      </c>
      <c r="AF85" s="37">
        <f>AF56*Dashboard!$D$23</f>
        <v>24.981733214514339</v>
      </c>
      <c r="AG85" s="37">
        <f>AG56*Dashboard!$D$23</f>
        <v>25.48136787880463</v>
      </c>
      <c r="AH85" s="37">
        <f>AH56*Dashboard!$D$23</f>
        <v>25.990995236380726</v>
      </c>
      <c r="AI85" s="37">
        <f>AI56*Dashboard!$D$23</f>
        <v>0</v>
      </c>
      <c r="AJ85" s="37">
        <f>AJ56*Dashboard!$D$23</f>
        <v>0</v>
      </c>
      <c r="AK85" s="37">
        <f>AK56*Dashboard!$D$23</f>
        <v>0</v>
      </c>
      <c r="AL85" s="37">
        <f>AL56*Dashboard!$D$23</f>
        <v>0</v>
      </c>
      <c r="AM85" s="37">
        <f>AM56*Dashboard!$D$23</f>
        <v>0</v>
      </c>
      <c r="AN85" s="37">
        <f>AN56*Dashboard!$D$23</f>
        <v>0</v>
      </c>
      <c r="AO85" s="47"/>
      <c r="AP85" s="28"/>
    </row>
    <row r="86" spans="1:42" s="26" customFormat="1" ht="15.75" customHeight="1" x14ac:dyDescent="0.25">
      <c r="A86" s="13"/>
      <c r="B86" s="13"/>
      <c r="C86" s="26" t="s">
        <v>326</v>
      </c>
      <c r="D86" s="43"/>
      <c r="E86" s="276">
        <f t="shared" si="32"/>
        <v>428.7643271154094</v>
      </c>
      <c r="F86" s="42">
        <f>SUM(F54:F55)*Dashboard!$D$22*'Field Profiles'!$D$29+F56*Dashboard!$D$22*'Field Profiles'!$D$30</f>
        <v>4.16</v>
      </c>
      <c r="G86" s="42">
        <f>SUM(G54:G55)*Dashboard!$D$22*'Field Profiles'!$D$29+G56*Dashboard!$D$22*'Field Profiles'!$D$30</f>
        <v>0</v>
      </c>
      <c r="H86" s="42">
        <f>SUM(H54:H55)*Dashboard!$D$22*'Field Profiles'!$D$29+H56*Dashboard!$D$22*'Field Profiles'!$D$30</f>
        <v>0</v>
      </c>
      <c r="I86" s="42">
        <f>SUM(I54:I55)*Dashboard!$D$22*'Field Profiles'!$D$29+I56*Dashboard!$D$22*'Field Profiles'!$D$30</f>
        <v>0</v>
      </c>
      <c r="J86" s="42">
        <f>SUM(J54:J55)*Dashboard!$D$22*'Field Profiles'!$D$29+J56*Dashboard!$D$22*'Field Profiles'!$D$30</f>
        <v>0</v>
      </c>
      <c r="K86" s="42">
        <f>SUM(K54:K55)*Dashboard!$D$22*'Field Profiles'!$D$29+K56*Dashboard!$D$22*'Field Profiles'!$D$30</f>
        <v>0</v>
      </c>
      <c r="L86" s="42">
        <f>SUM(L54:L55)*Dashboard!$D$22*'Field Profiles'!$D$29+L56*Dashboard!$D$22*'Field Profiles'!$D$30</f>
        <v>0</v>
      </c>
      <c r="M86" s="42">
        <f>SUM(M54:M55)*Dashboard!$D$22*'Field Profiles'!$D$29+M56*Dashboard!$D$22*'Field Profiles'!$D$30</f>
        <v>0</v>
      </c>
      <c r="N86" s="42">
        <f>SUM(N54:N55)*Dashboard!$D$22*'Field Profiles'!$D$29+N56*Dashboard!$D$22*'Field Profiles'!$D$30</f>
        <v>3.3930000000000002</v>
      </c>
      <c r="O86" s="42">
        <f>SUM(O54:O55)*Dashboard!$D$22*'Field Profiles'!$D$29+O56*Dashboard!$D$22*'Field Profiles'!$D$30</f>
        <v>0</v>
      </c>
      <c r="P86" s="42">
        <f>SUM(P54:P55)*Dashboard!$D$22*'Field Profiles'!$D$29+P56*Dashboard!$D$22*'Field Profiles'!$D$30</f>
        <v>0</v>
      </c>
      <c r="Q86" s="42">
        <f>SUM(Q54:Q55)*Dashboard!$D$22*'Field Profiles'!$D$29+Q56*Dashboard!$D$22*'Field Profiles'!$D$30</f>
        <v>0</v>
      </c>
      <c r="R86" s="42">
        <f>SUM(R54:R55)*Dashboard!$D$22*'Field Profiles'!$D$29+R56*Dashboard!$D$22*'Field Profiles'!$D$30</f>
        <v>0</v>
      </c>
      <c r="S86" s="42">
        <f>SUM(S54:S55)*Dashboard!$D$22*'Field Profiles'!$D$29+S56*Dashboard!$D$22*'Field Profiles'!$D$30</f>
        <v>16.251715999999998</v>
      </c>
      <c r="T86" s="42">
        <f>SUM(T54:T55)*Dashboard!$D$22*'Field Profiles'!$D$29+T56*Dashboard!$D$22*'Field Profiles'!$D$30</f>
        <v>57.381058799999998</v>
      </c>
      <c r="U86" s="42">
        <f>SUM(U54:U55)*Dashboard!$D$22*'Field Profiles'!$D$29+U56*Dashboard!$D$22*'Field Profiles'!$D$30</f>
        <v>45.522306647999997</v>
      </c>
      <c r="V86" s="42">
        <f>SUM(V54:V55)*Dashboard!$D$22*'Field Profiles'!$D$29+V56*Dashboard!$D$22*'Field Profiles'!$D$30</f>
        <v>27.961455066275072</v>
      </c>
      <c r="W86" s="42">
        <f>SUM(W54:W55)*Dashboard!$D$22*'Field Profiles'!$D$29+W56*Dashboard!$D$22*'Field Profiles'!$D$30</f>
        <v>19.048402600284735</v>
      </c>
      <c r="X86" s="42">
        <f>SUM(X54:X55)*Dashboard!$D$22*'Field Profiles'!$D$29+X56*Dashboard!$D$22*'Field Profiles'!$D$30</f>
        <v>19.42937065229043</v>
      </c>
      <c r="Y86" s="42">
        <f>SUM(Y54:Y55)*Dashboard!$D$22*'Field Profiles'!$D$29+Y56*Dashboard!$D$22*'Field Profiles'!$D$30</f>
        <v>19.817958065336242</v>
      </c>
      <c r="Z86" s="42">
        <f>SUM(Z54:Z55)*Dashboard!$D$22*'Field Profiles'!$D$29+Z56*Dashboard!$D$22*'Field Profiles'!$D$30</f>
        <v>22.569787245114156</v>
      </c>
      <c r="AA86" s="42">
        <f>SUM(AA54:AA55)*Dashboard!$D$22*'Field Profiles'!$D$29+AA56*Dashboard!$D$22*'Field Profiles'!$D$30</f>
        <v>28.935224636393343</v>
      </c>
      <c r="AB86" s="42">
        <f>SUM(AB54:AB55)*Dashboard!$D$22*'Field Profiles'!$D$29+AB56*Dashboard!$D$22*'Field Profiles'!$D$30</f>
        <v>27.628828354338573</v>
      </c>
      <c r="AC86" s="42">
        <f>SUM(AC54:AC55)*Dashboard!$D$22*'Field Profiles'!$D$29+AC56*Dashboard!$D$22*'Field Profiles'!$D$30</f>
        <v>22.797557108646135</v>
      </c>
      <c r="AD86" s="42">
        <f>SUM(AD54:AD55)*Dashboard!$D$22*'Field Profiles'!$D$29+AD56*Dashboard!$D$22*'Field Profiles'!$D$30</f>
        <v>21.880627058560357</v>
      </c>
      <c r="AE86" s="42">
        <f>SUM(AE54:AE55)*Dashboard!$D$22*'Field Profiles'!$D$29+AE56*Dashboard!$D$22*'Field Profiles'!$D$30</f>
        <v>22.318239599731562</v>
      </c>
      <c r="AF86" s="42">
        <f>SUM(AF54:AF55)*Dashboard!$D$22*'Field Profiles'!$D$29+AF56*Dashboard!$D$22*'Field Profiles'!$D$30</f>
        <v>22.764604391726195</v>
      </c>
      <c r="AG86" s="42">
        <f>SUM(AG54:AG55)*Dashboard!$D$22*'Field Profiles'!$D$29+AG56*Dashboard!$D$22*'Field Profiles'!$D$30</f>
        <v>23.21989647956072</v>
      </c>
      <c r="AH86" s="42">
        <f>SUM(AH54:AH55)*Dashboard!$D$22*'Field Profiles'!$D$29+AH56*Dashboard!$D$22*'Field Profiles'!$D$30</f>
        <v>23.684294409151939</v>
      </c>
      <c r="AI86" s="42">
        <f>SUM(AI54:AI55)*Dashboard!$D$22*'Field Profiles'!$D$29+AI56*Dashboard!$D$22*'Field Profiles'!$D$30</f>
        <v>0</v>
      </c>
      <c r="AJ86" s="42">
        <f>SUM(AJ54:AJ55)*Dashboard!$D$22*'Field Profiles'!$D$29+AJ56*Dashboard!$D$22*'Field Profiles'!$D$30</f>
        <v>0</v>
      </c>
      <c r="AK86" s="42">
        <f>SUM(AK54:AK55)*Dashboard!$D$22*'Field Profiles'!$D$29+AK56*Dashboard!$D$22*'Field Profiles'!$D$30</f>
        <v>0</v>
      </c>
      <c r="AL86" s="42">
        <f>SUM(AL54:AL55)*Dashboard!$D$22*'Field Profiles'!$D$29+AL56*Dashboard!$D$22*'Field Profiles'!$D$30</f>
        <v>0</v>
      </c>
      <c r="AM86" s="42">
        <f>SUM(AM54:AM55)*Dashboard!$D$22*'Field Profiles'!$D$29+AM56*Dashboard!$D$22*'Field Profiles'!$D$30</f>
        <v>0</v>
      </c>
      <c r="AN86" s="42">
        <f>SUM(AN54:AN55)*Dashboard!$D$22*'Field Profiles'!$D$29+AN56*Dashboard!$D$22*'Field Profiles'!$D$30</f>
        <v>0</v>
      </c>
      <c r="AO86" s="47"/>
      <c r="AP86" s="28"/>
    </row>
    <row r="87" spans="1:42" s="26" customFormat="1" ht="15.75" customHeight="1" x14ac:dyDescent="0.25">
      <c r="A87" s="13"/>
      <c r="B87" s="13"/>
      <c r="C87" s="26" t="s">
        <v>327</v>
      </c>
      <c r="D87" s="43"/>
      <c r="E87" s="99">
        <f t="shared" si="32"/>
        <v>657.64818719268146</v>
      </c>
      <c r="F87" s="37">
        <f>SUM(F54:F56)*Dashboard!$D$23</f>
        <v>9.6</v>
      </c>
      <c r="G87" s="37">
        <f>SUM(G54:G56)*Dashboard!$D$23</f>
        <v>0</v>
      </c>
      <c r="H87" s="37">
        <f>SUM(H54:H56)*Dashboard!$D$23</f>
        <v>0</v>
      </c>
      <c r="I87" s="37">
        <f>SUM(I54:I56)*Dashboard!$D$23</f>
        <v>0</v>
      </c>
      <c r="J87" s="37">
        <f>SUM(J54:J56)*Dashboard!$D$23</f>
        <v>0</v>
      </c>
      <c r="K87" s="37">
        <f>SUM(K54:K56)*Dashboard!$D$23</f>
        <v>0</v>
      </c>
      <c r="L87" s="37">
        <f>SUM(L54:L56)*Dashboard!$D$23</f>
        <v>0</v>
      </c>
      <c r="M87" s="37">
        <f>SUM(M54:M56)*Dashboard!$D$23</f>
        <v>0</v>
      </c>
      <c r="N87" s="37">
        <f>SUM(N54:N56)*Dashboard!$D$23</f>
        <v>7.83</v>
      </c>
      <c r="O87" s="37">
        <f>SUM(O54:O56)*Dashboard!$D$23</f>
        <v>0</v>
      </c>
      <c r="P87" s="37">
        <f>SUM(P54:P56)*Dashboard!$D$23</f>
        <v>0</v>
      </c>
      <c r="Q87" s="37">
        <f>SUM(Q54:Q56)*Dashboard!$D$23</f>
        <v>0</v>
      </c>
      <c r="R87" s="37">
        <f>SUM(R54:R56)*Dashboard!$D$23</f>
        <v>0</v>
      </c>
      <c r="S87" s="37">
        <f>SUM(S54:S56)*Dashboard!$D$23</f>
        <v>37.503959999999992</v>
      </c>
      <c r="T87" s="37">
        <f>SUM(T54:T56)*Dashboard!$D$23</f>
        <v>132.41782799999996</v>
      </c>
      <c r="U87" s="37">
        <f>SUM(U54:U56)*Dashboard!$D$23</f>
        <v>105.05147687999997</v>
      </c>
      <c r="V87" s="37">
        <f>SUM(V54:V56)*Dashboard!$D$23</f>
        <v>41.924223653981521</v>
      </c>
      <c r="W87" s="37">
        <f>SUM(W54:W56)*Dashboard!$D$23</f>
        <v>20.903596817870767</v>
      </c>
      <c r="X87" s="37">
        <f>SUM(X54:X56)*Dashboard!$D$23</f>
        <v>21.321668754228181</v>
      </c>
      <c r="Y87" s="37">
        <f>SUM(Y54:Y56)*Dashboard!$D$23</f>
        <v>21.748102129312748</v>
      </c>
      <c r="Z87" s="37">
        <f>SUM(Z54:Z56)*Dashboard!$D$23</f>
        <v>27.61876421452483</v>
      </c>
      <c r="AA87" s="37">
        <f>SUM(AA54:AA56)*Dashboard!$D$23</f>
        <v>41.818927913531262</v>
      </c>
      <c r="AB87" s="37">
        <f>SUM(AB54:AB56)*Dashboard!$D$23</f>
        <v>38.305073914611178</v>
      </c>
      <c r="AC87" s="37">
        <f>SUM(AC54:AC56)*Dashboard!$D$23</f>
        <v>26.64691120956676</v>
      </c>
      <c r="AD87" s="37">
        <f>SUM(AD54:AD56)*Dashboard!$D$23</f>
        <v>24.011662067007251</v>
      </c>
      <c r="AE87" s="37">
        <f>SUM(AE54:AE56)*Dashboard!$D$23</f>
        <v>24.491895308347395</v>
      </c>
      <c r="AF87" s="37">
        <f>SUM(AF54:AF56)*Dashboard!$D$23</f>
        <v>24.981733214514339</v>
      </c>
      <c r="AG87" s="37">
        <f>SUM(AG54:AG56)*Dashboard!$D$23</f>
        <v>25.48136787880463</v>
      </c>
      <c r="AH87" s="37">
        <f>SUM(AH54:AH56)*Dashboard!$D$23</f>
        <v>25.990995236380726</v>
      </c>
      <c r="AI87" s="37">
        <f>SUM(AI54:AI56)*Dashboard!$D$23</f>
        <v>0</v>
      </c>
      <c r="AJ87" s="37">
        <f>SUM(AJ54:AJ56)*Dashboard!$D$23</f>
        <v>0</v>
      </c>
      <c r="AK87" s="37">
        <f>SUM(AK54:AK56)*Dashboard!$D$23</f>
        <v>0</v>
      </c>
      <c r="AL87" s="37">
        <f>SUM(AL54:AL56)*Dashboard!$D$23</f>
        <v>0</v>
      </c>
      <c r="AM87" s="37">
        <f>SUM(AM54:AM56)*Dashboard!$D$23</f>
        <v>0</v>
      </c>
      <c r="AN87" s="37">
        <f>SUM(AN54:AN56)*Dashboard!$D$23</f>
        <v>0</v>
      </c>
      <c r="AO87" s="47"/>
      <c r="AP87" s="28"/>
    </row>
    <row r="88" spans="1:42" s="26" customFormat="1" ht="15.75" customHeight="1" x14ac:dyDescent="0.25">
      <c r="A88" s="13"/>
      <c r="B88" s="13"/>
      <c r="D88" s="43"/>
      <c r="E88" s="99"/>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47"/>
      <c r="AP88" s="28"/>
    </row>
    <row r="89" spans="1:42" ht="15.75" customHeight="1" x14ac:dyDescent="0.25">
      <c r="A89" s="11" t="s">
        <v>28</v>
      </c>
    </row>
    <row r="90" spans="1:42" ht="15.75" customHeight="1" x14ac:dyDescent="0.25">
      <c r="B90" s="46" t="s">
        <v>31</v>
      </c>
    </row>
    <row r="91" spans="1:42" ht="15.75" customHeight="1" x14ac:dyDescent="0.25">
      <c r="C91" s="94" t="s">
        <v>32</v>
      </c>
    </row>
    <row r="92" spans="1:42" ht="15.75" customHeight="1" x14ac:dyDescent="0.25">
      <c r="C92" s="43" t="s">
        <v>136</v>
      </c>
      <c r="E92" s="85">
        <f t="shared" ref="E92:E97" si="33">SUM(F92:AN92)</f>
        <v>581</v>
      </c>
      <c r="F92" s="5">
        <f t="shared" ref="F92:AN92" si="34">+F54</f>
        <v>320</v>
      </c>
      <c r="G92" s="5">
        <f t="shared" si="34"/>
        <v>0</v>
      </c>
      <c r="H92" s="5">
        <f t="shared" si="34"/>
        <v>0</v>
      </c>
      <c r="I92" s="5">
        <f t="shared" si="34"/>
        <v>0</v>
      </c>
      <c r="J92" s="5">
        <f t="shared" si="34"/>
        <v>0</v>
      </c>
      <c r="K92" s="5">
        <f t="shared" si="34"/>
        <v>0</v>
      </c>
      <c r="L92" s="5">
        <f t="shared" si="34"/>
        <v>0</v>
      </c>
      <c r="M92" s="5">
        <f t="shared" si="34"/>
        <v>0</v>
      </c>
      <c r="N92" s="5">
        <f t="shared" si="34"/>
        <v>261</v>
      </c>
      <c r="O92" s="5">
        <f t="shared" si="34"/>
        <v>0</v>
      </c>
      <c r="P92" s="5">
        <f t="shared" si="34"/>
        <v>0</v>
      </c>
      <c r="Q92" s="5">
        <f t="shared" si="34"/>
        <v>0</v>
      </c>
      <c r="R92" s="5">
        <f t="shared" si="34"/>
        <v>0</v>
      </c>
      <c r="S92" s="5">
        <f t="shared" si="34"/>
        <v>0</v>
      </c>
      <c r="T92" s="5">
        <f t="shared" si="34"/>
        <v>0</v>
      </c>
      <c r="U92" s="5">
        <f t="shared" si="34"/>
        <v>0</v>
      </c>
      <c r="V92" s="5">
        <f t="shared" si="34"/>
        <v>0</v>
      </c>
      <c r="W92" s="5">
        <f t="shared" si="34"/>
        <v>0</v>
      </c>
      <c r="X92" s="5">
        <f t="shared" si="34"/>
        <v>0</v>
      </c>
      <c r="Y92" s="5">
        <f t="shared" si="34"/>
        <v>0</v>
      </c>
      <c r="Z92" s="5">
        <f t="shared" si="34"/>
        <v>0</v>
      </c>
      <c r="AA92" s="5">
        <f t="shared" si="34"/>
        <v>0</v>
      </c>
      <c r="AB92" s="5">
        <f t="shared" si="34"/>
        <v>0</v>
      </c>
      <c r="AC92" s="5">
        <f t="shared" si="34"/>
        <v>0</v>
      </c>
      <c r="AD92" s="5">
        <f t="shared" si="34"/>
        <v>0</v>
      </c>
      <c r="AE92" s="5">
        <f t="shared" si="34"/>
        <v>0</v>
      </c>
      <c r="AF92" s="5">
        <f t="shared" si="34"/>
        <v>0</v>
      </c>
      <c r="AG92" s="5">
        <f t="shared" si="34"/>
        <v>0</v>
      </c>
      <c r="AH92" s="5">
        <f t="shared" si="34"/>
        <v>0</v>
      </c>
      <c r="AI92" s="5">
        <f t="shared" si="34"/>
        <v>0</v>
      </c>
      <c r="AJ92" s="5">
        <f t="shared" si="34"/>
        <v>0</v>
      </c>
      <c r="AK92" s="5">
        <f t="shared" si="34"/>
        <v>0</v>
      </c>
      <c r="AL92" s="5">
        <f t="shared" si="34"/>
        <v>0</v>
      </c>
      <c r="AM92" s="5">
        <f t="shared" si="34"/>
        <v>0</v>
      </c>
      <c r="AN92" s="5">
        <f t="shared" si="34"/>
        <v>0</v>
      </c>
    </row>
    <row r="93" spans="1:42" s="54" customFormat="1" ht="15.75" customHeight="1" x14ac:dyDescent="0.25">
      <c r="A93" s="115"/>
      <c r="B93" s="115"/>
      <c r="C93" s="102" t="s">
        <v>147</v>
      </c>
      <c r="D93" s="116"/>
      <c r="E93" s="85">
        <f t="shared" si="33"/>
        <v>2866.8526629128046</v>
      </c>
      <c r="F93" s="106">
        <f t="shared" ref="F93:AN93" si="35">+F62</f>
        <v>0</v>
      </c>
      <c r="G93" s="106">
        <f t="shared" si="35"/>
        <v>0</v>
      </c>
      <c r="H93" s="106">
        <f t="shared" si="35"/>
        <v>0</v>
      </c>
      <c r="I93" s="106">
        <f t="shared" si="35"/>
        <v>0</v>
      </c>
      <c r="J93" s="106">
        <f t="shared" si="35"/>
        <v>0</v>
      </c>
      <c r="K93" s="106">
        <f t="shared" si="35"/>
        <v>0</v>
      </c>
      <c r="L93" s="106">
        <f t="shared" si="35"/>
        <v>0</v>
      </c>
      <c r="M93" s="106">
        <f t="shared" si="35"/>
        <v>0</v>
      </c>
      <c r="N93" s="106">
        <f t="shared" si="35"/>
        <v>0</v>
      </c>
      <c r="O93" s="106">
        <f t="shared" si="35"/>
        <v>0</v>
      </c>
      <c r="P93" s="106">
        <f t="shared" si="35"/>
        <v>0</v>
      </c>
      <c r="Q93" s="106">
        <f t="shared" si="35"/>
        <v>0</v>
      </c>
      <c r="R93" s="106">
        <f t="shared" si="35"/>
        <v>0</v>
      </c>
      <c r="S93" s="106">
        <f t="shared" si="35"/>
        <v>246.781184</v>
      </c>
      <c r="T93" s="106">
        <f t="shared" si="35"/>
        <v>871.32741119999991</v>
      </c>
      <c r="U93" s="106">
        <f t="shared" si="35"/>
        <v>691.25307955199992</v>
      </c>
      <c r="V93" s="106">
        <f t="shared" si="35"/>
        <v>141.01562822860799</v>
      </c>
      <c r="W93" s="106">
        <f t="shared" si="35"/>
        <v>0</v>
      </c>
      <c r="X93" s="106">
        <f t="shared" si="35"/>
        <v>0</v>
      </c>
      <c r="Y93" s="106">
        <f t="shared" si="35"/>
        <v>0</v>
      </c>
      <c r="Z93" s="106">
        <f t="shared" si="35"/>
        <v>115.96160090935101</v>
      </c>
      <c r="AA93" s="106">
        <f t="shared" si="35"/>
        <v>409.43365244147782</v>
      </c>
      <c r="AB93" s="106">
        <f t="shared" si="35"/>
        <v>324.81736427023901</v>
      </c>
      <c r="AC93" s="106">
        <f t="shared" si="35"/>
        <v>66.262742311128775</v>
      </c>
      <c r="AD93" s="106">
        <f t="shared" si="35"/>
        <v>0</v>
      </c>
      <c r="AE93" s="106">
        <f t="shared" si="35"/>
        <v>0</v>
      </c>
      <c r="AF93" s="106">
        <f t="shared" si="35"/>
        <v>0</v>
      </c>
      <c r="AG93" s="106">
        <f t="shared" si="35"/>
        <v>0</v>
      </c>
      <c r="AH93" s="106">
        <f t="shared" si="35"/>
        <v>0</v>
      </c>
      <c r="AI93" s="106">
        <f t="shared" si="35"/>
        <v>0</v>
      </c>
      <c r="AJ93" s="106">
        <f t="shared" si="35"/>
        <v>0</v>
      </c>
      <c r="AK93" s="106">
        <f t="shared" si="35"/>
        <v>0</v>
      </c>
      <c r="AL93" s="106">
        <f t="shared" si="35"/>
        <v>0</v>
      </c>
      <c r="AM93" s="106">
        <f t="shared" si="35"/>
        <v>0</v>
      </c>
      <c r="AN93" s="106">
        <f t="shared" si="35"/>
        <v>0</v>
      </c>
      <c r="AO93" s="122"/>
      <c r="AP93" s="117"/>
    </row>
    <row r="94" spans="1:42" s="54" customFormat="1" ht="15.75" customHeight="1" x14ac:dyDescent="0.25">
      <c r="A94" s="115"/>
      <c r="B94" s="115"/>
      <c r="C94" s="102" t="s">
        <v>53</v>
      </c>
      <c r="D94" s="116"/>
      <c r="E94" s="85">
        <f t="shared" si="33"/>
        <v>10028.487951077997</v>
      </c>
      <c r="F94" s="106">
        <f t="shared" ref="F94:AN94" si="36">+F56</f>
        <v>0</v>
      </c>
      <c r="G94" s="106">
        <f t="shared" si="36"/>
        <v>0</v>
      </c>
      <c r="H94" s="106">
        <f t="shared" si="36"/>
        <v>0</v>
      </c>
      <c r="I94" s="106">
        <f t="shared" si="36"/>
        <v>0</v>
      </c>
      <c r="J94" s="106">
        <f t="shared" si="36"/>
        <v>0</v>
      </c>
      <c r="K94" s="106">
        <f t="shared" si="36"/>
        <v>0</v>
      </c>
      <c r="L94" s="106">
        <f t="shared" si="36"/>
        <v>0</v>
      </c>
      <c r="M94" s="106">
        <f t="shared" si="36"/>
        <v>0</v>
      </c>
      <c r="N94" s="106">
        <f t="shared" si="36"/>
        <v>0</v>
      </c>
      <c r="O94" s="106">
        <f t="shared" si="36"/>
        <v>0</v>
      </c>
      <c r="P94" s="106">
        <f t="shared" si="36"/>
        <v>0</v>
      </c>
      <c r="Q94" s="106">
        <f t="shared" si="36"/>
        <v>0</v>
      </c>
      <c r="R94" s="106">
        <f t="shared" si="36"/>
        <v>0</v>
      </c>
      <c r="S94" s="106">
        <f t="shared" si="36"/>
        <v>0</v>
      </c>
      <c r="T94" s="106">
        <f t="shared" si="36"/>
        <v>0</v>
      </c>
      <c r="U94" s="106">
        <f t="shared" si="36"/>
        <v>0</v>
      </c>
      <c r="V94" s="106">
        <f t="shared" si="36"/>
        <v>683.1240790153845</v>
      </c>
      <c r="W94" s="106">
        <f t="shared" si="36"/>
        <v>696.78656059569221</v>
      </c>
      <c r="X94" s="106">
        <f t="shared" si="36"/>
        <v>710.7222918076061</v>
      </c>
      <c r="Y94" s="106">
        <f t="shared" si="36"/>
        <v>724.93673764375831</v>
      </c>
      <c r="Z94" s="106">
        <f t="shared" si="36"/>
        <v>739.43547239663337</v>
      </c>
      <c r="AA94" s="106">
        <f t="shared" si="36"/>
        <v>754.22418184456615</v>
      </c>
      <c r="AB94" s="106">
        <f t="shared" si="36"/>
        <v>769.30866548145741</v>
      </c>
      <c r="AC94" s="106">
        <f t="shared" si="36"/>
        <v>784.69483879108668</v>
      </c>
      <c r="AD94" s="106">
        <f t="shared" si="36"/>
        <v>800.38873556690839</v>
      </c>
      <c r="AE94" s="106">
        <f t="shared" si="36"/>
        <v>816.39651027824652</v>
      </c>
      <c r="AF94" s="106">
        <f t="shared" si="36"/>
        <v>832.72444048381135</v>
      </c>
      <c r="AG94" s="106">
        <f t="shared" si="36"/>
        <v>849.37892929348766</v>
      </c>
      <c r="AH94" s="106">
        <f t="shared" si="36"/>
        <v>866.36650787935753</v>
      </c>
      <c r="AI94" s="106">
        <f t="shared" si="36"/>
        <v>0</v>
      </c>
      <c r="AJ94" s="106">
        <f t="shared" si="36"/>
        <v>0</v>
      </c>
      <c r="AK94" s="106">
        <f t="shared" si="36"/>
        <v>0</v>
      </c>
      <c r="AL94" s="106">
        <f t="shared" si="36"/>
        <v>0</v>
      </c>
      <c r="AM94" s="106">
        <f t="shared" si="36"/>
        <v>0</v>
      </c>
      <c r="AN94" s="106">
        <f t="shared" si="36"/>
        <v>0</v>
      </c>
      <c r="AO94" s="122"/>
      <c r="AP94" s="117"/>
    </row>
    <row r="95" spans="1:42" s="49" customFormat="1" ht="15.75" customHeight="1" x14ac:dyDescent="0.25">
      <c r="A95" s="48"/>
      <c r="B95" s="48"/>
      <c r="C95" s="102" t="s">
        <v>257</v>
      </c>
      <c r="D95" s="102"/>
      <c r="E95" s="85">
        <f t="shared" si="33"/>
        <v>1086.412514308091</v>
      </c>
      <c r="F95" s="37">
        <f t="shared" ref="F95:AN95" si="37">SUM(F86:F87)</f>
        <v>13.76</v>
      </c>
      <c r="G95" s="37">
        <f t="shared" si="37"/>
        <v>0</v>
      </c>
      <c r="H95" s="37">
        <f t="shared" si="37"/>
        <v>0</v>
      </c>
      <c r="I95" s="37">
        <f t="shared" si="37"/>
        <v>0</v>
      </c>
      <c r="J95" s="37">
        <f t="shared" si="37"/>
        <v>0</v>
      </c>
      <c r="K95" s="37">
        <f t="shared" si="37"/>
        <v>0</v>
      </c>
      <c r="L95" s="37">
        <f t="shared" si="37"/>
        <v>0</v>
      </c>
      <c r="M95" s="37">
        <f t="shared" si="37"/>
        <v>0</v>
      </c>
      <c r="N95" s="37">
        <f t="shared" si="37"/>
        <v>11.223000000000001</v>
      </c>
      <c r="O95" s="37">
        <f t="shared" si="37"/>
        <v>0</v>
      </c>
      <c r="P95" s="37">
        <f t="shared" si="37"/>
        <v>0</v>
      </c>
      <c r="Q95" s="37">
        <f t="shared" si="37"/>
        <v>0</v>
      </c>
      <c r="R95" s="37">
        <f t="shared" si="37"/>
        <v>0</v>
      </c>
      <c r="S95" s="37">
        <f t="shared" si="37"/>
        <v>53.755675999999994</v>
      </c>
      <c r="T95" s="37">
        <f t="shared" si="37"/>
        <v>189.79888679999996</v>
      </c>
      <c r="U95" s="37">
        <f t="shared" si="37"/>
        <v>150.57378352799998</v>
      </c>
      <c r="V95" s="37">
        <f t="shared" si="37"/>
        <v>69.885678720256593</v>
      </c>
      <c r="W95" s="37">
        <f t="shared" si="37"/>
        <v>39.951999418155502</v>
      </c>
      <c r="X95" s="37">
        <f t="shared" si="37"/>
        <v>40.751039406518615</v>
      </c>
      <c r="Y95" s="37">
        <f t="shared" si="37"/>
        <v>41.56606019464899</v>
      </c>
      <c r="Z95" s="37">
        <f t="shared" si="37"/>
        <v>50.188551459638987</v>
      </c>
      <c r="AA95" s="37">
        <f t="shared" si="37"/>
        <v>70.754152549924612</v>
      </c>
      <c r="AB95" s="37">
        <f t="shared" si="37"/>
        <v>65.933902268949751</v>
      </c>
      <c r="AC95" s="37">
        <f t="shared" si="37"/>
        <v>49.444468318212898</v>
      </c>
      <c r="AD95" s="37">
        <f t="shared" si="37"/>
        <v>45.892289125567608</v>
      </c>
      <c r="AE95" s="37">
        <f t="shared" si="37"/>
        <v>46.810134908078957</v>
      </c>
      <c r="AF95" s="37">
        <f t="shared" si="37"/>
        <v>47.74633760624053</v>
      </c>
      <c r="AG95" s="37">
        <f t="shared" si="37"/>
        <v>48.70126435836535</v>
      </c>
      <c r="AH95" s="37">
        <f t="shared" si="37"/>
        <v>49.675289645532665</v>
      </c>
      <c r="AI95" s="37">
        <f t="shared" si="37"/>
        <v>0</v>
      </c>
      <c r="AJ95" s="37">
        <f t="shared" si="37"/>
        <v>0</v>
      </c>
      <c r="AK95" s="37">
        <f t="shared" si="37"/>
        <v>0</v>
      </c>
      <c r="AL95" s="37">
        <f t="shared" si="37"/>
        <v>0</v>
      </c>
      <c r="AM95" s="37">
        <f t="shared" si="37"/>
        <v>0</v>
      </c>
      <c r="AN95" s="37">
        <f t="shared" si="37"/>
        <v>0</v>
      </c>
      <c r="AO95" s="124"/>
      <c r="AP95" s="50"/>
    </row>
    <row r="96" spans="1:42" s="26" customFormat="1" ht="15.75" customHeight="1" x14ac:dyDescent="0.25">
      <c r="A96" s="13"/>
      <c r="B96" s="13"/>
      <c r="C96" s="43" t="s">
        <v>161</v>
      </c>
      <c r="D96" s="43"/>
      <c r="E96" s="85">
        <f t="shared" si="33"/>
        <v>972.93441276886983</v>
      </c>
      <c r="F96" s="41">
        <f t="shared" ref="F96:AN96" si="38">+F70</f>
        <v>0</v>
      </c>
      <c r="G96" s="41">
        <f t="shared" si="38"/>
        <v>0</v>
      </c>
      <c r="H96" s="41">
        <f t="shared" si="38"/>
        <v>0</v>
      </c>
      <c r="I96" s="41">
        <f t="shared" si="38"/>
        <v>0</v>
      </c>
      <c r="J96" s="41">
        <f t="shared" si="38"/>
        <v>0</v>
      </c>
      <c r="K96" s="41">
        <f t="shared" si="38"/>
        <v>0</v>
      </c>
      <c r="L96" s="41">
        <f t="shared" si="38"/>
        <v>0</v>
      </c>
      <c r="M96" s="41">
        <f t="shared" si="38"/>
        <v>0</v>
      </c>
      <c r="N96" s="41">
        <f t="shared" si="38"/>
        <v>0</v>
      </c>
      <c r="O96" s="41">
        <f t="shared" si="38"/>
        <v>0</v>
      </c>
      <c r="P96" s="41">
        <f t="shared" si="38"/>
        <v>0</v>
      </c>
      <c r="Q96" s="41">
        <f t="shared" si="38"/>
        <v>0</v>
      </c>
      <c r="R96" s="41">
        <f t="shared" si="38"/>
        <v>0</v>
      </c>
      <c r="S96" s="41">
        <f t="shared" si="38"/>
        <v>0</v>
      </c>
      <c r="T96" s="41">
        <f t="shared" si="38"/>
        <v>0</v>
      </c>
      <c r="U96" s="41">
        <f t="shared" si="38"/>
        <v>0</v>
      </c>
      <c r="V96" s="41">
        <f t="shared" si="38"/>
        <v>13.393360945610569</v>
      </c>
      <c r="W96" s="41">
        <f t="shared" si="38"/>
        <v>51.01968791197492</v>
      </c>
      <c r="X96" s="41">
        <f t="shared" si="38"/>
        <v>78.197418789658556</v>
      </c>
      <c r="Y96" s="41">
        <f t="shared" si="38"/>
        <v>80.101601534720444</v>
      </c>
      <c r="Z96" s="41">
        <f t="shared" si="38"/>
        <v>82.306938143518295</v>
      </c>
      <c r="AA96" s="41">
        <f t="shared" si="38"/>
        <v>84.908789102254801</v>
      </c>
      <c r="AB96" s="41">
        <f t="shared" si="38"/>
        <v>88.055683262739066</v>
      </c>
      <c r="AC96" s="41">
        <f t="shared" si="38"/>
        <v>91.997839974064462</v>
      </c>
      <c r="AD96" s="41">
        <f t="shared" si="38"/>
        <v>93.01082067759198</v>
      </c>
      <c r="AE96" s="41">
        <f t="shared" si="38"/>
        <v>85.800232177820561</v>
      </c>
      <c r="AF96" s="41">
        <f t="shared" si="38"/>
        <v>75.337753474176992</v>
      </c>
      <c r="AG96" s="41">
        <f t="shared" si="38"/>
        <v>74.129795100759907</v>
      </c>
      <c r="AH96" s="41">
        <f t="shared" si="38"/>
        <v>74.674491673979119</v>
      </c>
      <c r="AI96" s="41">
        <f t="shared" si="38"/>
        <v>1.1368683772161603E-13</v>
      </c>
      <c r="AJ96" s="41">
        <f t="shared" si="38"/>
        <v>0</v>
      </c>
      <c r="AK96" s="41">
        <f t="shared" si="38"/>
        <v>0</v>
      </c>
      <c r="AL96" s="41">
        <f t="shared" si="38"/>
        <v>0</v>
      </c>
      <c r="AM96" s="41">
        <f t="shared" si="38"/>
        <v>0</v>
      </c>
      <c r="AN96" s="41">
        <f t="shared" si="38"/>
        <v>0</v>
      </c>
      <c r="AO96" s="27"/>
      <c r="AP96" s="28"/>
    </row>
    <row r="97" spans="1:42" ht="15.75" customHeight="1" x14ac:dyDescent="0.25">
      <c r="C97" t="s">
        <v>35</v>
      </c>
      <c r="E97" s="98">
        <f t="shared" si="33"/>
        <v>15535.687541067762</v>
      </c>
      <c r="F97" s="42">
        <f t="shared" ref="F97:AN97" si="39">SUM(F92:F96)</f>
        <v>333.76</v>
      </c>
      <c r="G97" s="42">
        <f t="shared" si="39"/>
        <v>0</v>
      </c>
      <c r="H97" s="42">
        <f t="shared" si="39"/>
        <v>0</v>
      </c>
      <c r="I97" s="42">
        <f t="shared" si="39"/>
        <v>0</v>
      </c>
      <c r="J97" s="42">
        <f t="shared" si="39"/>
        <v>0</v>
      </c>
      <c r="K97" s="42">
        <f t="shared" si="39"/>
        <v>0</v>
      </c>
      <c r="L97" s="42">
        <f t="shared" si="39"/>
        <v>0</v>
      </c>
      <c r="M97" s="42">
        <f t="shared" si="39"/>
        <v>0</v>
      </c>
      <c r="N97" s="42">
        <f t="shared" si="39"/>
        <v>272.22300000000001</v>
      </c>
      <c r="O97" s="42">
        <f t="shared" si="39"/>
        <v>0</v>
      </c>
      <c r="P97" s="42">
        <f t="shared" si="39"/>
        <v>0</v>
      </c>
      <c r="Q97" s="42">
        <f t="shared" si="39"/>
        <v>0</v>
      </c>
      <c r="R97" s="42">
        <f t="shared" si="39"/>
        <v>0</v>
      </c>
      <c r="S97" s="42">
        <f t="shared" si="39"/>
        <v>300.53685999999999</v>
      </c>
      <c r="T97" s="42">
        <f t="shared" si="39"/>
        <v>1061.1262979999999</v>
      </c>
      <c r="U97" s="42">
        <f t="shared" si="39"/>
        <v>841.82686307999984</v>
      </c>
      <c r="V97" s="42">
        <f t="shared" si="39"/>
        <v>907.41874690985958</v>
      </c>
      <c r="W97" s="42">
        <f t="shared" si="39"/>
        <v>787.75824792582262</v>
      </c>
      <c r="X97" s="42">
        <f t="shared" si="39"/>
        <v>829.67075000378327</v>
      </c>
      <c r="Y97" s="42">
        <f t="shared" si="39"/>
        <v>846.60439937312776</v>
      </c>
      <c r="Z97" s="42">
        <f t="shared" si="39"/>
        <v>987.8925629091417</v>
      </c>
      <c r="AA97" s="42">
        <f t="shared" si="39"/>
        <v>1319.3207759382233</v>
      </c>
      <c r="AB97" s="42">
        <f t="shared" si="39"/>
        <v>1248.1156152833853</v>
      </c>
      <c r="AC97" s="42">
        <f t="shared" si="39"/>
        <v>992.3998893944929</v>
      </c>
      <c r="AD97" s="42">
        <f t="shared" si="39"/>
        <v>939.2918453700679</v>
      </c>
      <c r="AE97" s="42">
        <f t="shared" si="39"/>
        <v>949.00687736414602</v>
      </c>
      <c r="AF97" s="42">
        <f t="shared" si="39"/>
        <v>955.80853156422893</v>
      </c>
      <c r="AG97" s="42">
        <f t="shared" si="39"/>
        <v>972.20998875261296</v>
      </c>
      <c r="AH97" s="42">
        <f t="shared" si="39"/>
        <v>990.71628919886928</v>
      </c>
      <c r="AI97" s="42">
        <f t="shared" si="39"/>
        <v>1.1368683772161603E-13</v>
      </c>
      <c r="AJ97" s="42">
        <f t="shared" si="39"/>
        <v>0</v>
      </c>
      <c r="AK97" s="42">
        <f t="shared" si="39"/>
        <v>0</v>
      </c>
      <c r="AL97" s="42">
        <f t="shared" si="39"/>
        <v>0</v>
      </c>
      <c r="AM97" s="42">
        <f t="shared" si="39"/>
        <v>0</v>
      </c>
      <c r="AN97" s="42">
        <f t="shared" si="39"/>
        <v>0</v>
      </c>
      <c r="AO97" s="47"/>
    </row>
    <row r="98" spans="1:42" ht="15.75" customHeight="1" x14ac:dyDescent="0.25">
      <c r="C98" s="94"/>
    </row>
    <row r="99" spans="1:42" ht="15.6" customHeight="1" x14ac:dyDescent="0.25">
      <c r="C99" s="94" t="s">
        <v>146</v>
      </c>
      <c r="AP99" s="10" t="s">
        <v>33</v>
      </c>
    </row>
    <row r="100" spans="1:42" s="54" customFormat="1" ht="15.75" customHeight="1" x14ac:dyDescent="0.25">
      <c r="A100" s="115"/>
      <c r="B100" s="115"/>
      <c r="C100" s="20" t="s">
        <v>148</v>
      </c>
      <c r="D100" s="116"/>
      <c r="E100" s="99">
        <f>SUM(F100:AN100)</f>
        <v>8445.2656257652507</v>
      </c>
      <c r="F100" s="37">
        <f t="shared" ref="F100:AN100" si="40">+F65</f>
        <v>0</v>
      </c>
      <c r="G100" s="37">
        <f t="shared" si="40"/>
        <v>0</v>
      </c>
      <c r="H100" s="37">
        <f t="shared" si="40"/>
        <v>0</v>
      </c>
      <c r="I100" s="37">
        <f t="shared" si="40"/>
        <v>0</v>
      </c>
      <c r="J100" s="37">
        <f t="shared" si="40"/>
        <v>0</v>
      </c>
      <c r="K100" s="37">
        <f t="shared" si="40"/>
        <v>0</v>
      </c>
      <c r="L100" s="37">
        <f t="shared" si="40"/>
        <v>0</v>
      </c>
      <c r="M100" s="37">
        <f t="shared" si="40"/>
        <v>0</v>
      </c>
      <c r="N100" s="37">
        <f t="shared" si="40"/>
        <v>0</v>
      </c>
      <c r="O100" s="37">
        <f t="shared" si="40"/>
        <v>0</v>
      </c>
      <c r="P100" s="37">
        <f t="shared" si="40"/>
        <v>0</v>
      </c>
      <c r="Q100" s="37">
        <f t="shared" si="40"/>
        <v>0</v>
      </c>
      <c r="R100" s="37">
        <f t="shared" si="40"/>
        <v>0</v>
      </c>
      <c r="S100" s="37">
        <f t="shared" si="40"/>
        <v>1003.3508159999999</v>
      </c>
      <c r="T100" s="37">
        <f t="shared" si="40"/>
        <v>3542.6001887999996</v>
      </c>
      <c r="U100" s="37">
        <f t="shared" si="40"/>
        <v>2810.4628164479996</v>
      </c>
      <c r="V100" s="37">
        <f t="shared" si="40"/>
        <v>573.33441455539196</v>
      </c>
      <c r="W100" s="37">
        <f t="shared" si="40"/>
        <v>0</v>
      </c>
      <c r="X100" s="37">
        <f t="shared" si="40"/>
        <v>0</v>
      </c>
      <c r="Y100" s="37">
        <f t="shared" si="40"/>
        <v>0</v>
      </c>
      <c r="Z100" s="37">
        <f t="shared" si="40"/>
        <v>65.228400511509946</v>
      </c>
      <c r="AA100" s="37">
        <f t="shared" si="40"/>
        <v>230.30642949833125</v>
      </c>
      <c r="AB100" s="37">
        <f t="shared" si="40"/>
        <v>182.70976740200948</v>
      </c>
      <c r="AC100" s="37">
        <f t="shared" si="40"/>
        <v>37.272792550009932</v>
      </c>
      <c r="AD100" s="37">
        <f t="shared" si="40"/>
        <v>0</v>
      </c>
      <c r="AE100" s="37">
        <f t="shared" si="40"/>
        <v>0</v>
      </c>
      <c r="AF100" s="37">
        <f t="shared" si="40"/>
        <v>0</v>
      </c>
      <c r="AG100" s="37">
        <f t="shared" si="40"/>
        <v>0</v>
      </c>
      <c r="AH100" s="37">
        <f t="shared" si="40"/>
        <v>0</v>
      </c>
      <c r="AI100" s="37">
        <f t="shared" si="40"/>
        <v>0</v>
      </c>
      <c r="AJ100" s="37">
        <f t="shared" si="40"/>
        <v>0</v>
      </c>
      <c r="AK100" s="37">
        <f t="shared" si="40"/>
        <v>0</v>
      </c>
      <c r="AL100" s="37">
        <f t="shared" si="40"/>
        <v>0</v>
      </c>
      <c r="AM100" s="37">
        <f t="shared" si="40"/>
        <v>0</v>
      </c>
      <c r="AN100" s="37">
        <f t="shared" si="40"/>
        <v>0</v>
      </c>
      <c r="AO100" s="47"/>
      <c r="AP100" s="117"/>
    </row>
    <row r="101" spans="1:42" s="26" customFormat="1" ht="15.75" customHeight="1" x14ac:dyDescent="0.25">
      <c r="A101" s="13"/>
      <c r="C101" s="20" t="s">
        <v>149</v>
      </c>
      <c r="D101" s="93"/>
      <c r="E101" s="85"/>
      <c r="F101" s="41">
        <f>IF(F3&lt;0,F100,0)</f>
        <v>0</v>
      </c>
      <c r="G101" s="41">
        <f t="shared" ref="G101:AN101" si="41">IF(G3&lt;0,G100+F101,0)</f>
        <v>0</v>
      </c>
      <c r="H101" s="41">
        <f t="shared" si="41"/>
        <v>0</v>
      </c>
      <c r="I101" s="41">
        <f t="shared" si="41"/>
        <v>0</v>
      </c>
      <c r="J101" s="41">
        <f t="shared" si="41"/>
        <v>0</v>
      </c>
      <c r="K101" s="41">
        <f t="shared" si="41"/>
        <v>0</v>
      </c>
      <c r="L101" s="41">
        <f t="shared" si="41"/>
        <v>0</v>
      </c>
      <c r="M101" s="41">
        <f t="shared" si="41"/>
        <v>0</v>
      </c>
      <c r="N101" s="41">
        <f t="shared" si="41"/>
        <v>0</v>
      </c>
      <c r="O101" s="41">
        <f t="shared" si="41"/>
        <v>0</v>
      </c>
      <c r="P101" s="41">
        <f t="shared" si="41"/>
        <v>0</v>
      </c>
      <c r="Q101" s="41">
        <f t="shared" si="41"/>
        <v>0</v>
      </c>
      <c r="R101" s="41">
        <f t="shared" si="41"/>
        <v>0</v>
      </c>
      <c r="S101" s="41">
        <f t="shared" si="41"/>
        <v>1003.3508159999999</v>
      </c>
      <c r="T101" s="41">
        <f t="shared" si="41"/>
        <v>4545.9510047999993</v>
      </c>
      <c r="U101" s="41">
        <f t="shared" si="41"/>
        <v>7356.4138212479993</v>
      </c>
      <c r="V101" s="41">
        <f t="shared" si="41"/>
        <v>0</v>
      </c>
      <c r="W101" s="41">
        <f t="shared" si="41"/>
        <v>0</v>
      </c>
      <c r="X101" s="41">
        <f t="shared" si="41"/>
        <v>0</v>
      </c>
      <c r="Y101" s="41">
        <f t="shared" si="41"/>
        <v>0</v>
      </c>
      <c r="Z101" s="41">
        <f t="shared" si="41"/>
        <v>0</v>
      </c>
      <c r="AA101" s="41">
        <f t="shared" si="41"/>
        <v>0</v>
      </c>
      <c r="AB101" s="41">
        <f t="shared" si="41"/>
        <v>0</v>
      </c>
      <c r="AC101" s="41">
        <f t="shared" si="41"/>
        <v>0</v>
      </c>
      <c r="AD101" s="41">
        <f t="shared" si="41"/>
        <v>0</v>
      </c>
      <c r="AE101" s="41">
        <f t="shared" si="41"/>
        <v>0</v>
      </c>
      <c r="AF101" s="41">
        <f t="shared" si="41"/>
        <v>0</v>
      </c>
      <c r="AG101" s="41">
        <f t="shared" si="41"/>
        <v>0</v>
      </c>
      <c r="AH101" s="41">
        <f t="shared" si="41"/>
        <v>0</v>
      </c>
      <c r="AI101" s="41">
        <f t="shared" si="41"/>
        <v>0</v>
      </c>
      <c r="AJ101" s="41">
        <f t="shared" si="41"/>
        <v>0</v>
      </c>
      <c r="AK101" s="41">
        <f t="shared" si="41"/>
        <v>0</v>
      </c>
      <c r="AL101" s="41">
        <f t="shared" si="41"/>
        <v>0</v>
      </c>
      <c r="AM101" s="41">
        <f t="shared" si="41"/>
        <v>0</v>
      </c>
      <c r="AN101" s="41">
        <f t="shared" si="41"/>
        <v>0</v>
      </c>
      <c r="AO101" s="27"/>
      <c r="AP101" s="28"/>
    </row>
    <row r="102" spans="1:42" ht="15.6" customHeight="1" x14ac:dyDescent="0.25">
      <c r="C102" s="20" t="s">
        <v>150</v>
      </c>
      <c r="E102" s="189">
        <f>SUM(F102:AN102)</f>
        <v>8445.2656257652507</v>
      </c>
      <c r="F102" s="95">
        <f>IF(F3=0,F100+F101,IF(F3&lt;0,0,F100))</f>
        <v>0</v>
      </c>
      <c r="G102" s="95">
        <f t="shared" ref="G102:AN102" si="42">IF(G3=0,G100+F101,IF(G3&lt;0,0,G100))</f>
        <v>0</v>
      </c>
      <c r="H102" s="95">
        <f t="shared" si="42"/>
        <v>0</v>
      </c>
      <c r="I102" s="95">
        <f t="shared" si="42"/>
        <v>0</v>
      </c>
      <c r="J102" s="95">
        <f t="shared" si="42"/>
        <v>0</v>
      </c>
      <c r="K102" s="95">
        <f t="shared" si="42"/>
        <v>0</v>
      </c>
      <c r="L102" s="95">
        <f t="shared" si="42"/>
        <v>0</v>
      </c>
      <c r="M102" s="95">
        <f t="shared" si="42"/>
        <v>0</v>
      </c>
      <c r="N102" s="95">
        <f t="shared" si="42"/>
        <v>0</v>
      </c>
      <c r="O102" s="95">
        <f t="shared" si="42"/>
        <v>0</v>
      </c>
      <c r="P102" s="95">
        <f t="shared" si="42"/>
        <v>0</v>
      </c>
      <c r="Q102" s="95">
        <f t="shared" si="42"/>
        <v>0</v>
      </c>
      <c r="R102" s="95">
        <f t="shared" si="42"/>
        <v>0</v>
      </c>
      <c r="S102" s="95">
        <f t="shared" si="42"/>
        <v>0</v>
      </c>
      <c r="T102" s="95">
        <f t="shared" si="42"/>
        <v>0</v>
      </c>
      <c r="U102" s="95">
        <f t="shared" si="42"/>
        <v>0</v>
      </c>
      <c r="V102" s="95">
        <f t="shared" si="42"/>
        <v>7929.7482358033913</v>
      </c>
      <c r="W102" s="95">
        <f t="shared" si="42"/>
        <v>0</v>
      </c>
      <c r="X102" s="95">
        <f t="shared" si="42"/>
        <v>0</v>
      </c>
      <c r="Y102" s="95">
        <f t="shared" si="42"/>
        <v>0</v>
      </c>
      <c r="Z102" s="95">
        <f t="shared" si="42"/>
        <v>65.228400511509946</v>
      </c>
      <c r="AA102" s="95">
        <f t="shared" si="42"/>
        <v>230.30642949833125</v>
      </c>
      <c r="AB102" s="95">
        <f t="shared" si="42"/>
        <v>182.70976740200948</v>
      </c>
      <c r="AC102" s="95">
        <f t="shared" si="42"/>
        <v>37.272792550009932</v>
      </c>
      <c r="AD102" s="95">
        <f t="shared" si="42"/>
        <v>0</v>
      </c>
      <c r="AE102" s="95">
        <f t="shared" si="42"/>
        <v>0</v>
      </c>
      <c r="AF102" s="95">
        <f t="shared" si="42"/>
        <v>0</v>
      </c>
      <c r="AG102" s="95">
        <f t="shared" si="42"/>
        <v>0</v>
      </c>
      <c r="AH102" s="95">
        <f t="shared" si="42"/>
        <v>0</v>
      </c>
      <c r="AI102" s="95">
        <f t="shared" si="42"/>
        <v>0</v>
      </c>
      <c r="AJ102" s="95">
        <f t="shared" si="42"/>
        <v>0</v>
      </c>
      <c r="AK102" s="95">
        <f t="shared" si="42"/>
        <v>0</v>
      </c>
      <c r="AL102" s="95">
        <f t="shared" si="42"/>
        <v>0</v>
      </c>
      <c r="AM102" s="95">
        <f t="shared" si="42"/>
        <v>0</v>
      </c>
      <c r="AN102" s="95">
        <f t="shared" si="42"/>
        <v>0</v>
      </c>
    </row>
    <row r="103" spans="1:42" ht="15.75" customHeight="1" x14ac:dyDescent="0.25">
      <c r="C103" s="20" t="s">
        <v>151</v>
      </c>
      <c r="E103" s="99">
        <f>SUM(F103:AN103)</f>
        <v>8445.2656257652543</v>
      </c>
      <c r="F103" s="5">
        <f>0.2*(SUM(F102:F102))</f>
        <v>0</v>
      </c>
      <c r="G103" s="5">
        <f>0.2*(SUM(F102:G102))</f>
        <v>0</v>
      </c>
      <c r="H103" s="5">
        <f>0.2*(SUM(F102:H102))</f>
        <v>0</v>
      </c>
      <c r="I103" s="5">
        <f>0.2*(SUM(F102:I102))</f>
        <v>0</v>
      </c>
      <c r="J103" s="5">
        <f t="shared" ref="J103:AN103" si="43">0.2*(SUM(F102:J102))</f>
        <v>0</v>
      </c>
      <c r="K103" s="5">
        <f t="shared" si="43"/>
        <v>0</v>
      </c>
      <c r="L103" s="5">
        <f t="shared" si="43"/>
        <v>0</v>
      </c>
      <c r="M103" s="5">
        <f t="shared" si="43"/>
        <v>0</v>
      </c>
      <c r="N103" s="5">
        <f t="shared" si="43"/>
        <v>0</v>
      </c>
      <c r="O103" s="5">
        <f t="shared" si="43"/>
        <v>0</v>
      </c>
      <c r="P103" s="5">
        <f t="shared" si="43"/>
        <v>0</v>
      </c>
      <c r="Q103" s="5">
        <f t="shared" si="43"/>
        <v>0</v>
      </c>
      <c r="R103" s="5">
        <f t="shared" si="43"/>
        <v>0</v>
      </c>
      <c r="S103" s="5">
        <f t="shared" si="43"/>
        <v>0</v>
      </c>
      <c r="T103" s="5">
        <f t="shared" si="43"/>
        <v>0</v>
      </c>
      <c r="U103" s="5">
        <f t="shared" si="43"/>
        <v>0</v>
      </c>
      <c r="V103" s="5">
        <f t="shared" si="43"/>
        <v>1585.9496471606783</v>
      </c>
      <c r="W103" s="5">
        <f t="shared" si="43"/>
        <v>1585.9496471606783</v>
      </c>
      <c r="X103" s="5">
        <f t="shared" si="43"/>
        <v>1585.9496471606783</v>
      </c>
      <c r="Y103" s="5">
        <f t="shared" si="43"/>
        <v>1585.9496471606783</v>
      </c>
      <c r="Z103" s="5">
        <f t="shared" si="43"/>
        <v>1598.9953272629803</v>
      </c>
      <c r="AA103" s="5">
        <f t="shared" si="43"/>
        <v>59.106966001968239</v>
      </c>
      <c r="AB103" s="5">
        <f t="shared" si="43"/>
        <v>95.648919482370147</v>
      </c>
      <c r="AC103" s="5">
        <f t="shared" si="43"/>
        <v>103.10347799237213</v>
      </c>
      <c r="AD103" s="5">
        <f t="shared" si="43"/>
        <v>103.10347799237213</v>
      </c>
      <c r="AE103" s="5">
        <f t="shared" si="43"/>
        <v>90.057797890070134</v>
      </c>
      <c r="AF103" s="5">
        <f t="shared" si="43"/>
        <v>43.996511990403889</v>
      </c>
      <c r="AG103" s="5">
        <f t="shared" si="43"/>
        <v>7.4545585100019869</v>
      </c>
      <c r="AH103" s="5">
        <f t="shared" si="43"/>
        <v>0</v>
      </c>
      <c r="AI103" s="5">
        <f t="shared" si="43"/>
        <v>0</v>
      </c>
      <c r="AJ103" s="5">
        <f t="shared" si="43"/>
        <v>0</v>
      </c>
      <c r="AK103" s="5">
        <f t="shared" si="43"/>
        <v>0</v>
      </c>
      <c r="AL103" s="5">
        <f t="shared" si="43"/>
        <v>0</v>
      </c>
      <c r="AM103" s="5">
        <f t="shared" si="43"/>
        <v>0</v>
      </c>
      <c r="AN103" s="5">
        <f t="shared" si="43"/>
        <v>0</v>
      </c>
    </row>
    <row r="104" spans="1:42" ht="15.75" customHeight="1" x14ac:dyDescent="0.25"/>
    <row r="105" spans="1:42" s="27" customFormat="1" ht="15.75" customHeight="1" x14ac:dyDescent="0.25">
      <c r="B105" s="14" t="s">
        <v>34</v>
      </c>
      <c r="E105" s="85">
        <f>SUM(F105:AN105)</f>
        <v>23980.953166833013</v>
      </c>
      <c r="F105" s="39">
        <f t="shared" ref="F105:AN105" si="44">+F97+F103</f>
        <v>333.76</v>
      </c>
      <c r="G105" s="39">
        <f t="shared" si="44"/>
        <v>0</v>
      </c>
      <c r="H105" s="39">
        <f t="shared" si="44"/>
        <v>0</v>
      </c>
      <c r="I105" s="39">
        <f t="shared" si="44"/>
        <v>0</v>
      </c>
      <c r="J105" s="39">
        <f t="shared" si="44"/>
        <v>0</v>
      </c>
      <c r="K105" s="39">
        <f t="shared" si="44"/>
        <v>0</v>
      </c>
      <c r="L105" s="39">
        <f t="shared" si="44"/>
        <v>0</v>
      </c>
      <c r="M105" s="39">
        <f t="shared" si="44"/>
        <v>0</v>
      </c>
      <c r="N105" s="39">
        <f t="shared" si="44"/>
        <v>272.22300000000001</v>
      </c>
      <c r="O105" s="39">
        <f t="shared" si="44"/>
        <v>0</v>
      </c>
      <c r="P105" s="39">
        <f t="shared" si="44"/>
        <v>0</v>
      </c>
      <c r="Q105" s="39">
        <f t="shared" si="44"/>
        <v>0</v>
      </c>
      <c r="R105" s="39">
        <f t="shared" si="44"/>
        <v>0</v>
      </c>
      <c r="S105" s="39">
        <f t="shared" si="44"/>
        <v>300.53685999999999</v>
      </c>
      <c r="T105" s="39">
        <f t="shared" si="44"/>
        <v>1061.1262979999999</v>
      </c>
      <c r="U105" s="39">
        <f t="shared" si="44"/>
        <v>841.82686307999984</v>
      </c>
      <c r="V105" s="39">
        <f t="shared" si="44"/>
        <v>2493.3683940705378</v>
      </c>
      <c r="W105" s="39">
        <f t="shared" si="44"/>
        <v>2373.7078950865007</v>
      </c>
      <c r="X105" s="39">
        <f t="shared" si="44"/>
        <v>2415.6203971644618</v>
      </c>
      <c r="Y105" s="39">
        <f t="shared" si="44"/>
        <v>2432.5540465338063</v>
      </c>
      <c r="Z105" s="39">
        <f t="shared" si="44"/>
        <v>2586.8878901721218</v>
      </c>
      <c r="AA105" s="39">
        <f t="shared" si="44"/>
        <v>1378.4277419401915</v>
      </c>
      <c r="AB105" s="39">
        <f t="shared" si="44"/>
        <v>1343.7645347657553</v>
      </c>
      <c r="AC105" s="39">
        <f t="shared" si="44"/>
        <v>1095.503367386865</v>
      </c>
      <c r="AD105" s="39">
        <f t="shared" si="44"/>
        <v>1042.39532336244</v>
      </c>
      <c r="AE105" s="39">
        <f t="shared" si="44"/>
        <v>1039.0646752542161</v>
      </c>
      <c r="AF105" s="39">
        <f t="shared" si="44"/>
        <v>999.80504355463279</v>
      </c>
      <c r="AG105" s="39">
        <f t="shared" si="44"/>
        <v>979.66454726261497</v>
      </c>
      <c r="AH105" s="39">
        <f t="shared" si="44"/>
        <v>990.71628919886928</v>
      </c>
      <c r="AI105" s="39">
        <f t="shared" si="44"/>
        <v>1.1368683772161603E-13</v>
      </c>
      <c r="AJ105" s="39">
        <f t="shared" si="44"/>
        <v>0</v>
      </c>
      <c r="AK105" s="39">
        <f t="shared" si="44"/>
        <v>0</v>
      </c>
      <c r="AL105" s="39">
        <f t="shared" si="44"/>
        <v>0</v>
      </c>
      <c r="AM105" s="39">
        <f t="shared" si="44"/>
        <v>0</v>
      </c>
      <c r="AN105" s="39">
        <f t="shared" si="44"/>
        <v>0</v>
      </c>
      <c r="AO105" s="35"/>
      <c r="AP105" s="28"/>
    </row>
    <row r="106" spans="1:42" ht="15.75" customHeight="1" x14ac:dyDescent="0.25">
      <c r="E106" s="190"/>
    </row>
    <row r="107" spans="1:42" ht="15.75" customHeight="1" x14ac:dyDescent="0.25">
      <c r="B107" s="46" t="s">
        <v>29</v>
      </c>
    </row>
    <row r="108" spans="1:42" s="26" customFormat="1" ht="15.75" customHeight="1" x14ac:dyDescent="0.25">
      <c r="A108" s="13"/>
      <c r="C108" s="26" t="s">
        <v>36</v>
      </c>
      <c r="E108" s="85">
        <f>SUM(F108:AN108)</f>
        <v>46828.832198288881</v>
      </c>
      <c r="F108" s="41">
        <f t="shared" ref="F108:AN108" si="45">+F77</f>
        <v>0</v>
      </c>
      <c r="G108" s="41">
        <f t="shared" si="45"/>
        <v>0</v>
      </c>
      <c r="H108" s="41">
        <f t="shared" si="45"/>
        <v>0</v>
      </c>
      <c r="I108" s="41">
        <f t="shared" si="45"/>
        <v>0</v>
      </c>
      <c r="J108" s="41">
        <f t="shared" si="45"/>
        <v>0</v>
      </c>
      <c r="K108" s="41">
        <f t="shared" si="45"/>
        <v>0</v>
      </c>
      <c r="L108" s="41">
        <f t="shared" si="45"/>
        <v>0</v>
      </c>
      <c r="M108" s="41">
        <f t="shared" si="45"/>
        <v>0</v>
      </c>
      <c r="N108" s="41">
        <f t="shared" si="45"/>
        <v>0</v>
      </c>
      <c r="O108" s="41">
        <f t="shared" si="45"/>
        <v>0</v>
      </c>
      <c r="P108" s="41">
        <f t="shared" si="45"/>
        <v>0</v>
      </c>
      <c r="Q108" s="41">
        <f t="shared" si="45"/>
        <v>0</v>
      </c>
      <c r="R108" s="41">
        <f t="shared" si="45"/>
        <v>0</v>
      </c>
      <c r="S108" s="41">
        <f t="shared" si="45"/>
        <v>0</v>
      </c>
      <c r="T108" s="41">
        <f t="shared" si="45"/>
        <v>0</v>
      </c>
      <c r="U108" s="41">
        <f t="shared" si="45"/>
        <v>0</v>
      </c>
      <c r="V108" s="41">
        <f t="shared" si="45"/>
        <v>726.2642249999999</v>
      </c>
      <c r="W108" s="41">
        <f t="shared" si="45"/>
        <v>2765.6141687999998</v>
      </c>
      <c r="X108" s="41">
        <f t="shared" si="45"/>
        <v>4231.3896782640004</v>
      </c>
      <c r="Y108" s="41">
        <f t="shared" si="45"/>
        <v>4316.0174718292801</v>
      </c>
      <c r="Z108" s="41">
        <f t="shared" si="45"/>
        <v>4402.3378212658654</v>
      </c>
      <c r="AA108" s="41">
        <f t="shared" si="45"/>
        <v>4490.384577691183</v>
      </c>
      <c r="AB108" s="41">
        <f t="shared" si="45"/>
        <v>4580.1922692450071</v>
      </c>
      <c r="AC108" s="41">
        <f t="shared" si="45"/>
        <v>4671.7961146299076</v>
      </c>
      <c r="AD108" s="41">
        <f t="shared" si="45"/>
        <v>4559.5101058972241</v>
      </c>
      <c r="AE108" s="41">
        <f t="shared" si="45"/>
        <v>3986.3145497272867</v>
      </c>
      <c r="AF108" s="41">
        <f t="shared" si="45"/>
        <v>3218.9489989047843</v>
      </c>
      <c r="AG108" s="41">
        <f t="shared" si="45"/>
        <v>2764.9077716908469</v>
      </c>
      <c r="AH108" s="41">
        <f t="shared" si="45"/>
        <v>2115.1544453434981</v>
      </c>
      <c r="AI108" s="41">
        <f t="shared" si="45"/>
        <v>0</v>
      </c>
      <c r="AJ108" s="41">
        <f t="shared" si="45"/>
        <v>0</v>
      </c>
      <c r="AK108" s="41">
        <f t="shared" si="45"/>
        <v>0</v>
      </c>
      <c r="AL108" s="41">
        <f t="shared" si="45"/>
        <v>0</v>
      </c>
      <c r="AM108" s="41">
        <f t="shared" si="45"/>
        <v>0</v>
      </c>
      <c r="AN108" s="41">
        <f t="shared" si="45"/>
        <v>0</v>
      </c>
      <c r="AO108" s="32"/>
      <c r="AP108" s="28"/>
    </row>
    <row r="109" spans="1:42" s="26" customFormat="1" ht="15.75" customHeight="1" x14ac:dyDescent="0.25">
      <c r="A109" s="13"/>
      <c r="C109" s="26" t="s">
        <v>30</v>
      </c>
      <c r="D109" s="93">
        <f>+Dashboard!D35</f>
        <v>1</v>
      </c>
      <c r="E109" s="85">
        <f>SUM(F109:AN109)</f>
        <v>46828.832198288881</v>
      </c>
      <c r="F109" s="41">
        <f t="shared" ref="F109:AN109" si="46">+F77*$D109</f>
        <v>0</v>
      </c>
      <c r="G109" s="41">
        <f t="shared" si="46"/>
        <v>0</v>
      </c>
      <c r="H109" s="41">
        <f t="shared" si="46"/>
        <v>0</v>
      </c>
      <c r="I109" s="41">
        <f t="shared" si="46"/>
        <v>0</v>
      </c>
      <c r="J109" s="41">
        <f t="shared" si="46"/>
        <v>0</v>
      </c>
      <c r="K109" s="41">
        <f t="shared" si="46"/>
        <v>0</v>
      </c>
      <c r="L109" s="41">
        <f t="shared" si="46"/>
        <v>0</v>
      </c>
      <c r="M109" s="41">
        <f t="shared" si="46"/>
        <v>0</v>
      </c>
      <c r="N109" s="41">
        <f t="shared" si="46"/>
        <v>0</v>
      </c>
      <c r="O109" s="41">
        <f t="shared" si="46"/>
        <v>0</v>
      </c>
      <c r="P109" s="41">
        <f t="shared" si="46"/>
        <v>0</v>
      </c>
      <c r="Q109" s="41">
        <f t="shared" si="46"/>
        <v>0</v>
      </c>
      <c r="R109" s="41">
        <f t="shared" si="46"/>
        <v>0</v>
      </c>
      <c r="S109" s="41">
        <f t="shared" si="46"/>
        <v>0</v>
      </c>
      <c r="T109" s="41">
        <f t="shared" si="46"/>
        <v>0</v>
      </c>
      <c r="U109" s="41">
        <f t="shared" si="46"/>
        <v>0</v>
      </c>
      <c r="V109" s="41">
        <f t="shared" si="46"/>
        <v>726.2642249999999</v>
      </c>
      <c r="W109" s="41">
        <f t="shared" si="46"/>
        <v>2765.6141687999998</v>
      </c>
      <c r="X109" s="41">
        <f t="shared" si="46"/>
        <v>4231.3896782640004</v>
      </c>
      <c r="Y109" s="41">
        <f t="shared" si="46"/>
        <v>4316.0174718292801</v>
      </c>
      <c r="Z109" s="41">
        <f t="shared" si="46"/>
        <v>4402.3378212658654</v>
      </c>
      <c r="AA109" s="41">
        <f t="shared" si="46"/>
        <v>4490.384577691183</v>
      </c>
      <c r="AB109" s="41">
        <f t="shared" si="46"/>
        <v>4580.1922692450071</v>
      </c>
      <c r="AC109" s="41">
        <f t="shared" si="46"/>
        <v>4671.7961146299076</v>
      </c>
      <c r="AD109" s="41">
        <f t="shared" si="46"/>
        <v>4559.5101058972241</v>
      </c>
      <c r="AE109" s="41">
        <f t="shared" si="46"/>
        <v>3986.3145497272867</v>
      </c>
      <c r="AF109" s="41">
        <f t="shared" si="46"/>
        <v>3218.9489989047843</v>
      </c>
      <c r="AG109" s="41">
        <f t="shared" si="46"/>
        <v>2764.9077716908469</v>
      </c>
      <c r="AH109" s="41">
        <f t="shared" si="46"/>
        <v>2115.1544453434981</v>
      </c>
      <c r="AI109" s="41">
        <f t="shared" si="46"/>
        <v>0</v>
      </c>
      <c r="AJ109" s="41">
        <f t="shared" si="46"/>
        <v>0</v>
      </c>
      <c r="AK109" s="41">
        <f t="shared" si="46"/>
        <v>0</v>
      </c>
      <c r="AL109" s="41">
        <f t="shared" si="46"/>
        <v>0</v>
      </c>
      <c r="AM109" s="41">
        <f t="shared" si="46"/>
        <v>0</v>
      </c>
      <c r="AN109" s="41">
        <f t="shared" si="46"/>
        <v>0</v>
      </c>
      <c r="AO109" s="27"/>
      <c r="AP109" s="28"/>
    </row>
    <row r="110" spans="1:42" ht="15.75" customHeight="1" x14ac:dyDescent="0.25"/>
    <row r="111" spans="1:42" ht="15.75" customHeight="1" x14ac:dyDescent="0.25">
      <c r="B111" s="29" t="s">
        <v>37</v>
      </c>
    </row>
    <row r="112" spans="1:42" s="26" customFormat="1" ht="15.75" customHeight="1" x14ac:dyDescent="0.25">
      <c r="A112" s="13"/>
      <c r="C112" s="26" t="s">
        <v>39</v>
      </c>
      <c r="E112" s="119"/>
      <c r="F112" s="31">
        <v>0</v>
      </c>
      <c r="G112" s="36">
        <f t="shared" ref="G112:AN112" si="47">+F117</f>
        <v>333.76</v>
      </c>
      <c r="H112" s="36">
        <f t="shared" si="47"/>
        <v>333.76</v>
      </c>
      <c r="I112" s="36">
        <f t="shared" si="47"/>
        <v>333.76</v>
      </c>
      <c r="J112" s="36">
        <f t="shared" si="47"/>
        <v>333.76</v>
      </c>
      <c r="K112" s="36">
        <f t="shared" si="47"/>
        <v>333.76</v>
      </c>
      <c r="L112" s="36">
        <f t="shared" si="47"/>
        <v>333.76</v>
      </c>
      <c r="M112" s="36">
        <f t="shared" si="47"/>
        <v>333.76</v>
      </c>
      <c r="N112" s="36">
        <f t="shared" si="47"/>
        <v>333.76</v>
      </c>
      <c r="O112" s="36">
        <f t="shared" si="47"/>
        <v>605.98299999999995</v>
      </c>
      <c r="P112" s="36">
        <f t="shared" si="47"/>
        <v>605.98299999999995</v>
      </c>
      <c r="Q112" s="36">
        <f t="shared" si="47"/>
        <v>605.98299999999995</v>
      </c>
      <c r="R112" s="36">
        <f t="shared" si="47"/>
        <v>605.98299999999995</v>
      </c>
      <c r="S112" s="36">
        <f t="shared" si="47"/>
        <v>605.98299999999995</v>
      </c>
      <c r="T112" s="36">
        <f t="shared" si="47"/>
        <v>906.51985999999988</v>
      </c>
      <c r="U112" s="36">
        <f t="shared" si="47"/>
        <v>1967.6461579999998</v>
      </c>
      <c r="V112" s="36">
        <f t="shared" si="47"/>
        <v>2809.4730210799999</v>
      </c>
      <c r="W112" s="36">
        <f t="shared" si="47"/>
        <v>4576.5771901505377</v>
      </c>
      <c r="X112" s="36">
        <f t="shared" si="47"/>
        <v>4184.6709164370386</v>
      </c>
      <c r="Y112" s="36">
        <f t="shared" si="47"/>
        <v>2368.9016353375</v>
      </c>
      <c r="Z112" s="36">
        <f t="shared" si="47"/>
        <v>485.43821004202618</v>
      </c>
      <c r="AA112" s="36">
        <f t="shared" si="47"/>
        <v>0</v>
      </c>
      <c r="AB112" s="36">
        <f t="shared" si="47"/>
        <v>0</v>
      </c>
      <c r="AC112" s="36">
        <f t="shared" si="47"/>
        <v>0</v>
      </c>
      <c r="AD112" s="36">
        <f t="shared" si="47"/>
        <v>0</v>
      </c>
      <c r="AE112" s="36">
        <f t="shared" si="47"/>
        <v>0</v>
      </c>
      <c r="AF112" s="36">
        <f t="shared" si="47"/>
        <v>0</v>
      </c>
      <c r="AG112" s="36">
        <f t="shared" si="47"/>
        <v>0</v>
      </c>
      <c r="AH112" s="36">
        <f t="shared" si="47"/>
        <v>0</v>
      </c>
      <c r="AI112" s="36">
        <f t="shared" si="47"/>
        <v>0</v>
      </c>
      <c r="AJ112" s="36">
        <f t="shared" si="47"/>
        <v>1.1368683772161603E-13</v>
      </c>
      <c r="AK112" s="36">
        <f t="shared" si="47"/>
        <v>1.1368683772161603E-13</v>
      </c>
      <c r="AL112" s="36">
        <f t="shared" si="47"/>
        <v>1.1368683772161603E-13</v>
      </c>
      <c r="AM112" s="36">
        <f t="shared" si="47"/>
        <v>1.1368683772161603E-13</v>
      </c>
      <c r="AN112" s="36">
        <f t="shared" si="47"/>
        <v>1.1368683772161603E-13</v>
      </c>
      <c r="AO112" s="27"/>
      <c r="AP112" s="28"/>
    </row>
    <row r="113" spans="1:42" s="26" customFormat="1" ht="15.75" customHeight="1" x14ac:dyDescent="0.25">
      <c r="A113" s="13"/>
      <c r="B113" s="13"/>
      <c r="C113" s="26" t="s">
        <v>40</v>
      </c>
      <c r="E113" s="85">
        <f>SUM(F113:AN113)</f>
        <v>23980.953166833013</v>
      </c>
      <c r="F113" s="36">
        <f t="shared" ref="F113:AN113" si="48">+F105</f>
        <v>333.76</v>
      </c>
      <c r="G113" s="36">
        <f t="shared" si="48"/>
        <v>0</v>
      </c>
      <c r="H113" s="36">
        <f t="shared" si="48"/>
        <v>0</v>
      </c>
      <c r="I113" s="36">
        <f t="shared" si="48"/>
        <v>0</v>
      </c>
      <c r="J113" s="36">
        <f t="shared" si="48"/>
        <v>0</v>
      </c>
      <c r="K113" s="36">
        <f t="shared" si="48"/>
        <v>0</v>
      </c>
      <c r="L113" s="36">
        <f t="shared" si="48"/>
        <v>0</v>
      </c>
      <c r="M113" s="36">
        <f t="shared" si="48"/>
        <v>0</v>
      </c>
      <c r="N113" s="36">
        <f t="shared" si="48"/>
        <v>272.22300000000001</v>
      </c>
      <c r="O113" s="36">
        <f t="shared" si="48"/>
        <v>0</v>
      </c>
      <c r="P113" s="36">
        <f t="shared" si="48"/>
        <v>0</v>
      </c>
      <c r="Q113" s="36">
        <f t="shared" si="48"/>
        <v>0</v>
      </c>
      <c r="R113" s="36">
        <f t="shared" si="48"/>
        <v>0</v>
      </c>
      <c r="S113" s="36">
        <f t="shared" si="48"/>
        <v>300.53685999999999</v>
      </c>
      <c r="T113" s="36">
        <f t="shared" si="48"/>
        <v>1061.1262979999999</v>
      </c>
      <c r="U113" s="36">
        <f t="shared" si="48"/>
        <v>841.82686307999984</v>
      </c>
      <c r="V113" s="36">
        <f t="shared" si="48"/>
        <v>2493.3683940705378</v>
      </c>
      <c r="W113" s="36">
        <f t="shared" si="48"/>
        <v>2373.7078950865007</v>
      </c>
      <c r="X113" s="36">
        <f t="shared" si="48"/>
        <v>2415.6203971644618</v>
      </c>
      <c r="Y113" s="36">
        <f t="shared" si="48"/>
        <v>2432.5540465338063</v>
      </c>
      <c r="Z113" s="36">
        <f t="shared" si="48"/>
        <v>2586.8878901721218</v>
      </c>
      <c r="AA113" s="36">
        <f t="shared" si="48"/>
        <v>1378.4277419401915</v>
      </c>
      <c r="AB113" s="36">
        <f t="shared" si="48"/>
        <v>1343.7645347657553</v>
      </c>
      <c r="AC113" s="36">
        <f t="shared" si="48"/>
        <v>1095.503367386865</v>
      </c>
      <c r="AD113" s="36">
        <f t="shared" si="48"/>
        <v>1042.39532336244</v>
      </c>
      <c r="AE113" s="36">
        <f t="shared" si="48"/>
        <v>1039.0646752542161</v>
      </c>
      <c r="AF113" s="36">
        <f t="shared" si="48"/>
        <v>999.80504355463279</v>
      </c>
      <c r="AG113" s="36">
        <f t="shared" si="48"/>
        <v>979.66454726261497</v>
      </c>
      <c r="AH113" s="36">
        <f t="shared" si="48"/>
        <v>990.71628919886928</v>
      </c>
      <c r="AI113" s="36">
        <f t="shared" si="48"/>
        <v>1.1368683772161603E-13</v>
      </c>
      <c r="AJ113" s="36">
        <f t="shared" si="48"/>
        <v>0</v>
      </c>
      <c r="AK113" s="36">
        <f t="shared" si="48"/>
        <v>0</v>
      </c>
      <c r="AL113" s="36">
        <f t="shared" si="48"/>
        <v>0</v>
      </c>
      <c r="AM113" s="36">
        <f t="shared" si="48"/>
        <v>0</v>
      </c>
      <c r="AN113" s="36">
        <f t="shared" si="48"/>
        <v>0</v>
      </c>
      <c r="AO113" s="32"/>
      <c r="AP113" s="28"/>
    </row>
    <row r="114" spans="1:42" s="26" customFormat="1" ht="15.75" customHeight="1" x14ac:dyDescent="0.25">
      <c r="A114" s="13"/>
      <c r="B114" s="13"/>
      <c r="C114" s="26" t="s">
        <v>71</v>
      </c>
      <c r="E114" s="85"/>
      <c r="F114" s="42">
        <f t="shared" ref="F114:Y114" si="49">+F112+F113</f>
        <v>333.76</v>
      </c>
      <c r="G114" s="42">
        <f t="shared" si="49"/>
        <v>333.76</v>
      </c>
      <c r="H114" s="42">
        <f t="shared" si="49"/>
        <v>333.76</v>
      </c>
      <c r="I114" s="42">
        <f t="shared" si="49"/>
        <v>333.76</v>
      </c>
      <c r="J114" s="42">
        <f t="shared" si="49"/>
        <v>333.76</v>
      </c>
      <c r="K114" s="42">
        <f t="shared" si="49"/>
        <v>333.76</v>
      </c>
      <c r="L114" s="42">
        <f t="shared" si="49"/>
        <v>333.76</v>
      </c>
      <c r="M114" s="42">
        <f t="shared" si="49"/>
        <v>333.76</v>
      </c>
      <c r="N114" s="42">
        <f t="shared" si="49"/>
        <v>605.98299999999995</v>
      </c>
      <c r="O114" s="42">
        <f t="shared" si="49"/>
        <v>605.98299999999995</v>
      </c>
      <c r="P114" s="42">
        <f t="shared" si="49"/>
        <v>605.98299999999995</v>
      </c>
      <c r="Q114" s="42">
        <f t="shared" si="49"/>
        <v>605.98299999999995</v>
      </c>
      <c r="R114" s="42">
        <f t="shared" si="49"/>
        <v>605.98299999999995</v>
      </c>
      <c r="S114" s="42">
        <f t="shared" si="49"/>
        <v>906.51985999999988</v>
      </c>
      <c r="T114" s="42">
        <f t="shared" si="49"/>
        <v>1967.6461579999998</v>
      </c>
      <c r="U114" s="42">
        <f t="shared" si="49"/>
        <v>2809.4730210799999</v>
      </c>
      <c r="V114" s="42">
        <f t="shared" si="49"/>
        <v>5302.8414151505376</v>
      </c>
      <c r="W114" s="42">
        <f t="shared" si="49"/>
        <v>6950.2850852370384</v>
      </c>
      <c r="X114" s="42">
        <f t="shared" si="49"/>
        <v>6600.2913136015004</v>
      </c>
      <c r="Y114" s="42">
        <f t="shared" si="49"/>
        <v>4801.4556818713063</v>
      </c>
      <c r="Z114" s="42">
        <f>+Z112+Z113</f>
        <v>3072.326100214148</v>
      </c>
      <c r="AA114" s="42">
        <f t="shared" ref="AA114:AN114" si="50">+AA112+AA113</f>
        <v>1378.4277419401915</v>
      </c>
      <c r="AB114" s="42">
        <f t="shared" si="50"/>
        <v>1343.7645347657553</v>
      </c>
      <c r="AC114" s="42">
        <f t="shared" si="50"/>
        <v>1095.503367386865</v>
      </c>
      <c r="AD114" s="42">
        <f t="shared" si="50"/>
        <v>1042.39532336244</v>
      </c>
      <c r="AE114" s="42">
        <f t="shared" si="50"/>
        <v>1039.0646752542161</v>
      </c>
      <c r="AF114" s="42">
        <f t="shared" si="50"/>
        <v>999.80504355463279</v>
      </c>
      <c r="AG114" s="42">
        <f t="shared" si="50"/>
        <v>979.66454726261497</v>
      </c>
      <c r="AH114" s="42">
        <f t="shared" si="50"/>
        <v>990.71628919886928</v>
      </c>
      <c r="AI114" s="42">
        <f t="shared" si="50"/>
        <v>1.1368683772161603E-13</v>
      </c>
      <c r="AJ114" s="42">
        <f t="shared" si="50"/>
        <v>1.1368683772161603E-13</v>
      </c>
      <c r="AK114" s="42">
        <f t="shared" si="50"/>
        <v>1.1368683772161603E-13</v>
      </c>
      <c r="AL114" s="42">
        <f t="shared" si="50"/>
        <v>1.1368683772161603E-13</v>
      </c>
      <c r="AM114" s="42">
        <f t="shared" si="50"/>
        <v>1.1368683772161603E-13</v>
      </c>
      <c r="AN114" s="42">
        <f t="shared" si="50"/>
        <v>1.1368683772161603E-13</v>
      </c>
      <c r="AO114" s="27"/>
      <c r="AP114" s="28"/>
    </row>
    <row r="115" spans="1:42" s="26" customFormat="1" ht="15.75" customHeight="1" x14ac:dyDescent="0.25">
      <c r="A115" s="13"/>
      <c r="B115" s="13"/>
      <c r="E115" s="85"/>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27"/>
      <c r="AP115" s="28"/>
    </row>
    <row r="116" spans="1:42" s="14" customFormat="1" ht="15.75" customHeight="1" x14ac:dyDescent="0.25">
      <c r="A116" s="13"/>
      <c r="B116" s="13"/>
      <c r="C116" s="14" t="s">
        <v>38</v>
      </c>
      <c r="E116" s="85">
        <f>SUM(F116:AN116)</f>
        <v>23980.953166833013</v>
      </c>
      <c r="F116" s="101">
        <f t="shared" ref="F116:AN116" si="51">IF(F109&lt;F114,F109,F114)</f>
        <v>0</v>
      </c>
      <c r="G116" s="101">
        <f t="shared" si="51"/>
        <v>0</v>
      </c>
      <c r="H116" s="101">
        <f t="shared" si="51"/>
        <v>0</v>
      </c>
      <c r="I116" s="101">
        <f t="shared" si="51"/>
        <v>0</v>
      </c>
      <c r="J116" s="101">
        <f t="shared" si="51"/>
        <v>0</v>
      </c>
      <c r="K116" s="101">
        <f t="shared" si="51"/>
        <v>0</v>
      </c>
      <c r="L116" s="101">
        <f t="shared" si="51"/>
        <v>0</v>
      </c>
      <c r="M116" s="101">
        <f t="shared" si="51"/>
        <v>0</v>
      </c>
      <c r="N116" s="101">
        <f t="shared" si="51"/>
        <v>0</v>
      </c>
      <c r="O116" s="101">
        <f t="shared" si="51"/>
        <v>0</v>
      </c>
      <c r="P116" s="101">
        <f t="shared" si="51"/>
        <v>0</v>
      </c>
      <c r="Q116" s="101">
        <f t="shared" si="51"/>
        <v>0</v>
      </c>
      <c r="R116" s="101">
        <f t="shared" si="51"/>
        <v>0</v>
      </c>
      <c r="S116" s="101">
        <f t="shared" si="51"/>
        <v>0</v>
      </c>
      <c r="T116" s="101">
        <f t="shared" si="51"/>
        <v>0</v>
      </c>
      <c r="U116" s="101">
        <f t="shared" si="51"/>
        <v>0</v>
      </c>
      <c r="V116" s="101">
        <f t="shared" si="51"/>
        <v>726.2642249999999</v>
      </c>
      <c r="W116" s="101">
        <f t="shared" si="51"/>
        <v>2765.6141687999998</v>
      </c>
      <c r="X116" s="101">
        <f t="shared" si="51"/>
        <v>4231.3896782640004</v>
      </c>
      <c r="Y116" s="101">
        <f t="shared" si="51"/>
        <v>4316.0174718292801</v>
      </c>
      <c r="Z116" s="101">
        <f t="shared" si="51"/>
        <v>3072.326100214148</v>
      </c>
      <c r="AA116" s="101">
        <f t="shared" si="51"/>
        <v>1378.4277419401915</v>
      </c>
      <c r="AB116" s="101">
        <f t="shared" si="51"/>
        <v>1343.7645347657553</v>
      </c>
      <c r="AC116" s="101">
        <f t="shared" si="51"/>
        <v>1095.503367386865</v>
      </c>
      <c r="AD116" s="101">
        <f t="shared" si="51"/>
        <v>1042.39532336244</v>
      </c>
      <c r="AE116" s="101">
        <f t="shared" si="51"/>
        <v>1039.0646752542161</v>
      </c>
      <c r="AF116" s="101">
        <f t="shared" si="51"/>
        <v>999.80504355463279</v>
      </c>
      <c r="AG116" s="101">
        <f t="shared" si="51"/>
        <v>979.66454726261497</v>
      </c>
      <c r="AH116" s="101">
        <f t="shared" si="51"/>
        <v>990.71628919886928</v>
      </c>
      <c r="AI116" s="101">
        <f t="shared" si="51"/>
        <v>0</v>
      </c>
      <c r="AJ116" s="101">
        <f t="shared" si="51"/>
        <v>0</v>
      </c>
      <c r="AK116" s="101">
        <f t="shared" si="51"/>
        <v>0</v>
      </c>
      <c r="AL116" s="101">
        <f t="shared" si="51"/>
        <v>0</v>
      </c>
      <c r="AM116" s="101">
        <f t="shared" si="51"/>
        <v>0</v>
      </c>
      <c r="AN116" s="101">
        <f t="shared" si="51"/>
        <v>0</v>
      </c>
      <c r="AO116" s="119"/>
      <c r="AP116" s="100"/>
    </row>
    <row r="117" spans="1:42" s="26" customFormat="1" ht="15.75" customHeight="1" x14ac:dyDescent="0.25">
      <c r="A117" s="13"/>
      <c r="B117" s="13"/>
      <c r="C117" s="26" t="s">
        <v>43</v>
      </c>
      <c r="E117" s="119"/>
      <c r="F117" s="41">
        <f>+F114-F116</f>
        <v>333.76</v>
      </c>
      <c r="G117" s="41">
        <f t="shared" ref="G117:AN117" si="52">+G114-G116</f>
        <v>333.76</v>
      </c>
      <c r="H117" s="41">
        <f t="shared" si="52"/>
        <v>333.76</v>
      </c>
      <c r="I117" s="41">
        <f t="shared" si="52"/>
        <v>333.76</v>
      </c>
      <c r="J117" s="41">
        <f t="shared" si="52"/>
        <v>333.76</v>
      </c>
      <c r="K117" s="41">
        <f t="shared" si="52"/>
        <v>333.76</v>
      </c>
      <c r="L117" s="41">
        <f t="shared" si="52"/>
        <v>333.76</v>
      </c>
      <c r="M117" s="41">
        <f t="shared" si="52"/>
        <v>333.76</v>
      </c>
      <c r="N117" s="41">
        <f t="shared" si="52"/>
        <v>605.98299999999995</v>
      </c>
      <c r="O117" s="41">
        <f t="shared" si="52"/>
        <v>605.98299999999995</v>
      </c>
      <c r="P117" s="41">
        <f t="shared" si="52"/>
        <v>605.98299999999995</v>
      </c>
      <c r="Q117" s="41">
        <f t="shared" si="52"/>
        <v>605.98299999999995</v>
      </c>
      <c r="R117" s="41">
        <f t="shared" si="52"/>
        <v>605.98299999999995</v>
      </c>
      <c r="S117" s="41">
        <f t="shared" si="52"/>
        <v>906.51985999999988</v>
      </c>
      <c r="T117" s="41">
        <f t="shared" si="52"/>
        <v>1967.6461579999998</v>
      </c>
      <c r="U117" s="41">
        <f t="shared" si="52"/>
        <v>2809.4730210799999</v>
      </c>
      <c r="V117" s="41">
        <f t="shared" si="52"/>
        <v>4576.5771901505377</v>
      </c>
      <c r="W117" s="41">
        <f t="shared" si="52"/>
        <v>4184.6709164370386</v>
      </c>
      <c r="X117" s="41">
        <f t="shared" si="52"/>
        <v>2368.9016353375</v>
      </c>
      <c r="Y117" s="41">
        <f t="shared" si="52"/>
        <v>485.43821004202618</v>
      </c>
      <c r="Z117" s="41">
        <f t="shared" si="52"/>
        <v>0</v>
      </c>
      <c r="AA117" s="41">
        <f t="shared" si="52"/>
        <v>0</v>
      </c>
      <c r="AB117" s="41">
        <f t="shared" si="52"/>
        <v>0</v>
      </c>
      <c r="AC117" s="41">
        <f t="shared" si="52"/>
        <v>0</v>
      </c>
      <c r="AD117" s="41">
        <f t="shared" si="52"/>
        <v>0</v>
      </c>
      <c r="AE117" s="41">
        <f t="shared" si="52"/>
        <v>0</v>
      </c>
      <c r="AF117" s="41">
        <f t="shared" si="52"/>
        <v>0</v>
      </c>
      <c r="AG117" s="41">
        <f t="shared" si="52"/>
        <v>0</v>
      </c>
      <c r="AH117" s="41">
        <f t="shared" si="52"/>
        <v>0</v>
      </c>
      <c r="AI117" s="41">
        <f t="shared" si="52"/>
        <v>1.1368683772161603E-13</v>
      </c>
      <c r="AJ117" s="41">
        <f t="shared" si="52"/>
        <v>1.1368683772161603E-13</v>
      </c>
      <c r="AK117" s="41">
        <f t="shared" si="52"/>
        <v>1.1368683772161603E-13</v>
      </c>
      <c r="AL117" s="41">
        <f t="shared" si="52"/>
        <v>1.1368683772161603E-13</v>
      </c>
      <c r="AM117" s="41">
        <f t="shared" si="52"/>
        <v>1.1368683772161603E-13</v>
      </c>
      <c r="AN117" s="41">
        <f t="shared" si="52"/>
        <v>1.1368683772161603E-13</v>
      </c>
      <c r="AO117" s="27"/>
      <c r="AP117" s="28"/>
    </row>
    <row r="118" spans="1:42" s="26" customFormat="1" ht="15.75" customHeight="1" x14ac:dyDescent="0.25">
      <c r="A118" s="13"/>
      <c r="B118" s="13"/>
      <c r="C118" s="26" t="s">
        <v>44</v>
      </c>
      <c r="E118" s="85"/>
      <c r="F118" s="41">
        <f>+F116</f>
        <v>0</v>
      </c>
      <c r="G118" s="41">
        <f t="shared" ref="G118:AN118" si="53">G116+F118</f>
        <v>0</v>
      </c>
      <c r="H118" s="41">
        <f t="shared" si="53"/>
        <v>0</v>
      </c>
      <c r="I118" s="41">
        <f t="shared" si="53"/>
        <v>0</v>
      </c>
      <c r="J118" s="41">
        <f t="shared" si="53"/>
        <v>0</v>
      </c>
      <c r="K118" s="41">
        <f t="shared" si="53"/>
        <v>0</v>
      </c>
      <c r="L118" s="41">
        <f t="shared" si="53"/>
        <v>0</v>
      </c>
      <c r="M118" s="41">
        <f t="shared" si="53"/>
        <v>0</v>
      </c>
      <c r="N118" s="41">
        <f t="shared" si="53"/>
        <v>0</v>
      </c>
      <c r="O118" s="41">
        <f t="shared" si="53"/>
        <v>0</v>
      </c>
      <c r="P118" s="41">
        <f t="shared" si="53"/>
        <v>0</v>
      </c>
      <c r="Q118" s="41">
        <f t="shared" si="53"/>
        <v>0</v>
      </c>
      <c r="R118" s="41">
        <f t="shared" si="53"/>
        <v>0</v>
      </c>
      <c r="S118" s="41">
        <f t="shared" si="53"/>
        <v>0</v>
      </c>
      <c r="T118" s="41">
        <f t="shared" si="53"/>
        <v>0</v>
      </c>
      <c r="U118" s="41">
        <f t="shared" si="53"/>
        <v>0</v>
      </c>
      <c r="V118" s="41">
        <f t="shared" si="53"/>
        <v>726.2642249999999</v>
      </c>
      <c r="W118" s="41">
        <f t="shared" si="53"/>
        <v>3491.8783937999997</v>
      </c>
      <c r="X118" s="41">
        <f t="shared" si="53"/>
        <v>7723.2680720640001</v>
      </c>
      <c r="Y118" s="41">
        <f t="shared" si="53"/>
        <v>12039.28554389328</v>
      </c>
      <c r="Z118" s="41">
        <f t="shared" si="53"/>
        <v>15111.611644107428</v>
      </c>
      <c r="AA118" s="41">
        <f t="shared" si="53"/>
        <v>16490.039386047618</v>
      </c>
      <c r="AB118" s="41">
        <f t="shared" si="53"/>
        <v>17833.803920813374</v>
      </c>
      <c r="AC118" s="41">
        <f t="shared" si="53"/>
        <v>18929.307288200238</v>
      </c>
      <c r="AD118" s="41">
        <f t="shared" si="53"/>
        <v>19971.70261156268</v>
      </c>
      <c r="AE118" s="41">
        <f t="shared" si="53"/>
        <v>21010.767286816896</v>
      </c>
      <c r="AF118" s="41">
        <f t="shared" si="53"/>
        <v>22010.572330371528</v>
      </c>
      <c r="AG118" s="41">
        <f t="shared" si="53"/>
        <v>22990.236877634143</v>
      </c>
      <c r="AH118" s="41">
        <f t="shared" si="53"/>
        <v>23980.953166833013</v>
      </c>
      <c r="AI118" s="41">
        <f t="shared" si="53"/>
        <v>23980.953166833013</v>
      </c>
      <c r="AJ118" s="41">
        <f t="shared" si="53"/>
        <v>23980.953166833013</v>
      </c>
      <c r="AK118" s="41">
        <f t="shared" si="53"/>
        <v>23980.953166833013</v>
      </c>
      <c r="AL118" s="41">
        <f t="shared" si="53"/>
        <v>23980.953166833013</v>
      </c>
      <c r="AM118" s="41">
        <f t="shared" si="53"/>
        <v>23980.953166833013</v>
      </c>
      <c r="AN118" s="41">
        <f t="shared" si="53"/>
        <v>23980.953166833013</v>
      </c>
      <c r="AO118" s="27"/>
      <c r="AP118" s="28"/>
    </row>
    <row r="119" spans="1:42" s="26" customFormat="1" ht="15.75" customHeight="1" x14ac:dyDescent="0.25">
      <c r="A119" s="13"/>
      <c r="B119" s="13"/>
      <c r="E119" s="85"/>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27"/>
      <c r="AP119" s="28"/>
    </row>
    <row r="120" spans="1:42" s="26" customFormat="1" ht="15.75" customHeight="1" x14ac:dyDescent="0.25">
      <c r="A120" s="11" t="s">
        <v>181</v>
      </c>
      <c r="B120" s="13"/>
      <c r="E120" s="119"/>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27"/>
      <c r="AP120" s="28"/>
    </row>
    <row r="121" spans="1:42" s="26" customFormat="1" ht="15.75" customHeight="1" x14ac:dyDescent="0.25">
      <c r="A121" s="13"/>
      <c r="B121" s="29" t="s">
        <v>182</v>
      </c>
      <c r="C121" s="43"/>
      <c r="D121" s="43"/>
      <c r="E121" s="119"/>
      <c r="F121" s="41"/>
      <c r="G121" s="41"/>
      <c r="H121" s="41"/>
      <c r="I121" s="41"/>
      <c r="J121" s="41"/>
      <c r="K121" s="41"/>
      <c r="L121" s="41"/>
      <c r="M121" s="41"/>
      <c r="N121" s="41"/>
      <c r="O121" s="41"/>
      <c r="P121" s="41"/>
      <c r="Q121" s="41"/>
      <c r="R121" s="41"/>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27"/>
      <c r="AP121" s="28"/>
    </row>
    <row r="122" spans="1:42" s="26" customFormat="1" ht="15.75" customHeight="1" x14ac:dyDescent="0.25">
      <c r="A122" s="13"/>
      <c r="B122" s="13"/>
      <c r="C122" s="43" t="s">
        <v>185</v>
      </c>
      <c r="D122" s="93">
        <f>Dashboard!D25</f>
        <v>0.75</v>
      </c>
      <c r="E122" s="85">
        <f>SUM(F122:AN122)</f>
        <v>8484.0887165085405</v>
      </c>
      <c r="F122" s="41">
        <f t="shared" ref="F122:AN122" si="54">+F55*$D$122</f>
        <v>0</v>
      </c>
      <c r="G122" s="41">
        <f t="shared" si="54"/>
        <v>0</v>
      </c>
      <c r="H122" s="41">
        <f t="shared" si="54"/>
        <v>0</v>
      </c>
      <c r="I122" s="41">
        <f t="shared" si="54"/>
        <v>0</v>
      </c>
      <c r="J122" s="41">
        <f t="shared" si="54"/>
        <v>0</v>
      </c>
      <c r="K122" s="41">
        <f t="shared" si="54"/>
        <v>0</v>
      </c>
      <c r="L122" s="41">
        <f t="shared" si="54"/>
        <v>0</v>
      </c>
      <c r="M122" s="41">
        <f t="shared" si="54"/>
        <v>0</v>
      </c>
      <c r="N122" s="41">
        <f t="shared" si="54"/>
        <v>0</v>
      </c>
      <c r="O122" s="41">
        <f t="shared" si="54"/>
        <v>0</v>
      </c>
      <c r="P122" s="41">
        <f t="shared" si="54"/>
        <v>0</v>
      </c>
      <c r="Q122" s="41">
        <f t="shared" si="54"/>
        <v>0</v>
      </c>
      <c r="R122" s="41">
        <f t="shared" si="54"/>
        <v>0</v>
      </c>
      <c r="S122" s="41">
        <f t="shared" si="54"/>
        <v>937.59899999999993</v>
      </c>
      <c r="T122" s="41">
        <f t="shared" si="54"/>
        <v>3310.4456999999993</v>
      </c>
      <c r="U122" s="41">
        <f t="shared" si="54"/>
        <v>2626.2869219999993</v>
      </c>
      <c r="V122" s="41">
        <f t="shared" si="54"/>
        <v>535.76253208799983</v>
      </c>
      <c r="W122" s="41">
        <f t="shared" si="54"/>
        <v>0</v>
      </c>
      <c r="X122" s="41">
        <f t="shared" si="54"/>
        <v>0</v>
      </c>
      <c r="Y122" s="41">
        <f t="shared" si="54"/>
        <v>0</v>
      </c>
      <c r="Z122" s="41">
        <f t="shared" si="54"/>
        <v>135.89250106564572</v>
      </c>
      <c r="AA122" s="41">
        <f t="shared" si="54"/>
        <v>479.80506145485685</v>
      </c>
      <c r="AB122" s="41">
        <f t="shared" si="54"/>
        <v>380.64534875418639</v>
      </c>
      <c r="AC122" s="41">
        <f t="shared" si="54"/>
        <v>77.651651145854032</v>
      </c>
      <c r="AD122" s="41">
        <f t="shared" si="54"/>
        <v>0</v>
      </c>
      <c r="AE122" s="41">
        <f t="shared" si="54"/>
        <v>0</v>
      </c>
      <c r="AF122" s="41">
        <f t="shared" si="54"/>
        <v>0</v>
      </c>
      <c r="AG122" s="41">
        <f t="shared" si="54"/>
        <v>0</v>
      </c>
      <c r="AH122" s="41">
        <f t="shared" si="54"/>
        <v>0</v>
      </c>
      <c r="AI122" s="41">
        <f t="shared" si="54"/>
        <v>0</v>
      </c>
      <c r="AJ122" s="41">
        <f t="shared" si="54"/>
        <v>0</v>
      </c>
      <c r="AK122" s="41">
        <f t="shared" si="54"/>
        <v>0</v>
      </c>
      <c r="AL122" s="41">
        <f t="shared" si="54"/>
        <v>0</v>
      </c>
      <c r="AM122" s="41">
        <f t="shared" si="54"/>
        <v>0</v>
      </c>
      <c r="AN122" s="41">
        <f t="shared" si="54"/>
        <v>0</v>
      </c>
      <c r="AO122" s="27"/>
      <c r="AP122" s="28"/>
    </row>
    <row r="123" spans="1:42" s="26" customFormat="1" ht="15.75" customHeight="1" x14ac:dyDescent="0.25">
      <c r="A123" s="13"/>
      <c r="B123" s="13"/>
      <c r="C123" s="43" t="s">
        <v>183</v>
      </c>
      <c r="D123" s="43"/>
      <c r="E123" s="85">
        <f>SUM(F123:AN123)</f>
        <v>9535.8277987604688</v>
      </c>
      <c r="F123" s="41">
        <f>IF(D125&lt;=0,0,IF(F9=0,0,(F9/($E9*0.75)*$E122)))</f>
        <v>0</v>
      </c>
      <c r="G123" s="41">
        <f t="shared" ref="G123:AN123" si="55">IF(F125&lt;=0,0,IF(G9=0,0,(G9/($E9*0.75)*$E122)))</f>
        <v>0</v>
      </c>
      <c r="H123" s="41">
        <f t="shared" si="55"/>
        <v>0</v>
      </c>
      <c r="I123" s="41">
        <f t="shared" si="55"/>
        <v>0</v>
      </c>
      <c r="J123" s="41">
        <f t="shared" si="55"/>
        <v>0</v>
      </c>
      <c r="K123" s="41">
        <f t="shared" si="55"/>
        <v>0</v>
      </c>
      <c r="L123" s="41">
        <f t="shared" si="55"/>
        <v>0</v>
      </c>
      <c r="M123" s="41">
        <f t="shared" si="55"/>
        <v>0</v>
      </c>
      <c r="N123" s="41">
        <f t="shared" si="55"/>
        <v>0</v>
      </c>
      <c r="O123" s="41">
        <f t="shared" si="55"/>
        <v>0</v>
      </c>
      <c r="P123" s="41">
        <f t="shared" si="55"/>
        <v>0</v>
      </c>
      <c r="Q123" s="41">
        <f t="shared" si="55"/>
        <v>0</v>
      </c>
      <c r="R123" s="41">
        <f t="shared" si="55"/>
        <v>0</v>
      </c>
      <c r="S123" s="41">
        <f t="shared" si="55"/>
        <v>0</v>
      </c>
      <c r="T123" s="41">
        <f t="shared" si="55"/>
        <v>0</v>
      </c>
      <c r="U123" s="41">
        <f t="shared" si="55"/>
        <v>0</v>
      </c>
      <c r="V123" s="41">
        <f t="shared" si="55"/>
        <v>197.49313657688862</v>
      </c>
      <c r="W123" s="41">
        <f t="shared" si="55"/>
        <v>737.30770988705092</v>
      </c>
      <c r="X123" s="41">
        <f t="shared" si="55"/>
        <v>1105.9615648305762</v>
      </c>
      <c r="Y123" s="41">
        <f t="shared" si="55"/>
        <v>1105.9615648305762</v>
      </c>
      <c r="Z123" s="41">
        <f t="shared" si="55"/>
        <v>1105.9615648305762</v>
      </c>
      <c r="AA123" s="41">
        <f t="shared" si="55"/>
        <v>1105.9615648305762</v>
      </c>
      <c r="AB123" s="41">
        <f t="shared" si="55"/>
        <v>1105.9615648305762</v>
      </c>
      <c r="AC123" s="41">
        <f t="shared" si="55"/>
        <v>1105.9615648305762</v>
      </c>
      <c r="AD123" s="41">
        <f t="shared" si="55"/>
        <v>1058.2156110147309</v>
      </c>
      <c r="AE123" s="41">
        <f t="shared" si="55"/>
        <v>907.04195229834079</v>
      </c>
      <c r="AF123" s="41">
        <f t="shared" si="55"/>
        <v>0</v>
      </c>
      <c r="AG123" s="41">
        <f t="shared" si="55"/>
        <v>0</v>
      </c>
      <c r="AH123" s="41">
        <f t="shared" si="55"/>
        <v>0</v>
      </c>
      <c r="AI123" s="41">
        <f t="shared" si="55"/>
        <v>0</v>
      </c>
      <c r="AJ123" s="41">
        <f t="shared" si="55"/>
        <v>0</v>
      </c>
      <c r="AK123" s="41">
        <f t="shared" si="55"/>
        <v>0</v>
      </c>
      <c r="AL123" s="41">
        <f t="shared" si="55"/>
        <v>0</v>
      </c>
      <c r="AM123" s="41">
        <f t="shared" si="55"/>
        <v>0</v>
      </c>
      <c r="AN123" s="41">
        <f t="shared" si="55"/>
        <v>0</v>
      </c>
      <c r="AO123" s="27"/>
      <c r="AP123" s="28"/>
    </row>
    <row r="124" spans="1:42" s="26" customFormat="1" ht="15.75" customHeight="1" x14ac:dyDescent="0.25">
      <c r="A124" s="13"/>
      <c r="B124" s="13"/>
      <c r="C124" s="43" t="s">
        <v>184</v>
      </c>
      <c r="D124" s="43"/>
      <c r="E124" s="85">
        <f>SUM(F124:AN124)</f>
        <v>8902.6036362483173</v>
      </c>
      <c r="F124" s="41">
        <f>IF(F123&gt;=D125,D125,F123)</f>
        <v>0</v>
      </c>
      <c r="G124" s="41">
        <f t="shared" ref="G124:V124" si="56">IF(G123&gt;=F125,F125,G123)</f>
        <v>0</v>
      </c>
      <c r="H124" s="41">
        <f t="shared" si="56"/>
        <v>0</v>
      </c>
      <c r="I124" s="41">
        <f t="shared" si="56"/>
        <v>0</v>
      </c>
      <c r="J124" s="41">
        <f t="shared" si="56"/>
        <v>0</v>
      </c>
      <c r="K124" s="41">
        <f t="shared" si="56"/>
        <v>0</v>
      </c>
      <c r="L124" s="41">
        <f t="shared" si="56"/>
        <v>0</v>
      </c>
      <c r="M124" s="41">
        <f t="shared" si="56"/>
        <v>0</v>
      </c>
      <c r="N124" s="41">
        <f t="shared" si="56"/>
        <v>0</v>
      </c>
      <c r="O124" s="41">
        <f t="shared" si="56"/>
        <v>0</v>
      </c>
      <c r="P124" s="41">
        <f t="shared" si="56"/>
        <v>0</v>
      </c>
      <c r="Q124" s="41">
        <f t="shared" si="56"/>
        <v>0</v>
      </c>
      <c r="R124" s="41">
        <f t="shared" si="56"/>
        <v>0</v>
      </c>
      <c r="S124" s="41">
        <f t="shared" si="56"/>
        <v>0</v>
      </c>
      <c r="T124" s="41">
        <f t="shared" si="56"/>
        <v>0</v>
      </c>
      <c r="U124" s="41">
        <f t="shared" si="56"/>
        <v>0</v>
      </c>
      <c r="V124" s="41">
        <f t="shared" si="56"/>
        <v>197.49313657688862</v>
      </c>
      <c r="W124" s="41">
        <f t="shared" ref="W124:AN124" si="57">IF(W123&gt;=V125,V125,W123)</f>
        <v>737.30770988705092</v>
      </c>
      <c r="X124" s="41">
        <f t="shared" si="57"/>
        <v>1105.9615648305762</v>
      </c>
      <c r="Y124" s="41">
        <f t="shared" si="57"/>
        <v>1105.9615648305762</v>
      </c>
      <c r="Z124" s="41">
        <f t="shared" si="57"/>
        <v>1105.9615648305762</v>
      </c>
      <c r="AA124" s="41">
        <f t="shared" si="57"/>
        <v>1105.9615648305762</v>
      </c>
      <c r="AB124" s="41">
        <f t="shared" si="57"/>
        <v>1105.9615648305762</v>
      </c>
      <c r="AC124" s="41">
        <f t="shared" si="57"/>
        <v>1105.9615648305762</v>
      </c>
      <c r="AD124" s="41">
        <f t="shared" si="57"/>
        <v>1058.2156110147309</v>
      </c>
      <c r="AE124" s="41">
        <f t="shared" si="57"/>
        <v>273.81778978618991</v>
      </c>
      <c r="AF124" s="41">
        <f t="shared" si="57"/>
        <v>0</v>
      </c>
      <c r="AG124" s="41">
        <f t="shared" si="57"/>
        <v>0</v>
      </c>
      <c r="AH124" s="41">
        <f t="shared" si="57"/>
        <v>0</v>
      </c>
      <c r="AI124" s="41">
        <f t="shared" si="57"/>
        <v>0</v>
      </c>
      <c r="AJ124" s="41">
        <f t="shared" si="57"/>
        <v>0</v>
      </c>
      <c r="AK124" s="41">
        <f t="shared" si="57"/>
        <v>0</v>
      </c>
      <c r="AL124" s="41">
        <f t="shared" si="57"/>
        <v>0</v>
      </c>
      <c r="AM124" s="41">
        <f t="shared" si="57"/>
        <v>0</v>
      </c>
      <c r="AN124" s="41">
        <f t="shared" si="57"/>
        <v>0</v>
      </c>
      <c r="AO124" s="27"/>
      <c r="AP124" s="28"/>
    </row>
    <row r="125" spans="1:42" s="26" customFormat="1" ht="15.75" customHeight="1" x14ac:dyDescent="0.25">
      <c r="A125" s="13"/>
      <c r="B125" s="13"/>
      <c r="C125" s="26" t="s">
        <v>195</v>
      </c>
      <c r="D125" s="43"/>
      <c r="E125" s="189"/>
      <c r="F125" s="42">
        <f>+F122-F124</f>
        <v>0</v>
      </c>
      <c r="G125" s="42">
        <f>+F125+G122-G124+F127</f>
        <v>0</v>
      </c>
      <c r="H125" s="42">
        <f t="shared" ref="H125:AN125" si="58">+G125+H122-H124+G127</f>
        <v>0</v>
      </c>
      <c r="I125" s="42">
        <f t="shared" si="58"/>
        <v>0</v>
      </c>
      <c r="J125" s="42">
        <f t="shared" si="58"/>
        <v>0</v>
      </c>
      <c r="K125" s="42">
        <f t="shared" si="58"/>
        <v>0</v>
      </c>
      <c r="L125" s="42">
        <f t="shared" si="58"/>
        <v>0</v>
      </c>
      <c r="M125" s="42">
        <f t="shared" si="58"/>
        <v>0</v>
      </c>
      <c r="N125" s="42">
        <f t="shared" si="58"/>
        <v>0</v>
      </c>
      <c r="O125" s="42">
        <f t="shared" si="58"/>
        <v>0</v>
      </c>
      <c r="P125" s="42">
        <f t="shared" si="58"/>
        <v>0</v>
      </c>
      <c r="Q125" s="42">
        <f t="shared" si="58"/>
        <v>0</v>
      </c>
      <c r="R125" s="42">
        <f t="shared" si="58"/>
        <v>0</v>
      </c>
      <c r="S125" s="42">
        <f t="shared" si="58"/>
        <v>937.59899999999993</v>
      </c>
      <c r="T125" s="42">
        <f t="shared" si="58"/>
        <v>4270.5470759999998</v>
      </c>
      <c r="U125" s="42">
        <f t="shared" si="58"/>
        <v>7021.8295038239994</v>
      </c>
      <c r="V125" s="42">
        <f t="shared" si="58"/>
        <v>7631.1159372508864</v>
      </c>
      <c r="W125" s="42">
        <f t="shared" si="58"/>
        <v>6893.8082273638356</v>
      </c>
      <c r="X125" s="42">
        <f t="shared" si="58"/>
        <v>5787.8466625332594</v>
      </c>
      <c r="Y125" s="42">
        <f t="shared" si="58"/>
        <v>4681.8850977026832</v>
      </c>
      <c r="Z125" s="42">
        <f t="shared" si="58"/>
        <v>3711.8160339377528</v>
      </c>
      <c r="AA125" s="42">
        <f t="shared" si="58"/>
        <v>3085.6595305620331</v>
      </c>
      <c r="AB125" s="42">
        <f t="shared" si="58"/>
        <v>2360.3433144856431</v>
      </c>
      <c r="AC125" s="42">
        <f t="shared" si="58"/>
        <v>1332.0334008009208</v>
      </c>
      <c r="AD125" s="42">
        <f t="shared" si="58"/>
        <v>273.81778978618991</v>
      </c>
      <c r="AE125" s="42">
        <f t="shared" si="58"/>
        <v>0</v>
      </c>
      <c r="AF125" s="42">
        <f t="shared" si="58"/>
        <v>0</v>
      </c>
      <c r="AG125" s="42">
        <f t="shared" si="58"/>
        <v>0</v>
      </c>
      <c r="AH125" s="42">
        <f t="shared" si="58"/>
        <v>0</v>
      </c>
      <c r="AI125" s="42">
        <f t="shared" si="58"/>
        <v>0</v>
      </c>
      <c r="AJ125" s="42">
        <f t="shared" si="58"/>
        <v>0</v>
      </c>
      <c r="AK125" s="42">
        <f t="shared" si="58"/>
        <v>0</v>
      </c>
      <c r="AL125" s="42">
        <f t="shared" si="58"/>
        <v>0</v>
      </c>
      <c r="AM125" s="42">
        <f t="shared" si="58"/>
        <v>0</v>
      </c>
      <c r="AN125" s="42">
        <f t="shared" si="58"/>
        <v>0</v>
      </c>
      <c r="AO125" s="47"/>
      <c r="AP125" s="28"/>
    </row>
    <row r="126" spans="1:42" s="26" customFormat="1" ht="15.75" customHeight="1" x14ac:dyDescent="0.25">
      <c r="A126" s="13"/>
      <c r="C126" s="26" t="s">
        <v>194</v>
      </c>
      <c r="D126" s="84">
        <f>Dashboard!D24</f>
        <v>4.8000000000000001E-2</v>
      </c>
      <c r="E126" s="98">
        <f>SUM(F126:AN126)</f>
        <v>2303.4384755638657</v>
      </c>
      <c r="F126" s="42">
        <f>+$D$126*F125</f>
        <v>0</v>
      </c>
      <c r="G126" s="42">
        <f>+$D$126*((F125+G125)/2)</f>
        <v>0</v>
      </c>
      <c r="H126" s="42">
        <f t="shared" ref="H126:AN126" si="59">+$D$126*((G125+H125)/2)</f>
        <v>0</v>
      </c>
      <c r="I126" s="42">
        <f t="shared" si="59"/>
        <v>0</v>
      </c>
      <c r="J126" s="42">
        <f t="shared" si="59"/>
        <v>0</v>
      </c>
      <c r="K126" s="42">
        <f t="shared" si="59"/>
        <v>0</v>
      </c>
      <c r="L126" s="42">
        <f t="shared" si="59"/>
        <v>0</v>
      </c>
      <c r="M126" s="42">
        <f t="shared" si="59"/>
        <v>0</v>
      </c>
      <c r="N126" s="42">
        <f t="shared" si="59"/>
        <v>0</v>
      </c>
      <c r="O126" s="42">
        <f t="shared" si="59"/>
        <v>0</v>
      </c>
      <c r="P126" s="42">
        <f t="shared" si="59"/>
        <v>0</v>
      </c>
      <c r="Q126" s="42">
        <f t="shared" si="59"/>
        <v>0</v>
      </c>
      <c r="R126" s="42">
        <f t="shared" si="59"/>
        <v>0</v>
      </c>
      <c r="S126" s="42">
        <f t="shared" si="59"/>
        <v>22.502375999999998</v>
      </c>
      <c r="T126" s="42">
        <f t="shared" si="59"/>
        <v>124.99550582400001</v>
      </c>
      <c r="U126" s="42">
        <f t="shared" si="59"/>
        <v>271.01703791577597</v>
      </c>
      <c r="V126" s="42">
        <f t="shared" si="59"/>
        <v>351.67069058579727</v>
      </c>
      <c r="W126" s="42">
        <f t="shared" si="59"/>
        <v>348.59817995075332</v>
      </c>
      <c r="X126" s="42">
        <f t="shared" si="59"/>
        <v>304.35971735753026</v>
      </c>
      <c r="Y126" s="42">
        <f t="shared" si="59"/>
        <v>251.27356224566265</v>
      </c>
      <c r="Z126" s="42">
        <f t="shared" si="59"/>
        <v>201.44882715937044</v>
      </c>
      <c r="AA126" s="42">
        <f t="shared" si="59"/>
        <v>163.13941354799488</v>
      </c>
      <c r="AB126" s="42">
        <f t="shared" si="59"/>
        <v>130.70406828114423</v>
      </c>
      <c r="AC126" s="42">
        <f t="shared" si="59"/>
        <v>88.617041166877542</v>
      </c>
      <c r="AD126" s="42">
        <f t="shared" si="59"/>
        <v>38.540428574090662</v>
      </c>
      <c r="AE126" s="42">
        <f t="shared" si="59"/>
        <v>6.5716269548685577</v>
      </c>
      <c r="AF126" s="42">
        <f t="shared" si="59"/>
        <v>0</v>
      </c>
      <c r="AG126" s="42">
        <f t="shared" si="59"/>
        <v>0</v>
      </c>
      <c r="AH126" s="42">
        <f t="shared" si="59"/>
        <v>0</v>
      </c>
      <c r="AI126" s="42">
        <f t="shared" si="59"/>
        <v>0</v>
      </c>
      <c r="AJ126" s="42">
        <f t="shared" si="59"/>
        <v>0</v>
      </c>
      <c r="AK126" s="42">
        <f t="shared" si="59"/>
        <v>0</v>
      </c>
      <c r="AL126" s="42">
        <f t="shared" si="59"/>
        <v>0</v>
      </c>
      <c r="AM126" s="42">
        <f t="shared" si="59"/>
        <v>0</v>
      </c>
      <c r="AN126" s="42">
        <f t="shared" si="59"/>
        <v>0</v>
      </c>
      <c r="AO126" s="27"/>
      <c r="AP126" s="28"/>
    </row>
    <row r="127" spans="1:42" s="26" customFormat="1" ht="15.75" customHeight="1" x14ac:dyDescent="0.25">
      <c r="A127" s="13"/>
      <c r="B127" s="13"/>
      <c r="C127" s="43" t="s">
        <v>196</v>
      </c>
      <c r="D127" s="43"/>
      <c r="E127" s="85">
        <f>SUM(F127:AN127)</f>
        <v>418.51491973977596</v>
      </c>
      <c r="F127" s="41">
        <f t="shared" ref="F127:AN127" si="60">IF(F3&lt;0,F126,0)</f>
        <v>0</v>
      </c>
      <c r="G127" s="41">
        <f t="shared" si="60"/>
        <v>0</v>
      </c>
      <c r="H127" s="41">
        <f t="shared" si="60"/>
        <v>0</v>
      </c>
      <c r="I127" s="41">
        <f t="shared" si="60"/>
        <v>0</v>
      </c>
      <c r="J127" s="41">
        <f t="shared" si="60"/>
        <v>0</v>
      </c>
      <c r="K127" s="41">
        <f t="shared" si="60"/>
        <v>0</v>
      </c>
      <c r="L127" s="41">
        <f t="shared" si="60"/>
        <v>0</v>
      </c>
      <c r="M127" s="41">
        <f t="shared" si="60"/>
        <v>0</v>
      </c>
      <c r="N127" s="41">
        <f t="shared" si="60"/>
        <v>0</v>
      </c>
      <c r="O127" s="41">
        <f t="shared" si="60"/>
        <v>0</v>
      </c>
      <c r="P127" s="41">
        <f t="shared" si="60"/>
        <v>0</v>
      </c>
      <c r="Q127" s="41">
        <f t="shared" si="60"/>
        <v>0</v>
      </c>
      <c r="R127" s="41">
        <f t="shared" si="60"/>
        <v>0</v>
      </c>
      <c r="S127" s="41">
        <f t="shared" si="60"/>
        <v>22.502375999999998</v>
      </c>
      <c r="T127" s="41">
        <f t="shared" si="60"/>
        <v>124.99550582400001</v>
      </c>
      <c r="U127" s="41">
        <f t="shared" si="60"/>
        <v>271.01703791577597</v>
      </c>
      <c r="V127" s="41">
        <f t="shared" si="60"/>
        <v>0</v>
      </c>
      <c r="W127" s="41">
        <f t="shared" si="60"/>
        <v>0</v>
      </c>
      <c r="X127" s="41">
        <f t="shared" si="60"/>
        <v>0</v>
      </c>
      <c r="Y127" s="41">
        <f t="shared" si="60"/>
        <v>0</v>
      </c>
      <c r="Z127" s="41">
        <f t="shared" si="60"/>
        <v>0</v>
      </c>
      <c r="AA127" s="41">
        <f t="shared" si="60"/>
        <v>0</v>
      </c>
      <c r="AB127" s="41">
        <f t="shared" si="60"/>
        <v>0</v>
      </c>
      <c r="AC127" s="41">
        <f t="shared" si="60"/>
        <v>0</v>
      </c>
      <c r="AD127" s="41">
        <f t="shared" si="60"/>
        <v>0</v>
      </c>
      <c r="AE127" s="41">
        <f t="shared" si="60"/>
        <v>0</v>
      </c>
      <c r="AF127" s="41">
        <f t="shared" si="60"/>
        <v>0</v>
      </c>
      <c r="AG127" s="41">
        <f t="shared" si="60"/>
        <v>0</v>
      </c>
      <c r="AH127" s="41">
        <f t="shared" si="60"/>
        <v>0</v>
      </c>
      <c r="AI127" s="41">
        <f t="shared" si="60"/>
        <v>0</v>
      </c>
      <c r="AJ127" s="41">
        <f t="shared" si="60"/>
        <v>0</v>
      </c>
      <c r="AK127" s="41">
        <f t="shared" si="60"/>
        <v>0</v>
      </c>
      <c r="AL127" s="41">
        <f t="shared" si="60"/>
        <v>0</v>
      </c>
      <c r="AM127" s="41">
        <f t="shared" si="60"/>
        <v>0</v>
      </c>
      <c r="AN127" s="41">
        <f t="shared" si="60"/>
        <v>0</v>
      </c>
      <c r="AO127" s="27"/>
      <c r="AP127" s="28"/>
    </row>
    <row r="128" spans="1:42" s="26" customFormat="1" ht="15.75" customHeight="1" x14ac:dyDescent="0.25">
      <c r="A128" s="13"/>
      <c r="C128" s="26" t="s">
        <v>197</v>
      </c>
      <c r="D128" s="84"/>
      <c r="E128" s="98">
        <f>SUM(F128:AN128)</f>
        <v>1884.9235558240896</v>
      </c>
      <c r="F128" s="42">
        <f>+F126-F127</f>
        <v>0</v>
      </c>
      <c r="G128" s="42">
        <f t="shared" ref="G128:AN128" si="61">+G126-G127</f>
        <v>0</v>
      </c>
      <c r="H128" s="42">
        <f t="shared" si="61"/>
        <v>0</v>
      </c>
      <c r="I128" s="42">
        <f t="shared" si="61"/>
        <v>0</v>
      </c>
      <c r="J128" s="42">
        <f t="shared" si="61"/>
        <v>0</v>
      </c>
      <c r="K128" s="42">
        <f t="shared" si="61"/>
        <v>0</v>
      </c>
      <c r="L128" s="42">
        <f t="shared" si="61"/>
        <v>0</v>
      </c>
      <c r="M128" s="42">
        <f t="shared" si="61"/>
        <v>0</v>
      </c>
      <c r="N128" s="42">
        <f t="shared" si="61"/>
        <v>0</v>
      </c>
      <c r="O128" s="42">
        <f t="shared" si="61"/>
        <v>0</v>
      </c>
      <c r="P128" s="42">
        <f t="shared" si="61"/>
        <v>0</v>
      </c>
      <c r="Q128" s="42">
        <f t="shared" si="61"/>
        <v>0</v>
      </c>
      <c r="R128" s="42">
        <f t="shared" si="61"/>
        <v>0</v>
      </c>
      <c r="S128" s="42">
        <f t="shared" si="61"/>
        <v>0</v>
      </c>
      <c r="T128" s="42">
        <f t="shared" si="61"/>
        <v>0</v>
      </c>
      <c r="U128" s="42">
        <f t="shared" si="61"/>
        <v>0</v>
      </c>
      <c r="V128" s="42">
        <f t="shared" si="61"/>
        <v>351.67069058579727</v>
      </c>
      <c r="W128" s="42">
        <f t="shared" si="61"/>
        <v>348.59817995075332</v>
      </c>
      <c r="X128" s="42">
        <f t="shared" si="61"/>
        <v>304.35971735753026</v>
      </c>
      <c r="Y128" s="42">
        <f t="shared" si="61"/>
        <v>251.27356224566265</v>
      </c>
      <c r="Z128" s="42">
        <f t="shared" si="61"/>
        <v>201.44882715937044</v>
      </c>
      <c r="AA128" s="42">
        <f t="shared" si="61"/>
        <v>163.13941354799488</v>
      </c>
      <c r="AB128" s="42">
        <f t="shared" si="61"/>
        <v>130.70406828114423</v>
      </c>
      <c r="AC128" s="42">
        <f t="shared" si="61"/>
        <v>88.617041166877542</v>
      </c>
      <c r="AD128" s="42">
        <f t="shared" si="61"/>
        <v>38.540428574090662</v>
      </c>
      <c r="AE128" s="42">
        <f t="shared" si="61"/>
        <v>6.5716269548685577</v>
      </c>
      <c r="AF128" s="42">
        <f t="shared" si="61"/>
        <v>0</v>
      </c>
      <c r="AG128" s="42">
        <f t="shared" si="61"/>
        <v>0</v>
      </c>
      <c r="AH128" s="42">
        <f t="shared" si="61"/>
        <v>0</v>
      </c>
      <c r="AI128" s="42">
        <f t="shared" si="61"/>
        <v>0</v>
      </c>
      <c r="AJ128" s="42">
        <f t="shared" si="61"/>
        <v>0</v>
      </c>
      <c r="AK128" s="42">
        <f t="shared" si="61"/>
        <v>0</v>
      </c>
      <c r="AL128" s="42">
        <f t="shared" si="61"/>
        <v>0</v>
      </c>
      <c r="AM128" s="42">
        <f t="shared" si="61"/>
        <v>0</v>
      </c>
      <c r="AN128" s="42">
        <f t="shared" si="61"/>
        <v>0</v>
      </c>
      <c r="AO128" s="27"/>
      <c r="AP128" s="28"/>
    </row>
    <row r="129" spans="1:42" s="26" customFormat="1" ht="15.75" customHeight="1" x14ac:dyDescent="0.25">
      <c r="A129" s="13"/>
      <c r="D129" s="84"/>
      <c r="E129" s="9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27"/>
      <c r="AP129" s="28"/>
    </row>
    <row r="130" spans="1:42" s="26" customFormat="1" ht="15.75" customHeight="1" x14ac:dyDescent="0.25">
      <c r="A130" s="11" t="s">
        <v>159</v>
      </c>
      <c r="B130" s="13"/>
      <c r="E130" s="119"/>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27"/>
      <c r="AP130" s="28"/>
    </row>
    <row r="131" spans="1:42" s="49" customFormat="1" ht="15.75" customHeight="1" x14ac:dyDescent="0.25">
      <c r="A131" s="48"/>
      <c r="B131" s="48"/>
      <c r="C131" s="43" t="s">
        <v>272</v>
      </c>
      <c r="D131" s="102"/>
      <c r="E131" s="99">
        <f>SUM(F131:AN131)</f>
        <v>30381.155514165901</v>
      </c>
      <c r="F131" s="37">
        <f t="shared" ref="F131:AN131" si="62">+F75-F76-F56-F62-F54-F128-F86-F87</f>
        <v>-333.76000000000005</v>
      </c>
      <c r="G131" s="37">
        <f t="shared" si="62"/>
        <v>0</v>
      </c>
      <c r="H131" s="37">
        <f t="shared" si="62"/>
        <v>0</v>
      </c>
      <c r="I131" s="37">
        <f t="shared" si="62"/>
        <v>0</v>
      </c>
      <c r="J131" s="37">
        <f t="shared" si="62"/>
        <v>0</v>
      </c>
      <c r="K131" s="37">
        <f t="shared" si="62"/>
        <v>0</v>
      </c>
      <c r="L131" s="37">
        <f t="shared" si="62"/>
        <v>0</v>
      </c>
      <c r="M131" s="37">
        <f t="shared" si="62"/>
        <v>0</v>
      </c>
      <c r="N131" s="37">
        <f t="shared" si="62"/>
        <v>-272.22299999999996</v>
      </c>
      <c r="O131" s="37">
        <f t="shared" si="62"/>
        <v>0</v>
      </c>
      <c r="P131" s="37">
        <f t="shared" si="62"/>
        <v>0</v>
      </c>
      <c r="Q131" s="37">
        <f t="shared" si="62"/>
        <v>0</v>
      </c>
      <c r="R131" s="37">
        <f t="shared" si="62"/>
        <v>0</v>
      </c>
      <c r="S131" s="37">
        <f t="shared" si="62"/>
        <v>-300.53685999999999</v>
      </c>
      <c r="T131" s="37">
        <f t="shared" si="62"/>
        <v>-1061.1262979999999</v>
      </c>
      <c r="U131" s="37">
        <f t="shared" si="62"/>
        <v>-841.82686307999995</v>
      </c>
      <c r="V131" s="37">
        <f t="shared" si="62"/>
        <v>-519.43185155004642</v>
      </c>
      <c r="W131" s="37">
        <f t="shared" si="62"/>
        <v>1680.2774288353987</v>
      </c>
      <c r="X131" s="37">
        <f t="shared" si="62"/>
        <v>3175.5566296923457</v>
      </c>
      <c r="Y131" s="37">
        <f t="shared" si="62"/>
        <v>3298.2411117452098</v>
      </c>
      <c r="Z131" s="37">
        <f t="shared" si="62"/>
        <v>3295.3033693408715</v>
      </c>
      <c r="AA131" s="37">
        <f t="shared" si="62"/>
        <v>3092.8331773072191</v>
      </c>
      <c r="AB131" s="37">
        <f t="shared" si="62"/>
        <v>3289.4282689432166</v>
      </c>
      <c r="AC131" s="37">
        <f t="shared" si="62"/>
        <v>3682.7770240426012</v>
      </c>
      <c r="AD131" s="37">
        <f t="shared" si="62"/>
        <v>3674.6886526306571</v>
      </c>
      <c r="AE131" s="37">
        <f t="shared" si="62"/>
        <v>3116.5362775860931</v>
      </c>
      <c r="AF131" s="37">
        <f t="shared" si="62"/>
        <v>2338.4782208147326</v>
      </c>
      <c r="AG131" s="37">
        <f t="shared" si="62"/>
        <v>1866.827578038994</v>
      </c>
      <c r="AH131" s="37">
        <f t="shared" si="62"/>
        <v>1199.1126478186079</v>
      </c>
      <c r="AI131" s="37">
        <f t="shared" si="62"/>
        <v>0</v>
      </c>
      <c r="AJ131" s="37">
        <f t="shared" si="62"/>
        <v>0</v>
      </c>
      <c r="AK131" s="37">
        <f t="shared" si="62"/>
        <v>0</v>
      </c>
      <c r="AL131" s="37">
        <f t="shared" si="62"/>
        <v>0</v>
      </c>
      <c r="AM131" s="37">
        <f t="shared" si="62"/>
        <v>0</v>
      </c>
      <c r="AN131" s="37">
        <f t="shared" si="62"/>
        <v>0</v>
      </c>
      <c r="AO131" s="47"/>
      <c r="AP131" s="50"/>
    </row>
    <row r="132" spans="1:42" s="26" customFormat="1" ht="15.75" customHeight="1" x14ac:dyDescent="0.25">
      <c r="A132" s="13"/>
      <c r="B132"/>
      <c r="C132" t="s">
        <v>273</v>
      </c>
      <c r="D132"/>
      <c r="E132" s="85"/>
      <c r="F132" s="5">
        <f t="shared" ref="F132:AN132" si="63">IF(F131&lt;0,F131,0)</f>
        <v>-333.76000000000005</v>
      </c>
      <c r="G132" s="5">
        <f t="shared" si="63"/>
        <v>0</v>
      </c>
      <c r="H132" s="5">
        <f t="shared" si="63"/>
        <v>0</v>
      </c>
      <c r="I132" s="5">
        <f t="shared" si="63"/>
        <v>0</v>
      </c>
      <c r="J132" s="5">
        <f t="shared" si="63"/>
        <v>0</v>
      </c>
      <c r="K132" s="5">
        <f t="shared" si="63"/>
        <v>0</v>
      </c>
      <c r="L132" s="5">
        <f t="shared" si="63"/>
        <v>0</v>
      </c>
      <c r="M132" s="5">
        <f t="shared" si="63"/>
        <v>0</v>
      </c>
      <c r="N132" s="5">
        <f t="shared" si="63"/>
        <v>-272.22299999999996</v>
      </c>
      <c r="O132" s="5">
        <f t="shared" si="63"/>
        <v>0</v>
      </c>
      <c r="P132" s="5">
        <f t="shared" si="63"/>
        <v>0</v>
      </c>
      <c r="Q132" s="5">
        <f t="shared" si="63"/>
        <v>0</v>
      </c>
      <c r="R132" s="5">
        <f t="shared" si="63"/>
        <v>0</v>
      </c>
      <c r="S132" s="5">
        <f t="shared" si="63"/>
        <v>-300.53685999999999</v>
      </c>
      <c r="T132" s="5">
        <f t="shared" si="63"/>
        <v>-1061.1262979999999</v>
      </c>
      <c r="U132" s="5">
        <f t="shared" si="63"/>
        <v>-841.82686307999995</v>
      </c>
      <c r="V132" s="5">
        <f t="shared" si="63"/>
        <v>-519.43185155004642</v>
      </c>
      <c r="W132" s="5">
        <f t="shared" si="63"/>
        <v>0</v>
      </c>
      <c r="X132" s="5">
        <f t="shared" si="63"/>
        <v>0</v>
      </c>
      <c r="Y132" s="5">
        <f t="shared" si="63"/>
        <v>0</v>
      </c>
      <c r="Z132" s="5">
        <f t="shared" si="63"/>
        <v>0</v>
      </c>
      <c r="AA132" s="5">
        <f t="shared" si="63"/>
        <v>0</v>
      </c>
      <c r="AB132" s="5">
        <f t="shared" si="63"/>
        <v>0</v>
      </c>
      <c r="AC132" s="5">
        <f t="shared" si="63"/>
        <v>0</v>
      </c>
      <c r="AD132" s="5">
        <f t="shared" si="63"/>
        <v>0</v>
      </c>
      <c r="AE132" s="5">
        <f t="shared" si="63"/>
        <v>0</v>
      </c>
      <c r="AF132" s="5">
        <f t="shared" si="63"/>
        <v>0</v>
      </c>
      <c r="AG132" s="5">
        <f t="shared" si="63"/>
        <v>0</v>
      </c>
      <c r="AH132" s="5">
        <f t="shared" si="63"/>
        <v>0</v>
      </c>
      <c r="AI132" s="5">
        <f t="shared" si="63"/>
        <v>0</v>
      </c>
      <c r="AJ132" s="5">
        <f t="shared" si="63"/>
        <v>0</v>
      </c>
      <c r="AK132" s="5">
        <f t="shared" si="63"/>
        <v>0</v>
      </c>
      <c r="AL132" s="5">
        <f t="shared" si="63"/>
        <v>0</v>
      </c>
      <c r="AM132" s="5">
        <f t="shared" si="63"/>
        <v>0</v>
      </c>
      <c r="AN132" s="5">
        <f t="shared" si="63"/>
        <v>0</v>
      </c>
      <c r="AO132" s="27"/>
      <c r="AP132" s="28"/>
    </row>
    <row r="133" spans="1:42" s="26" customFormat="1" ht="15.75" customHeight="1" x14ac:dyDescent="0.25">
      <c r="A133" s="13"/>
      <c r="B133"/>
      <c r="C133" t="s">
        <v>274</v>
      </c>
      <c r="D133"/>
      <c r="E133" s="119"/>
      <c r="F133" s="5">
        <f>+F132</f>
        <v>-333.76000000000005</v>
      </c>
      <c r="G133" s="5">
        <f t="shared" ref="G133:AN133" si="64">+G132+F135</f>
        <v>-333.76000000000005</v>
      </c>
      <c r="H133" s="5">
        <f t="shared" si="64"/>
        <v>-333.76000000000005</v>
      </c>
      <c r="I133" s="5">
        <f t="shared" si="64"/>
        <v>-333.76000000000005</v>
      </c>
      <c r="J133" s="5">
        <f t="shared" si="64"/>
        <v>-333.76000000000005</v>
      </c>
      <c r="K133" s="5">
        <f t="shared" si="64"/>
        <v>-333.76000000000005</v>
      </c>
      <c r="L133" s="5">
        <f t="shared" si="64"/>
        <v>-333.76000000000005</v>
      </c>
      <c r="M133" s="5">
        <f t="shared" si="64"/>
        <v>-333.76000000000005</v>
      </c>
      <c r="N133" s="5">
        <f t="shared" si="64"/>
        <v>-605.98299999999995</v>
      </c>
      <c r="O133" s="5">
        <f t="shared" si="64"/>
        <v>-605.98299999999995</v>
      </c>
      <c r="P133" s="5">
        <f t="shared" si="64"/>
        <v>-605.98299999999995</v>
      </c>
      <c r="Q133" s="5">
        <f t="shared" si="64"/>
        <v>-605.98299999999995</v>
      </c>
      <c r="R133" s="5">
        <f t="shared" si="64"/>
        <v>-605.98299999999995</v>
      </c>
      <c r="S133" s="5">
        <f t="shared" si="64"/>
        <v>-906.51985999999988</v>
      </c>
      <c r="T133" s="5">
        <f t="shared" si="64"/>
        <v>-1967.6461579999998</v>
      </c>
      <c r="U133" s="5">
        <f t="shared" si="64"/>
        <v>-2809.4730210799999</v>
      </c>
      <c r="V133" s="5">
        <f t="shared" si="64"/>
        <v>-3328.9048726300462</v>
      </c>
      <c r="W133" s="5">
        <f t="shared" si="64"/>
        <v>-3328.9048726300462</v>
      </c>
      <c r="X133" s="5">
        <f t="shared" si="64"/>
        <v>-1648.6274437946474</v>
      </c>
      <c r="Y133" s="5">
        <f t="shared" si="64"/>
        <v>0</v>
      </c>
      <c r="Z133" s="5">
        <f t="shared" si="64"/>
        <v>0</v>
      </c>
      <c r="AA133" s="5">
        <f t="shared" si="64"/>
        <v>0</v>
      </c>
      <c r="AB133" s="5">
        <f t="shared" si="64"/>
        <v>0</v>
      </c>
      <c r="AC133" s="5">
        <f t="shared" si="64"/>
        <v>0</v>
      </c>
      <c r="AD133" s="5">
        <f t="shared" si="64"/>
        <v>0</v>
      </c>
      <c r="AE133" s="5">
        <f t="shared" si="64"/>
        <v>0</v>
      </c>
      <c r="AF133" s="5">
        <f t="shared" si="64"/>
        <v>0</v>
      </c>
      <c r="AG133" s="5">
        <f t="shared" si="64"/>
        <v>0</v>
      </c>
      <c r="AH133" s="5">
        <f t="shared" si="64"/>
        <v>0</v>
      </c>
      <c r="AI133" s="5">
        <f t="shared" si="64"/>
        <v>0</v>
      </c>
      <c r="AJ133" s="5">
        <f t="shared" si="64"/>
        <v>0</v>
      </c>
      <c r="AK133" s="5">
        <f t="shared" si="64"/>
        <v>0</v>
      </c>
      <c r="AL133" s="5">
        <f t="shared" si="64"/>
        <v>0</v>
      </c>
      <c r="AM133" s="5">
        <f t="shared" si="64"/>
        <v>0</v>
      </c>
      <c r="AN133" s="5">
        <f t="shared" si="64"/>
        <v>0</v>
      </c>
      <c r="AO133" s="27"/>
      <c r="AP133" s="28"/>
    </row>
    <row r="134" spans="1:42" s="26" customFormat="1" ht="15.75" customHeight="1" x14ac:dyDescent="0.25">
      <c r="A134" s="13"/>
      <c r="B134"/>
      <c r="C134" t="s">
        <v>275</v>
      </c>
      <c r="D134"/>
      <c r="E134" s="119"/>
      <c r="F134" s="5">
        <f t="shared" ref="F134:AN134" si="65">IF(F131&lt;0,0,IF(F131&gt;-F133,F133,-F131))</f>
        <v>0</v>
      </c>
      <c r="G134" s="5">
        <f t="shared" si="65"/>
        <v>0</v>
      </c>
      <c r="H134" s="5">
        <f t="shared" si="65"/>
        <v>0</v>
      </c>
      <c r="I134" s="5">
        <f t="shared" si="65"/>
        <v>0</v>
      </c>
      <c r="J134" s="5">
        <f t="shared" si="65"/>
        <v>0</v>
      </c>
      <c r="K134" s="5">
        <f t="shared" si="65"/>
        <v>0</v>
      </c>
      <c r="L134" s="5">
        <f t="shared" si="65"/>
        <v>0</v>
      </c>
      <c r="M134" s="5">
        <f t="shared" si="65"/>
        <v>0</v>
      </c>
      <c r="N134" s="5">
        <f t="shared" si="65"/>
        <v>0</v>
      </c>
      <c r="O134" s="5">
        <f t="shared" si="65"/>
        <v>0</v>
      </c>
      <c r="P134" s="5">
        <f t="shared" si="65"/>
        <v>0</v>
      </c>
      <c r="Q134" s="5">
        <f t="shared" si="65"/>
        <v>0</v>
      </c>
      <c r="R134" s="5">
        <f t="shared" si="65"/>
        <v>0</v>
      </c>
      <c r="S134" s="5">
        <f t="shared" si="65"/>
        <v>0</v>
      </c>
      <c r="T134" s="5">
        <f t="shared" si="65"/>
        <v>0</v>
      </c>
      <c r="U134" s="5">
        <f t="shared" si="65"/>
        <v>0</v>
      </c>
      <c r="V134" s="5">
        <f t="shared" si="65"/>
        <v>0</v>
      </c>
      <c r="W134" s="5">
        <f t="shared" si="65"/>
        <v>-1680.2774288353987</v>
      </c>
      <c r="X134" s="5">
        <f t="shared" si="65"/>
        <v>-1648.6274437946474</v>
      </c>
      <c r="Y134" s="5">
        <f t="shared" si="65"/>
        <v>0</v>
      </c>
      <c r="Z134" s="5">
        <f t="shared" si="65"/>
        <v>0</v>
      </c>
      <c r="AA134" s="5">
        <f t="shared" si="65"/>
        <v>0</v>
      </c>
      <c r="AB134" s="5">
        <f t="shared" si="65"/>
        <v>0</v>
      </c>
      <c r="AC134" s="5">
        <f t="shared" si="65"/>
        <v>0</v>
      </c>
      <c r="AD134" s="5">
        <f t="shared" si="65"/>
        <v>0</v>
      </c>
      <c r="AE134" s="5">
        <f t="shared" si="65"/>
        <v>0</v>
      </c>
      <c r="AF134" s="5">
        <f t="shared" si="65"/>
        <v>0</v>
      </c>
      <c r="AG134" s="5">
        <f t="shared" si="65"/>
        <v>0</v>
      </c>
      <c r="AH134" s="5">
        <f t="shared" si="65"/>
        <v>0</v>
      </c>
      <c r="AI134" s="5">
        <f t="shared" si="65"/>
        <v>0</v>
      </c>
      <c r="AJ134" s="5">
        <f t="shared" si="65"/>
        <v>0</v>
      </c>
      <c r="AK134" s="5">
        <f t="shared" si="65"/>
        <v>0</v>
      </c>
      <c r="AL134" s="5">
        <f t="shared" si="65"/>
        <v>0</v>
      </c>
      <c r="AM134" s="5">
        <f t="shared" si="65"/>
        <v>0</v>
      </c>
      <c r="AN134" s="5">
        <f t="shared" si="65"/>
        <v>0</v>
      </c>
      <c r="AO134" s="27"/>
      <c r="AP134" s="28"/>
    </row>
    <row r="135" spans="1:42" s="26" customFormat="1" ht="15.75" customHeight="1" x14ac:dyDescent="0.25">
      <c r="A135" s="13"/>
      <c r="B135"/>
      <c r="C135" t="s">
        <v>202</v>
      </c>
      <c r="D135"/>
      <c r="E135" s="119"/>
      <c r="F135" s="5">
        <f t="shared" ref="F135:AN135" si="66">+F133-F134</f>
        <v>-333.76000000000005</v>
      </c>
      <c r="G135" s="5">
        <f t="shared" si="66"/>
        <v>-333.76000000000005</v>
      </c>
      <c r="H135" s="5">
        <f t="shared" si="66"/>
        <v>-333.76000000000005</v>
      </c>
      <c r="I135" s="5">
        <f t="shared" si="66"/>
        <v>-333.76000000000005</v>
      </c>
      <c r="J135" s="5">
        <f t="shared" si="66"/>
        <v>-333.76000000000005</v>
      </c>
      <c r="K135" s="5">
        <f t="shared" si="66"/>
        <v>-333.76000000000005</v>
      </c>
      <c r="L135" s="5">
        <f t="shared" si="66"/>
        <v>-333.76000000000005</v>
      </c>
      <c r="M135" s="5">
        <f t="shared" si="66"/>
        <v>-333.76000000000005</v>
      </c>
      <c r="N135" s="5">
        <f t="shared" si="66"/>
        <v>-605.98299999999995</v>
      </c>
      <c r="O135" s="5">
        <f t="shared" si="66"/>
        <v>-605.98299999999995</v>
      </c>
      <c r="P135" s="5">
        <f t="shared" si="66"/>
        <v>-605.98299999999995</v>
      </c>
      <c r="Q135" s="5">
        <f t="shared" si="66"/>
        <v>-605.98299999999995</v>
      </c>
      <c r="R135" s="5">
        <f t="shared" si="66"/>
        <v>-605.98299999999995</v>
      </c>
      <c r="S135" s="5">
        <f t="shared" si="66"/>
        <v>-906.51985999999988</v>
      </c>
      <c r="T135" s="5">
        <f t="shared" si="66"/>
        <v>-1967.6461579999998</v>
      </c>
      <c r="U135" s="5">
        <f t="shared" si="66"/>
        <v>-2809.4730210799999</v>
      </c>
      <c r="V135" s="5">
        <f t="shared" si="66"/>
        <v>-3328.9048726300462</v>
      </c>
      <c r="W135" s="5">
        <f t="shared" si="66"/>
        <v>-1648.6274437946474</v>
      </c>
      <c r="X135" s="5">
        <f t="shared" si="66"/>
        <v>0</v>
      </c>
      <c r="Y135" s="5">
        <f t="shared" si="66"/>
        <v>0</v>
      </c>
      <c r="Z135" s="5">
        <f t="shared" si="66"/>
        <v>0</v>
      </c>
      <c r="AA135" s="5">
        <f t="shared" si="66"/>
        <v>0</v>
      </c>
      <c r="AB135" s="5">
        <f t="shared" si="66"/>
        <v>0</v>
      </c>
      <c r="AC135" s="5">
        <f t="shared" si="66"/>
        <v>0</v>
      </c>
      <c r="AD135" s="5">
        <f t="shared" si="66"/>
        <v>0</v>
      </c>
      <c r="AE135" s="5">
        <f t="shared" si="66"/>
        <v>0</v>
      </c>
      <c r="AF135" s="5">
        <f t="shared" si="66"/>
        <v>0</v>
      </c>
      <c r="AG135" s="5">
        <f t="shared" si="66"/>
        <v>0</v>
      </c>
      <c r="AH135" s="5">
        <f t="shared" si="66"/>
        <v>0</v>
      </c>
      <c r="AI135" s="5">
        <f t="shared" si="66"/>
        <v>0</v>
      </c>
      <c r="AJ135" s="5">
        <f t="shared" si="66"/>
        <v>0</v>
      </c>
      <c r="AK135" s="5">
        <f t="shared" si="66"/>
        <v>0</v>
      </c>
      <c r="AL135" s="5">
        <f t="shared" si="66"/>
        <v>0</v>
      </c>
      <c r="AM135" s="5">
        <f t="shared" si="66"/>
        <v>0</v>
      </c>
      <c r="AN135" s="5">
        <f t="shared" si="66"/>
        <v>0</v>
      </c>
      <c r="AO135" s="27"/>
      <c r="AP135" s="28"/>
    </row>
    <row r="136" spans="1:42" s="128" customFormat="1" ht="15.75" customHeight="1" x14ac:dyDescent="0.25">
      <c r="C136" s="128" t="s">
        <v>276</v>
      </c>
      <c r="E136" s="98">
        <f>SUM(F136:AN136)</f>
        <v>30381.155514165901</v>
      </c>
      <c r="F136" s="97">
        <f t="shared" ref="F136:AN136" si="67">IF(F131&lt;0,0,F131+F134)</f>
        <v>0</v>
      </c>
      <c r="G136" s="97">
        <f t="shared" si="67"/>
        <v>0</v>
      </c>
      <c r="H136" s="97">
        <f t="shared" si="67"/>
        <v>0</v>
      </c>
      <c r="I136" s="97">
        <f t="shared" si="67"/>
        <v>0</v>
      </c>
      <c r="J136" s="97">
        <f t="shared" si="67"/>
        <v>0</v>
      </c>
      <c r="K136" s="97">
        <f t="shared" si="67"/>
        <v>0</v>
      </c>
      <c r="L136" s="97">
        <f t="shared" si="67"/>
        <v>0</v>
      </c>
      <c r="M136" s="97">
        <f t="shared" si="67"/>
        <v>0</v>
      </c>
      <c r="N136" s="97">
        <f t="shared" si="67"/>
        <v>0</v>
      </c>
      <c r="O136" s="97">
        <f t="shared" si="67"/>
        <v>0</v>
      </c>
      <c r="P136" s="97">
        <f t="shared" si="67"/>
        <v>0</v>
      </c>
      <c r="Q136" s="97">
        <f t="shared" si="67"/>
        <v>0</v>
      </c>
      <c r="R136" s="97">
        <f t="shared" si="67"/>
        <v>0</v>
      </c>
      <c r="S136" s="97">
        <f t="shared" si="67"/>
        <v>0</v>
      </c>
      <c r="T136" s="97">
        <f t="shared" si="67"/>
        <v>0</v>
      </c>
      <c r="U136" s="97">
        <f t="shared" si="67"/>
        <v>0</v>
      </c>
      <c r="V136" s="97">
        <f t="shared" si="67"/>
        <v>0</v>
      </c>
      <c r="W136" s="97">
        <f t="shared" si="67"/>
        <v>0</v>
      </c>
      <c r="X136" s="97">
        <f t="shared" si="67"/>
        <v>1526.9291858976983</v>
      </c>
      <c r="Y136" s="97">
        <f t="shared" si="67"/>
        <v>3298.2411117452098</v>
      </c>
      <c r="Z136" s="97">
        <f t="shared" si="67"/>
        <v>3295.3033693408715</v>
      </c>
      <c r="AA136" s="97">
        <f t="shared" si="67"/>
        <v>3092.8331773072191</v>
      </c>
      <c r="AB136" s="97">
        <f t="shared" si="67"/>
        <v>3289.4282689432166</v>
      </c>
      <c r="AC136" s="97">
        <f t="shared" si="67"/>
        <v>3682.7770240426012</v>
      </c>
      <c r="AD136" s="97">
        <f t="shared" si="67"/>
        <v>3674.6886526306571</v>
      </c>
      <c r="AE136" s="97">
        <f t="shared" si="67"/>
        <v>3116.5362775860931</v>
      </c>
      <c r="AF136" s="97">
        <f t="shared" si="67"/>
        <v>2338.4782208147326</v>
      </c>
      <c r="AG136" s="97">
        <f t="shared" si="67"/>
        <v>1866.827578038994</v>
      </c>
      <c r="AH136" s="97">
        <f t="shared" si="67"/>
        <v>1199.1126478186079</v>
      </c>
      <c r="AI136" s="97">
        <f t="shared" si="67"/>
        <v>0</v>
      </c>
      <c r="AJ136" s="97">
        <f t="shared" si="67"/>
        <v>0</v>
      </c>
      <c r="AK136" s="97">
        <f t="shared" si="67"/>
        <v>0</v>
      </c>
      <c r="AL136" s="97">
        <f t="shared" si="67"/>
        <v>0</v>
      </c>
      <c r="AM136" s="97">
        <f t="shared" si="67"/>
        <v>0</v>
      </c>
      <c r="AN136" s="97">
        <f t="shared" si="67"/>
        <v>0</v>
      </c>
      <c r="AO136" s="85"/>
      <c r="AP136" s="168"/>
    </row>
    <row r="137" spans="1:42" s="49" customFormat="1" ht="15.75" customHeight="1" x14ac:dyDescent="0.25">
      <c r="A137" s="48"/>
      <c r="B137" s="48"/>
      <c r="C137" s="43"/>
      <c r="D137" s="102"/>
      <c r="E137" s="99"/>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47"/>
      <c r="AP137" s="50"/>
    </row>
    <row r="138" spans="1:42" s="26" customFormat="1" ht="15.75" customHeight="1" x14ac:dyDescent="0.25">
      <c r="A138" s="13"/>
      <c r="C138" s="26" t="s">
        <v>157</v>
      </c>
      <c r="E138" s="85">
        <f>SUM(F138:AN138)</f>
        <v>595.70893165031168</v>
      </c>
      <c r="F138" s="41">
        <f>IF(F136&lt;0,0,0.0196078431372549*F136)</f>
        <v>0</v>
      </c>
      <c r="G138" s="41">
        <f t="shared" ref="G138:AN138" si="68">IF(G136&lt;0,0,0.0196078431372549*G136)</f>
        <v>0</v>
      </c>
      <c r="H138" s="41">
        <f t="shared" si="68"/>
        <v>0</v>
      </c>
      <c r="I138" s="41">
        <f t="shared" si="68"/>
        <v>0</v>
      </c>
      <c r="J138" s="41">
        <f t="shared" si="68"/>
        <v>0</v>
      </c>
      <c r="K138" s="41">
        <f t="shared" si="68"/>
        <v>0</v>
      </c>
      <c r="L138" s="41">
        <f t="shared" si="68"/>
        <v>0</v>
      </c>
      <c r="M138" s="41">
        <f t="shared" si="68"/>
        <v>0</v>
      </c>
      <c r="N138" s="41">
        <f t="shared" si="68"/>
        <v>0</v>
      </c>
      <c r="O138" s="41">
        <f t="shared" si="68"/>
        <v>0</v>
      </c>
      <c r="P138" s="41">
        <f t="shared" si="68"/>
        <v>0</v>
      </c>
      <c r="Q138" s="41">
        <f t="shared" si="68"/>
        <v>0</v>
      </c>
      <c r="R138" s="41">
        <f t="shared" si="68"/>
        <v>0</v>
      </c>
      <c r="S138" s="41">
        <f t="shared" si="68"/>
        <v>0</v>
      </c>
      <c r="T138" s="41">
        <f t="shared" si="68"/>
        <v>0</v>
      </c>
      <c r="U138" s="41">
        <f t="shared" si="68"/>
        <v>0</v>
      </c>
      <c r="V138" s="41">
        <f t="shared" si="68"/>
        <v>0</v>
      </c>
      <c r="W138" s="41">
        <f t="shared" si="68"/>
        <v>0</v>
      </c>
      <c r="X138" s="41">
        <f t="shared" si="68"/>
        <v>29.939787958778396</v>
      </c>
      <c r="Y138" s="41">
        <f t="shared" si="68"/>
        <v>64.671394347945295</v>
      </c>
      <c r="Z138" s="41">
        <f t="shared" si="68"/>
        <v>64.613791555703358</v>
      </c>
      <c r="AA138" s="41">
        <f t="shared" si="68"/>
        <v>60.643787790337626</v>
      </c>
      <c r="AB138" s="41">
        <f t="shared" si="68"/>
        <v>64.498593508690519</v>
      </c>
      <c r="AC138" s="41">
        <f t="shared" si="68"/>
        <v>72.211314196913747</v>
      </c>
      <c r="AD138" s="41">
        <f t="shared" si="68"/>
        <v>72.052718679032495</v>
      </c>
      <c r="AE138" s="41">
        <f t="shared" si="68"/>
        <v>61.108554462472412</v>
      </c>
      <c r="AF138" s="41">
        <f t="shared" si="68"/>
        <v>45.852514133622208</v>
      </c>
      <c r="AG138" s="41">
        <f t="shared" si="68"/>
        <v>36.604462314490078</v>
      </c>
      <c r="AH138" s="41">
        <f t="shared" si="68"/>
        <v>23.512012702325645</v>
      </c>
      <c r="AI138" s="41">
        <f t="shared" si="68"/>
        <v>0</v>
      </c>
      <c r="AJ138" s="41">
        <f t="shared" si="68"/>
        <v>0</v>
      </c>
      <c r="AK138" s="41">
        <f t="shared" si="68"/>
        <v>0</v>
      </c>
      <c r="AL138" s="41">
        <f t="shared" si="68"/>
        <v>0</v>
      </c>
      <c r="AM138" s="41">
        <f t="shared" si="68"/>
        <v>0</v>
      </c>
      <c r="AN138" s="41">
        <f t="shared" si="68"/>
        <v>0</v>
      </c>
      <c r="AO138" s="32"/>
      <c r="AP138" s="28"/>
    </row>
    <row r="139" spans="1:42" ht="15.75" customHeight="1" x14ac:dyDescent="0.25">
      <c r="C139" s="20" t="s">
        <v>158</v>
      </c>
      <c r="E139" s="98">
        <f>SUM(F139:AN139)</f>
        <v>29785.446582515589</v>
      </c>
      <c r="F139" s="53">
        <f>+F136-F138</f>
        <v>0</v>
      </c>
      <c r="G139" s="53">
        <f t="shared" ref="G139:AN139" si="69">+G136-G138</f>
        <v>0</v>
      </c>
      <c r="H139" s="53">
        <f t="shared" si="69"/>
        <v>0</v>
      </c>
      <c r="I139" s="53">
        <f t="shared" si="69"/>
        <v>0</v>
      </c>
      <c r="J139" s="53">
        <f t="shared" si="69"/>
        <v>0</v>
      </c>
      <c r="K139" s="53">
        <f t="shared" si="69"/>
        <v>0</v>
      </c>
      <c r="L139" s="53">
        <f t="shared" si="69"/>
        <v>0</v>
      </c>
      <c r="M139" s="53">
        <f t="shared" si="69"/>
        <v>0</v>
      </c>
      <c r="N139" s="53">
        <f t="shared" si="69"/>
        <v>0</v>
      </c>
      <c r="O139" s="53">
        <f t="shared" si="69"/>
        <v>0</v>
      </c>
      <c r="P139" s="53">
        <f t="shared" si="69"/>
        <v>0</v>
      </c>
      <c r="Q139" s="53">
        <f t="shared" si="69"/>
        <v>0</v>
      </c>
      <c r="R139" s="53">
        <f t="shared" si="69"/>
        <v>0</v>
      </c>
      <c r="S139" s="53">
        <f t="shared" si="69"/>
        <v>0</v>
      </c>
      <c r="T139" s="53">
        <f t="shared" si="69"/>
        <v>0</v>
      </c>
      <c r="U139" s="53">
        <f t="shared" si="69"/>
        <v>0</v>
      </c>
      <c r="V139" s="53">
        <f t="shared" si="69"/>
        <v>0</v>
      </c>
      <c r="W139" s="53">
        <f t="shared" si="69"/>
        <v>0</v>
      </c>
      <c r="X139" s="53">
        <f t="shared" si="69"/>
        <v>1496.9893979389199</v>
      </c>
      <c r="Y139" s="53">
        <f t="shared" si="69"/>
        <v>3233.5697173972644</v>
      </c>
      <c r="Z139" s="53">
        <f t="shared" si="69"/>
        <v>3230.6895777851682</v>
      </c>
      <c r="AA139" s="53">
        <f t="shared" si="69"/>
        <v>3032.1893895168814</v>
      </c>
      <c r="AB139" s="53">
        <f t="shared" si="69"/>
        <v>3224.929675434526</v>
      </c>
      <c r="AC139" s="53">
        <f t="shared" si="69"/>
        <v>3610.5657098456873</v>
      </c>
      <c r="AD139" s="53">
        <f t="shared" si="69"/>
        <v>3602.6359339516248</v>
      </c>
      <c r="AE139" s="53">
        <f t="shared" si="69"/>
        <v>3055.4277231236206</v>
      </c>
      <c r="AF139" s="53">
        <f t="shared" si="69"/>
        <v>2292.6257066811104</v>
      </c>
      <c r="AG139" s="53">
        <f t="shared" si="69"/>
        <v>1830.2231157245039</v>
      </c>
      <c r="AH139" s="53">
        <f t="shared" si="69"/>
        <v>1175.6006351162823</v>
      </c>
      <c r="AI139" s="53">
        <f t="shared" si="69"/>
        <v>0</v>
      </c>
      <c r="AJ139" s="53">
        <f t="shared" si="69"/>
        <v>0</v>
      </c>
      <c r="AK139" s="53">
        <f t="shared" si="69"/>
        <v>0</v>
      </c>
      <c r="AL139" s="53">
        <f t="shared" si="69"/>
        <v>0</v>
      </c>
      <c r="AM139" s="53">
        <f t="shared" si="69"/>
        <v>0</v>
      </c>
      <c r="AN139" s="53">
        <f t="shared" si="69"/>
        <v>0</v>
      </c>
    </row>
    <row r="140" spans="1:42" s="26" customFormat="1" ht="15.75" customHeight="1" x14ac:dyDescent="0.25">
      <c r="A140" s="13"/>
      <c r="B140" s="13"/>
      <c r="E140" s="119"/>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27"/>
      <c r="AP140" s="28"/>
    </row>
    <row r="141" spans="1:42" s="26" customFormat="1" ht="15.75" customHeight="1" x14ac:dyDescent="0.25">
      <c r="A141" s="13"/>
      <c r="C141" s="26" t="s">
        <v>160</v>
      </c>
      <c r="D141" s="93">
        <f>+Dashboard!D38</f>
        <v>0.5</v>
      </c>
      <c r="E141" s="85">
        <f>SUM(F141:AN141)</f>
        <v>4222.6328128826253</v>
      </c>
      <c r="F141" s="41">
        <f t="shared" ref="F141:AN141" si="70">+F65*$D141</f>
        <v>0</v>
      </c>
      <c r="G141" s="41">
        <f t="shared" si="70"/>
        <v>0</v>
      </c>
      <c r="H141" s="41">
        <f t="shared" si="70"/>
        <v>0</v>
      </c>
      <c r="I141" s="41">
        <f t="shared" si="70"/>
        <v>0</v>
      </c>
      <c r="J141" s="41">
        <f t="shared" si="70"/>
        <v>0</v>
      </c>
      <c r="K141" s="41">
        <f t="shared" si="70"/>
        <v>0</v>
      </c>
      <c r="L141" s="41">
        <f t="shared" si="70"/>
        <v>0</v>
      </c>
      <c r="M141" s="41">
        <f t="shared" si="70"/>
        <v>0</v>
      </c>
      <c r="N141" s="41">
        <f t="shared" si="70"/>
        <v>0</v>
      </c>
      <c r="O141" s="41">
        <f t="shared" si="70"/>
        <v>0</v>
      </c>
      <c r="P141" s="41">
        <f t="shared" si="70"/>
        <v>0</v>
      </c>
      <c r="Q141" s="41">
        <f t="shared" si="70"/>
        <v>0</v>
      </c>
      <c r="R141" s="41">
        <f t="shared" si="70"/>
        <v>0</v>
      </c>
      <c r="S141" s="41">
        <f t="shared" si="70"/>
        <v>501.67540799999995</v>
      </c>
      <c r="T141" s="41">
        <f t="shared" si="70"/>
        <v>1771.3000943999998</v>
      </c>
      <c r="U141" s="41">
        <f t="shared" si="70"/>
        <v>1405.2314082239998</v>
      </c>
      <c r="V141" s="41">
        <f t="shared" si="70"/>
        <v>286.66720727769598</v>
      </c>
      <c r="W141" s="41">
        <f t="shared" si="70"/>
        <v>0</v>
      </c>
      <c r="X141" s="41">
        <f t="shared" si="70"/>
        <v>0</v>
      </c>
      <c r="Y141" s="41">
        <f t="shared" si="70"/>
        <v>0</v>
      </c>
      <c r="Z141" s="41">
        <f t="shared" si="70"/>
        <v>32.614200255754973</v>
      </c>
      <c r="AA141" s="41">
        <f t="shared" si="70"/>
        <v>115.15321474916563</v>
      </c>
      <c r="AB141" s="41">
        <f t="shared" si="70"/>
        <v>91.354883701004738</v>
      </c>
      <c r="AC141" s="41">
        <f t="shared" si="70"/>
        <v>18.636396275004966</v>
      </c>
      <c r="AD141" s="41">
        <f t="shared" si="70"/>
        <v>0</v>
      </c>
      <c r="AE141" s="41">
        <f t="shared" si="70"/>
        <v>0</v>
      </c>
      <c r="AF141" s="41">
        <f t="shared" si="70"/>
        <v>0</v>
      </c>
      <c r="AG141" s="41">
        <f t="shared" si="70"/>
        <v>0</v>
      </c>
      <c r="AH141" s="41">
        <f t="shared" si="70"/>
        <v>0</v>
      </c>
      <c r="AI141" s="41">
        <f t="shared" si="70"/>
        <v>0</v>
      </c>
      <c r="AJ141" s="41">
        <f t="shared" si="70"/>
        <v>0</v>
      </c>
      <c r="AK141" s="41">
        <f t="shared" si="70"/>
        <v>0</v>
      </c>
      <c r="AL141" s="41">
        <f t="shared" si="70"/>
        <v>0</v>
      </c>
      <c r="AM141" s="41">
        <f t="shared" si="70"/>
        <v>0</v>
      </c>
      <c r="AN141" s="41">
        <f t="shared" si="70"/>
        <v>0</v>
      </c>
      <c r="AO141" s="27"/>
      <c r="AP141" s="28"/>
    </row>
    <row r="142" spans="1:42" s="26" customFormat="1" ht="15.75" customHeight="1" x14ac:dyDescent="0.25">
      <c r="A142" s="13"/>
      <c r="B142" s="13"/>
      <c r="E142" s="119"/>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27"/>
      <c r="AP142" s="28"/>
    </row>
    <row r="143" spans="1:42" s="54" customFormat="1" ht="15.75" customHeight="1" x14ac:dyDescent="0.25">
      <c r="A143" s="115"/>
      <c r="B143" s="115"/>
      <c r="C143" s="20" t="s">
        <v>190</v>
      </c>
      <c r="D143" s="116"/>
      <c r="E143" s="99">
        <f>SUM(F143:AN143)</f>
        <v>24879.43981367067</v>
      </c>
      <c r="F143" s="41">
        <f>MAX(0.85*(F139)-F141*1.7,0)</f>
        <v>0</v>
      </c>
      <c r="G143" s="41">
        <f t="shared" ref="G143:AN143" si="71">MAX(0.85*(G139)-G141*1.7,0)</f>
        <v>0</v>
      </c>
      <c r="H143" s="41">
        <f t="shared" si="71"/>
        <v>0</v>
      </c>
      <c r="I143" s="41">
        <f t="shared" si="71"/>
        <v>0</v>
      </c>
      <c r="J143" s="41">
        <f t="shared" si="71"/>
        <v>0</v>
      </c>
      <c r="K143" s="41">
        <f t="shared" si="71"/>
        <v>0</v>
      </c>
      <c r="L143" s="41">
        <f t="shared" si="71"/>
        <v>0</v>
      </c>
      <c r="M143" s="41">
        <f t="shared" si="71"/>
        <v>0</v>
      </c>
      <c r="N143" s="41">
        <f t="shared" si="71"/>
        <v>0</v>
      </c>
      <c r="O143" s="41">
        <f>MAX(0.85*(O139)-O141*1.7,0)</f>
        <v>0</v>
      </c>
      <c r="P143" s="41">
        <f t="shared" si="71"/>
        <v>0</v>
      </c>
      <c r="Q143" s="41">
        <f t="shared" si="71"/>
        <v>0</v>
      </c>
      <c r="R143" s="41">
        <f t="shared" si="71"/>
        <v>0</v>
      </c>
      <c r="S143" s="41">
        <f t="shared" si="71"/>
        <v>0</v>
      </c>
      <c r="T143" s="41">
        <f t="shared" si="71"/>
        <v>0</v>
      </c>
      <c r="U143" s="41">
        <f t="shared" si="71"/>
        <v>0</v>
      </c>
      <c r="V143" s="41">
        <f t="shared" si="71"/>
        <v>0</v>
      </c>
      <c r="W143" s="41">
        <f t="shared" si="71"/>
        <v>0</v>
      </c>
      <c r="X143" s="41">
        <f t="shared" si="71"/>
        <v>1272.4409882480818</v>
      </c>
      <c r="Y143" s="41">
        <f t="shared" si="71"/>
        <v>2748.5342597876747</v>
      </c>
      <c r="Z143" s="41">
        <f t="shared" si="71"/>
        <v>2690.6420006826093</v>
      </c>
      <c r="AA143" s="41">
        <f t="shared" si="71"/>
        <v>2381.6005160157674</v>
      </c>
      <c r="AB143" s="41">
        <f t="shared" si="71"/>
        <v>2585.8869218276391</v>
      </c>
      <c r="AC143" s="41">
        <f t="shared" si="71"/>
        <v>3037.2989797013256</v>
      </c>
      <c r="AD143" s="41">
        <f t="shared" si="71"/>
        <v>3062.2405438588812</v>
      </c>
      <c r="AE143" s="41">
        <f t="shared" si="71"/>
        <v>2597.1135646550774</v>
      </c>
      <c r="AF143" s="41">
        <f t="shared" si="71"/>
        <v>1948.7318506789438</v>
      </c>
      <c r="AG143" s="41">
        <f t="shared" si="71"/>
        <v>1555.6896483658284</v>
      </c>
      <c r="AH143" s="41">
        <f t="shared" si="71"/>
        <v>999.26053984883993</v>
      </c>
      <c r="AI143" s="41">
        <f t="shared" si="71"/>
        <v>0</v>
      </c>
      <c r="AJ143" s="41">
        <f t="shared" si="71"/>
        <v>0</v>
      </c>
      <c r="AK143" s="41">
        <f t="shared" si="71"/>
        <v>0</v>
      </c>
      <c r="AL143" s="41">
        <f t="shared" si="71"/>
        <v>0</v>
      </c>
      <c r="AM143" s="41">
        <f t="shared" si="71"/>
        <v>0</v>
      </c>
      <c r="AN143" s="41">
        <f t="shared" si="71"/>
        <v>0</v>
      </c>
      <c r="AO143" s="47"/>
      <c r="AP143" s="117"/>
    </row>
    <row r="144" spans="1:42" s="49" customFormat="1" ht="15.75" customHeight="1" x14ac:dyDescent="0.25">
      <c r="A144" s="48"/>
      <c r="B144" s="48"/>
      <c r="C144" s="43" t="s">
        <v>162</v>
      </c>
      <c r="D144" s="102"/>
      <c r="E144" s="99">
        <f>SUM(F144:AN144)</f>
        <v>57007.757776307386</v>
      </c>
      <c r="F144" s="41">
        <f>(F103+F141+F70)</f>
        <v>0</v>
      </c>
      <c r="G144" s="41">
        <f t="shared" ref="G144:AN144" si="72">(G103+G141+G70+F145)</f>
        <v>0</v>
      </c>
      <c r="H144" s="41">
        <f t="shared" si="72"/>
        <v>0</v>
      </c>
      <c r="I144" s="41">
        <f t="shared" si="72"/>
        <v>0</v>
      </c>
      <c r="J144" s="41">
        <f t="shared" si="72"/>
        <v>0</v>
      </c>
      <c r="K144" s="41">
        <f t="shared" si="72"/>
        <v>0</v>
      </c>
      <c r="L144" s="41">
        <f t="shared" si="72"/>
        <v>0</v>
      </c>
      <c r="M144" s="41">
        <f t="shared" si="72"/>
        <v>0</v>
      </c>
      <c r="N144" s="41">
        <f t="shared" si="72"/>
        <v>0</v>
      </c>
      <c r="O144" s="41">
        <f t="shared" si="72"/>
        <v>0</v>
      </c>
      <c r="P144" s="41">
        <f t="shared" si="72"/>
        <v>0</v>
      </c>
      <c r="Q144" s="41">
        <f t="shared" si="72"/>
        <v>0</v>
      </c>
      <c r="R144" s="41">
        <f t="shared" si="72"/>
        <v>0</v>
      </c>
      <c r="S144" s="41">
        <f t="shared" si="72"/>
        <v>501.67540799999995</v>
      </c>
      <c r="T144" s="41">
        <f t="shared" si="72"/>
        <v>2272.9755023999996</v>
      </c>
      <c r="U144" s="41">
        <f t="shared" si="72"/>
        <v>3678.2069106239996</v>
      </c>
      <c r="V144" s="41">
        <f t="shared" si="72"/>
        <v>5564.2171260079849</v>
      </c>
      <c r="W144" s="41">
        <f t="shared" si="72"/>
        <v>7201.1864610806379</v>
      </c>
      <c r="X144" s="41">
        <f t="shared" si="72"/>
        <v>8865.3335270309744</v>
      </c>
      <c r="Y144" s="41">
        <f t="shared" si="72"/>
        <v>9258.9437874782925</v>
      </c>
      <c r="Z144" s="41">
        <f t="shared" si="72"/>
        <v>8224.3259933528716</v>
      </c>
      <c r="AA144" s="41">
        <f t="shared" si="72"/>
        <v>5792.8529625236506</v>
      </c>
      <c r="AB144" s="41">
        <f t="shared" si="72"/>
        <v>3686.3119329539973</v>
      </c>
      <c r="AC144" s="41">
        <f t="shared" si="72"/>
        <v>1314.1627253677998</v>
      </c>
      <c r="AD144" s="41">
        <f t="shared" si="72"/>
        <v>196.11429866996411</v>
      </c>
      <c r="AE144" s="41">
        <f t="shared" si="72"/>
        <v>175.8580300678907</v>
      </c>
      <c r="AF144" s="41">
        <f t="shared" si="72"/>
        <v>119.33426546458088</v>
      </c>
      <c r="AG144" s="41">
        <f t="shared" si="72"/>
        <v>81.584353610761895</v>
      </c>
      <c r="AH144" s="41">
        <f t="shared" si="72"/>
        <v>74.674491673979119</v>
      </c>
      <c r="AI144" s="41">
        <f t="shared" si="72"/>
        <v>1.1368683772161603E-13</v>
      </c>
      <c r="AJ144" s="41">
        <f t="shared" si="72"/>
        <v>1.1368683772161603E-13</v>
      </c>
      <c r="AK144" s="41">
        <f t="shared" si="72"/>
        <v>1.1368683772161603E-13</v>
      </c>
      <c r="AL144" s="41">
        <f t="shared" si="72"/>
        <v>1.1368683772161603E-13</v>
      </c>
      <c r="AM144" s="41">
        <f t="shared" si="72"/>
        <v>1.1368683772161603E-13</v>
      </c>
      <c r="AN144" s="41">
        <f t="shared" si="72"/>
        <v>1.1368683772161603E-13</v>
      </c>
      <c r="AO144" s="47"/>
      <c r="AP144" s="50"/>
    </row>
    <row r="145" spans="1:42" s="54" customFormat="1" ht="15.75" customHeight="1" x14ac:dyDescent="0.25">
      <c r="A145" s="115"/>
      <c r="B145" s="115"/>
      <c r="C145" s="20" t="s">
        <v>163</v>
      </c>
      <c r="D145" s="116"/>
      <c r="E145" s="189">
        <f>SUM(F145:AN145)</f>
        <v>43366.924924890634</v>
      </c>
      <c r="F145" s="42">
        <f>+IF(F143&lt;F144,F144-F143,0)</f>
        <v>0</v>
      </c>
      <c r="G145" s="42">
        <f t="shared" ref="G145:AN145" si="73">+IF(G143&lt;G144,G144-G143,0)</f>
        <v>0</v>
      </c>
      <c r="H145" s="42">
        <f t="shared" si="73"/>
        <v>0</v>
      </c>
      <c r="I145" s="42">
        <f t="shared" si="73"/>
        <v>0</v>
      </c>
      <c r="J145" s="42">
        <f t="shared" si="73"/>
        <v>0</v>
      </c>
      <c r="K145" s="42">
        <f t="shared" si="73"/>
        <v>0</v>
      </c>
      <c r="L145" s="42">
        <f t="shared" si="73"/>
        <v>0</v>
      </c>
      <c r="M145" s="42">
        <f t="shared" si="73"/>
        <v>0</v>
      </c>
      <c r="N145" s="42">
        <f t="shared" si="73"/>
        <v>0</v>
      </c>
      <c r="O145" s="42">
        <f t="shared" si="73"/>
        <v>0</v>
      </c>
      <c r="P145" s="42">
        <f t="shared" si="73"/>
        <v>0</v>
      </c>
      <c r="Q145" s="42">
        <f t="shared" si="73"/>
        <v>0</v>
      </c>
      <c r="R145" s="42">
        <f t="shared" si="73"/>
        <v>0</v>
      </c>
      <c r="S145" s="42">
        <f t="shared" si="73"/>
        <v>501.67540799999995</v>
      </c>
      <c r="T145" s="42">
        <f t="shared" si="73"/>
        <v>2272.9755023999996</v>
      </c>
      <c r="U145" s="42">
        <f t="shared" si="73"/>
        <v>3678.2069106239996</v>
      </c>
      <c r="V145" s="42">
        <f t="shared" si="73"/>
        <v>5564.2171260079849</v>
      </c>
      <c r="W145" s="42">
        <f t="shared" si="73"/>
        <v>7201.1864610806379</v>
      </c>
      <c r="X145" s="42">
        <f t="shared" si="73"/>
        <v>7592.8925387828931</v>
      </c>
      <c r="Y145" s="42">
        <f t="shared" si="73"/>
        <v>6510.4095276906173</v>
      </c>
      <c r="Z145" s="42">
        <f t="shared" si="73"/>
        <v>5533.6839926702623</v>
      </c>
      <c r="AA145" s="42">
        <f t="shared" si="73"/>
        <v>3411.2524465078832</v>
      </c>
      <c r="AB145" s="42">
        <f t="shared" si="73"/>
        <v>1100.4250111263582</v>
      </c>
      <c r="AC145" s="42">
        <f t="shared" si="73"/>
        <v>0</v>
      </c>
      <c r="AD145" s="42">
        <f t="shared" si="73"/>
        <v>0</v>
      </c>
      <c r="AE145" s="42">
        <f t="shared" si="73"/>
        <v>0</v>
      </c>
      <c r="AF145" s="42">
        <f t="shared" si="73"/>
        <v>0</v>
      </c>
      <c r="AG145" s="42">
        <f t="shared" si="73"/>
        <v>0</v>
      </c>
      <c r="AH145" s="42">
        <f t="shared" si="73"/>
        <v>0</v>
      </c>
      <c r="AI145" s="42">
        <f t="shared" si="73"/>
        <v>1.1368683772161603E-13</v>
      </c>
      <c r="AJ145" s="42">
        <f t="shared" si="73"/>
        <v>1.1368683772161603E-13</v>
      </c>
      <c r="AK145" s="42">
        <f t="shared" si="73"/>
        <v>1.1368683772161603E-13</v>
      </c>
      <c r="AL145" s="42">
        <f t="shared" si="73"/>
        <v>1.1368683772161603E-13</v>
      </c>
      <c r="AM145" s="42">
        <f t="shared" si="73"/>
        <v>1.1368683772161603E-13</v>
      </c>
      <c r="AN145" s="161">
        <f t="shared" si="73"/>
        <v>1.1368683772161603E-13</v>
      </c>
      <c r="AO145" s="47"/>
      <c r="AP145" s="117"/>
    </row>
    <row r="146" spans="1:42" s="116" customFormat="1" ht="15.75" customHeight="1" x14ac:dyDescent="0.25">
      <c r="A146" s="162"/>
      <c r="B146" s="162"/>
      <c r="C146" s="20" t="s">
        <v>164</v>
      </c>
      <c r="E146" s="99">
        <f>SUM(F146:AN146)</f>
        <v>13640.83285141675</v>
      </c>
      <c r="F146" s="163">
        <f>MIN(F143,F144)</f>
        <v>0</v>
      </c>
      <c r="G146" s="163">
        <f t="shared" ref="G146:AN146" si="74">MIN(G143,G144)</f>
        <v>0</v>
      </c>
      <c r="H146" s="163">
        <f t="shared" si="74"/>
        <v>0</v>
      </c>
      <c r="I146" s="163">
        <f t="shared" si="74"/>
        <v>0</v>
      </c>
      <c r="J146" s="163">
        <f t="shared" si="74"/>
        <v>0</v>
      </c>
      <c r="K146" s="163">
        <f t="shared" si="74"/>
        <v>0</v>
      </c>
      <c r="L146" s="163">
        <f t="shared" si="74"/>
        <v>0</v>
      </c>
      <c r="M146" s="163">
        <f t="shared" si="74"/>
        <v>0</v>
      </c>
      <c r="N146" s="163">
        <f t="shared" si="74"/>
        <v>0</v>
      </c>
      <c r="O146" s="163">
        <f t="shared" si="74"/>
        <v>0</v>
      </c>
      <c r="P146" s="163">
        <f t="shared" si="74"/>
        <v>0</v>
      </c>
      <c r="Q146" s="163">
        <f t="shared" si="74"/>
        <v>0</v>
      </c>
      <c r="R146" s="163">
        <f t="shared" si="74"/>
        <v>0</v>
      </c>
      <c r="S146" s="163">
        <f t="shared" si="74"/>
        <v>0</v>
      </c>
      <c r="T146" s="163">
        <f t="shared" si="74"/>
        <v>0</v>
      </c>
      <c r="U146" s="163">
        <f t="shared" si="74"/>
        <v>0</v>
      </c>
      <c r="V146" s="163">
        <f t="shared" si="74"/>
        <v>0</v>
      </c>
      <c r="W146" s="163">
        <f t="shared" si="74"/>
        <v>0</v>
      </c>
      <c r="X146" s="163">
        <f t="shared" si="74"/>
        <v>1272.4409882480818</v>
      </c>
      <c r="Y146" s="163">
        <f t="shared" si="74"/>
        <v>2748.5342597876747</v>
      </c>
      <c r="Z146" s="163">
        <f t="shared" si="74"/>
        <v>2690.6420006826093</v>
      </c>
      <c r="AA146" s="163">
        <f t="shared" si="74"/>
        <v>2381.6005160157674</v>
      </c>
      <c r="AB146" s="163">
        <f t="shared" si="74"/>
        <v>2585.8869218276391</v>
      </c>
      <c r="AC146" s="163">
        <f t="shared" si="74"/>
        <v>1314.1627253677998</v>
      </c>
      <c r="AD146" s="163">
        <f t="shared" si="74"/>
        <v>196.11429866996411</v>
      </c>
      <c r="AE146" s="163">
        <f t="shared" si="74"/>
        <v>175.8580300678907</v>
      </c>
      <c r="AF146" s="163">
        <f t="shared" si="74"/>
        <v>119.33426546458088</v>
      </c>
      <c r="AG146" s="163">
        <f t="shared" si="74"/>
        <v>81.584353610761895</v>
      </c>
      <c r="AH146" s="163">
        <f t="shared" si="74"/>
        <v>74.674491673979119</v>
      </c>
      <c r="AI146" s="163">
        <f t="shared" si="74"/>
        <v>0</v>
      </c>
      <c r="AJ146" s="163">
        <f t="shared" si="74"/>
        <v>0</v>
      </c>
      <c r="AK146" s="163">
        <f t="shared" si="74"/>
        <v>0</v>
      </c>
      <c r="AL146" s="163">
        <f t="shared" si="74"/>
        <v>0</v>
      </c>
      <c r="AM146" s="163">
        <f t="shared" si="74"/>
        <v>0</v>
      </c>
      <c r="AN146" s="164">
        <f t="shared" si="74"/>
        <v>0</v>
      </c>
      <c r="AO146" s="47"/>
      <c r="AP146" s="117"/>
    </row>
    <row r="147" spans="1:42" s="26" customFormat="1" ht="15.75" customHeight="1" x14ac:dyDescent="0.25">
      <c r="A147" s="13"/>
      <c r="B147" s="13"/>
      <c r="E147" s="119"/>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27"/>
      <c r="AP147" s="28"/>
    </row>
    <row r="148" spans="1:42" s="54" customFormat="1" ht="15.75" customHeight="1" x14ac:dyDescent="0.25">
      <c r="A148" s="115"/>
      <c r="B148" s="115"/>
      <c r="C148" s="20" t="s">
        <v>165</v>
      </c>
      <c r="D148" s="116"/>
      <c r="E148" s="99">
        <f>SUM(F148:AN148)</f>
        <v>16144.61373109884</v>
      </c>
      <c r="F148" s="41">
        <f>+F139-F146</f>
        <v>0</v>
      </c>
      <c r="G148" s="41">
        <f t="shared" ref="G148:AM148" si="75">+G139-G146</f>
        <v>0</v>
      </c>
      <c r="H148" s="41">
        <f t="shared" si="75"/>
        <v>0</v>
      </c>
      <c r="I148" s="41">
        <f t="shared" si="75"/>
        <v>0</v>
      </c>
      <c r="J148" s="41">
        <f t="shared" si="75"/>
        <v>0</v>
      </c>
      <c r="K148" s="41">
        <f t="shared" si="75"/>
        <v>0</v>
      </c>
      <c r="L148" s="41">
        <f t="shared" si="75"/>
        <v>0</v>
      </c>
      <c r="M148" s="41">
        <f t="shared" si="75"/>
        <v>0</v>
      </c>
      <c r="N148" s="41">
        <f t="shared" si="75"/>
        <v>0</v>
      </c>
      <c r="O148" s="41">
        <f t="shared" si="75"/>
        <v>0</v>
      </c>
      <c r="P148" s="41">
        <f t="shared" si="75"/>
        <v>0</v>
      </c>
      <c r="Q148" s="41">
        <f t="shared" si="75"/>
        <v>0</v>
      </c>
      <c r="R148" s="41">
        <f t="shared" si="75"/>
        <v>0</v>
      </c>
      <c r="S148" s="41">
        <f t="shared" si="75"/>
        <v>0</v>
      </c>
      <c r="T148" s="41">
        <f t="shared" si="75"/>
        <v>0</v>
      </c>
      <c r="U148" s="41">
        <f t="shared" si="75"/>
        <v>0</v>
      </c>
      <c r="V148" s="41">
        <f t="shared" si="75"/>
        <v>0</v>
      </c>
      <c r="W148" s="41">
        <f t="shared" si="75"/>
        <v>0</v>
      </c>
      <c r="X148" s="41">
        <f t="shared" si="75"/>
        <v>224.54840969083807</v>
      </c>
      <c r="Y148" s="41">
        <f t="shared" si="75"/>
        <v>485.03545760958968</v>
      </c>
      <c r="Z148" s="41">
        <f t="shared" si="75"/>
        <v>540.04757710255899</v>
      </c>
      <c r="AA148" s="41">
        <f t="shared" si="75"/>
        <v>650.58887350111399</v>
      </c>
      <c r="AB148" s="41">
        <f t="shared" si="75"/>
        <v>639.04275360688689</v>
      </c>
      <c r="AC148" s="41">
        <f t="shared" si="75"/>
        <v>2296.4029844778875</v>
      </c>
      <c r="AD148" s="41">
        <f t="shared" si="75"/>
        <v>3406.5216352816606</v>
      </c>
      <c r="AE148" s="41">
        <f t="shared" si="75"/>
        <v>2879.5696930557297</v>
      </c>
      <c r="AF148" s="41">
        <f t="shared" si="75"/>
        <v>2173.2914412165296</v>
      </c>
      <c r="AG148" s="41">
        <f t="shared" si="75"/>
        <v>1748.6387621137421</v>
      </c>
      <c r="AH148" s="41">
        <f t="shared" si="75"/>
        <v>1100.9261434423031</v>
      </c>
      <c r="AI148" s="41">
        <f t="shared" si="75"/>
        <v>0</v>
      </c>
      <c r="AJ148" s="41">
        <f t="shared" si="75"/>
        <v>0</v>
      </c>
      <c r="AK148" s="41">
        <f t="shared" si="75"/>
        <v>0</v>
      </c>
      <c r="AL148" s="41">
        <f t="shared" si="75"/>
        <v>0</v>
      </c>
      <c r="AM148" s="41">
        <f t="shared" si="75"/>
        <v>0</v>
      </c>
      <c r="AN148" s="41">
        <f>+AN139-AN146</f>
        <v>0</v>
      </c>
      <c r="AO148" s="47"/>
      <c r="AP148" s="117"/>
    </row>
    <row r="149" spans="1:42" s="26" customFormat="1" ht="15.75" customHeight="1" x14ac:dyDescent="0.25">
      <c r="A149" s="13"/>
      <c r="C149" s="26" t="s">
        <v>166</v>
      </c>
      <c r="D149" s="93">
        <f>+Dashboard!D39</f>
        <v>0.5</v>
      </c>
      <c r="E149" s="98">
        <f>SUM(F149:AN149)</f>
        <v>8539.3730040450537</v>
      </c>
      <c r="F149" s="42">
        <f>+F148*$D149+D151</f>
        <v>0</v>
      </c>
      <c r="G149" s="42">
        <f t="shared" ref="G149:AN149" si="76">+G148*$D149+F151</f>
        <v>0</v>
      </c>
      <c r="H149" s="42">
        <f t="shared" si="76"/>
        <v>0</v>
      </c>
      <c r="I149" s="42">
        <f t="shared" si="76"/>
        <v>0</v>
      </c>
      <c r="J149" s="42">
        <f t="shared" si="76"/>
        <v>0</v>
      </c>
      <c r="K149" s="42">
        <f t="shared" si="76"/>
        <v>0</v>
      </c>
      <c r="L149" s="42">
        <f t="shared" si="76"/>
        <v>0</v>
      </c>
      <c r="M149" s="42">
        <f t="shared" si="76"/>
        <v>0</v>
      </c>
      <c r="N149" s="42">
        <f t="shared" si="76"/>
        <v>0</v>
      </c>
      <c r="O149" s="42">
        <f t="shared" si="76"/>
        <v>0</v>
      </c>
      <c r="P149" s="42">
        <f t="shared" si="76"/>
        <v>0</v>
      </c>
      <c r="Q149" s="42">
        <f t="shared" si="76"/>
        <v>0</v>
      </c>
      <c r="R149" s="42">
        <f t="shared" si="76"/>
        <v>0</v>
      </c>
      <c r="S149" s="42">
        <f t="shared" si="76"/>
        <v>0</v>
      </c>
      <c r="T149" s="42">
        <f t="shared" si="76"/>
        <v>0</v>
      </c>
      <c r="U149" s="42">
        <f t="shared" si="76"/>
        <v>0</v>
      </c>
      <c r="V149" s="42">
        <f t="shared" si="76"/>
        <v>0</v>
      </c>
      <c r="W149" s="42">
        <f t="shared" si="76"/>
        <v>0</v>
      </c>
      <c r="X149" s="42">
        <f t="shared" si="76"/>
        <v>112.27420484541904</v>
      </c>
      <c r="Y149" s="42">
        <f t="shared" si="76"/>
        <v>354.79193365021388</v>
      </c>
      <c r="Z149" s="42">
        <f t="shared" si="76"/>
        <v>624.81572220149337</v>
      </c>
      <c r="AA149" s="42">
        <f t="shared" si="76"/>
        <v>325.294436750557</v>
      </c>
      <c r="AB149" s="42">
        <f t="shared" si="76"/>
        <v>319.52137680344345</v>
      </c>
      <c r="AC149" s="42">
        <f t="shared" si="76"/>
        <v>1148.2014922389437</v>
      </c>
      <c r="AD149" s="42">
        <f t="shared" si="76"/>
        <v>1703.2608176408303</v>
      </c>
      <c r="AE149" s="42">
        <f t="shared" si="76"/>
        <v>1439.7848465278648</v>
      </c>
      <c r="AF149" s="42">
        <f t="shared" si="76"/>
        <v>1086.6457206082648</v>
      </c>
      <c r="AG149" s="42">
        <f t="shared" si="76"/>
        <v>874.31938105687107</v>
      </c>
      <c r="AH149" s="42">
        <f t="shared" si="76"/>
        <v>550.46307172115155</v>
      </c>
      <c r="AI149" s="42">
        <f t="shared" si="76"/>
        <v>0</v>
      </c>
      <c r="AJ149" s="42">
        <f t="shared" si="76"/>
        <v>0</v>
      </c>
      <c r="AK149" s="42">
        <f t="shared" si="76"/>
        <v>0</v>
      </c>
      <c r="AL149" s="42">
        <f t="shared" si="76"/>
        <v>0</v>
      </c>
      <c r="AM149" s="42">
        <f t="shared" si="76"/>
        <v>0</v>
      </c>
      <c r="AN149" s="42">
        <f t="shared" si="76"/>
        <v>0</v>
      </c>
      <c r="AO149" s="27"/>
      <c r="AP149" s="28" t="s">
        <v>168</v>
      </c>
    </row>
    <row r="150" spans="1:42" s="54" customFormat="1" ht="15.75" customHeight="1" x14ac:dyDescent="0.25">
      <c r="A150" s="115"/>
      <c r="B150" s="115"/>
      <c r="C150" s="20" t="s">
        <v>167</v>
      </c>
      <c r="D150" s="116"/>
      <c r="E150" s="99">
        <f>SUM(F150:AN150)</f>
        <v>22847.879031455868</v>
      </c>
      <c r="F150" s="41">
        <f t="shared" ref="F150:AN150" si="77">+F77-F116</f>
        <v>0</v>
      </c>
      <c r="G150" s="41">
        <f t="shared" si="77"/>
        <v>0</v>
      </c>
      <c r="H150" s="41">
        <f t="shared" si="77"/>
        <v>0</v>
      </c>
      <c r="I150" s="41">
        <f t="shared" si="77"/>
        <v>0</v>
      </c>
      <c r="J150" s="41">
        <f t="shared" si="77"/>
        <v>0</v>
      </c>
      <c r="K150" s="41">
        <f t="shared" si="77"/>
        <v>0</v>
      </c>
      <c r="L150" s="41">
        <f t="shared" si="77"/>
        <v>0</v>
      </c>
      <c r="M150" s="41">
        <f t="shared" si="77"/>
        <v>0</v>
      </c>
      <c r="N150" s="41">
        <f t="shared" si="77"/>
        <v>0</v>
      </c>
      <c r="O150" s="41">
        <f t="shared" si="77"/>
        <v>0</v>
      </c>
      <c r="P150" s="41">
        <f t="shared" si="77"/>
        <v>0</v>
      </c>
      <c r="Q150" s="41">
        <f t="shared" si="77"/>
        <v>0</v>
      </c>
      <c r="R150" s="41">
        <f t="shared" si="77"/>
        <v>0</v>
      </c>
      <c r="S150" s="41">
        <f t="shared" si="77"/>
        <v>0</v>
      </c>
      <c r="T150" s="41">
        <f t="shared" si="77"/>
        <v>0</v>
      </c>
      <c r="U150" s="41">
        <f t="shared" si="77"/>
        <v>0</v>
      </c>
      <c r="V150" s="41">
        <f t="shared" si="77"/>
        <v>0</v>
      </c>
      <c r="W150" s="41">
        <f t="shared" si="77"/>
        <v>0</v>
      </c>
      <c r="X150" s="41">
        <f t="shared" si="77"/>
        <v>0</v>
      </c>
      <c r="Y150" s="41">
        <f t="shared" si="77"/>
        <v>0</v>
      </c>
      <c r="Z150" s="41">
        <f t="shared" si="77"/>
        <v>1330.0117210517174</v>
      </c>
      <c r="AA150" s="41">
        <f t="shared" si="77"/>
        <v>3111.9568357509916</v>
      </c>
      <c r="AB150" s="41">
        <f t="shared" si="77"/>
        <v>3236.4277344792517</v>
      </c>
      <c r="AC150" s="41">
        <f t="shared" si="77"/>
        <v>3576.2927472430429</v>
      </c>
      <c r="AD150" s="41">
        <f t="shared" si="77"/>
        <v>3517.1147825347844</v>
      </c>
      <c r="AE150" s="41">
        <f t="shared" si="77"/>
        <v>2947.2498744730706</v>
      </c>
      <c r="AF150" s="41">
        <f t="shared" si="77"/>
        <v>2219.1439553501514</v>
      </c>
      <c r="AG150" s="41">
        <f t="shared" si="77"/>
        <v>1785.2432244282318</v>
      </c>
      <c r="AH150" s="41">
        <f t="shared" si="77"/>
        <v>1124.4381561446289</v>
      </c>
      <c r="AI150" s="41">
        <f t="shared" si="77"/>
        <v>0</v>
      </c>
      <c r="AJ150" s="41">
        <f t="shared" si="77"/>
        <v>0</v>
      </c>
      <c r="AK150" s="41">
        <f t="shared" si="77"/>
        <v>0</v>
      </c>
      <c r="AL150" s="41">
        <f t="shared" si="77"/>
        <v>0</v>
      </c>
      <c r="AM150" s="41">
        <f t="shared" si="77"/>
        <v>0</v>
      </c>
      <c r="AN150" s="41">
        <f t="shared" si="77"/>
        <v>0</v>
      </c>
      <c r="AO150" s="47"/>
      <c r="AP150" s="117"/>
    </row>
    <row r="151" spans="1:42" s="54" customFormat="1" ht="15.75" customHeight="1" x14ac:dyDescent="0.25">
      <c r="A151" s="115"/>
      <c r="B151" s="115"/>
      <c r="C151" s="20" t="s">
        <v>163</v>
      </c>
      <c r="D151" s="116"/>
      <c r="E151" s="98"/>
      <c r="F151" s="42">
        <f>+IF(F150&lt;F149,F149-F150,0)</f>
        <v>0</v>
      </c>
      <c r="G151" s="42">
        <f t="shared" ref="G151:AN151" si="78">+IF(G150&lt;G149,G149-G150,0)</f>
        <v>0</v>
      </c>
      <c r="H151" s="42">
        <f t="shared" si="78"/>
        <v>0</v>
      </c>
      <c r="I151" s="42">
        <f t="shared" si="78"/>
        <v>0</v>
      </c>
      <c r="J151" s="42">
        <f t="shared" si="78"/>
        <v>0</v>
      </c>
      <c r="K151" s="42">
        <f t="shared" si="78"/>
        <v>0</v>
      </c>
      <c r="L151" s="42">
        <f t="shared" si="78"/>
        <v>0</v>
      </c>
      <c r="M151" s="42">
        <f t="shared" si="78"/>
        <v>0</v>
      </c>
      <c r="N151" s="42">
        <f t="shared" si="78"/>
        <v>0</v>
      </c>
      <c r="O151" s="42">
        <f t="shared" si="78"/>
        <v>0</v>
      </c>
      <c r="P151" s="42">
        <f t="shared" si="78"/>
        <v>0</v>
      </c>
      <c r="Q151" s="42">
        <f t="shared" si="78"/>
        <v>0</v>
      </c>
      <c r="R151" s="42">
        <f t="shared" si="78"/>
        <v>0</v>
      </c>
      <c r="S151" s="42">
        <f t="shared" si="78"/>
        <v>0</v>
      </c>
      <c r="T151" s="42">
        <f t="shared" si="78"/>
        <v>0</v>
      </c>
      <c r="U151" s="42">
        <f t="shared" si="78"/>
        <v>0</v>
      </c>
      <c r="V151" s="42">
        <f t="shared" si="78"/>
        <v>0</v>
      </c>
      <c r="W151" s="42">
        <f t="shared" si="78"/>
        <v>0</v>
      </c>
      <c r="X151" s="42">
        <f t="shared" si="78"/>
        <v>112.27420484541904</v>
      </c>
      <c r="Y151" s="42">
        <f t="shared" si="78"/>
        <v>354.79193365021388</v>
      </c>
      <c r="Z151" s="42">
        <f t="shared" si="78"/>
        <v>0</v>
      </c>
      <c r="AA151" s="42">
        <f t="shared" si="78"/>
        <v>0</v>
      </c>
      <c r="AB151" s="42">
        <f t="shared" si="78"/>
        <v>0</v>
      </c>
      <c r="AC151" s="42">
        <f t="shared" si="78"/>
        <v>0</v>
      </c>
      <c r="AD151" s="42">
        <f t="shared" si="78"/>
        <v>0</v>
      </c>
      <c r="AE151" s="42">
        <f t="shared" si="78"/>
        <v>0</v>
      </c>
      <c r="AF151" s="42">
        <f t="shared" si="78"/>
        <v>0</v>
      </c>
      <c r="AG151" s="42">
        <f t="shared" si="78"/>
        <v>0</v>
      </c>
      <c r="AH151" s="42">
        <f t="shared" si="78"/>
        <v>0</v>
      </c>
      <c r="AI151" s="42">
        <f t="shared" si="78"/>
        <v>0</v>
      </c>
      <c r="AJ151" s="42">
        <f t="shared" si="78"/>
        <v>0</v>
      </c>
      <c r="AK151" s="42">
        <f t="shared" si="78"/>
        <v>0</v>
      </c>
      <c r="AL151" s="42">
        <f t="shared" si="78"/>
        <v>0</v>
      </c>
      <c r="AM151" s="42">
        <f t="shared" si="78"/>
        <v>0</v>
      </c>
      <c r="AN151" s="42">
        <f t="shared" si="78"/>
        <v>0</v>
      </c>
      <c r="AO151" s="47"/>
      <c r="AP151" s="117"/>
    </row>
    <row r="152" spans="1:42" s="116" customFormat="1" ht="15.75" customHeight="1" x14ac:dyDescent="0.25">
      <c r="A152" s="162"/>
      <c r="B152" s="162"/>
      <c r="C152" s="20" t="s">
        <v>186</v>
      </c>
      <c r="E152" s="98">
        <f>SUM(F152:AN152)</f>
        <v>8072.3068655494199</v>
      </c>
      <c r="F152" s="163">
        <f>+F149-F151</f>
        <v>0</v>
      </c>
      <c r="G152" s="163">
        <f t="shared" ref="G152:AN152" si="79">+G149-G151</f>
        <v>0</v>
      </c>
      <c r="H152" s="163">
        <f t="shared" si="79"/>
        <v>0</v>
      </c>
      <c r="I152" s="163">
        <f t="shared" si="79"/>
        <v>0</v>
      </c>
      <c r="J152" s="163">
        <f t="shared" si="79"/>
        <v>0</v>
      </c>
      <c r="K152" s="163">
        <f t="shared" si="79"/>
        <v>0</v>
      </c>
      <c r="L152" s="163">
        <f t="shared" si="79"/>
        <v>0</v>
      </c>
      <c r="M152" s="163">
        <f t="shared" si="79"/>
        <v>0</v>
      </c>
      <c r="N152" s="163">
        <f t="shared" si="79"/>
        <v>0</v>
      </c>
      <c r="O152" s="163">
        <f t="shared" si="79"/>
        <v>0</v>
      </c>
      <c r="P152" s="163">
        <f t="shared" si="79"/>
        <v>0</v>
      </c>
      <c r="Q152" s="163">
        <f t="shared" si="79"/>
        <v>0</v>
      </c>
      <c r="R152" s="163">
        <f t="shared" si="79"/>
        <v>0</v>
      </c>
      <c r="S152" s="163">
        <f t="shared" si="79"/>
        <v>0</v>
      </c>
      <c r="T152" s="163">
        <f t="shared" si="79"/>
        <v>0</v>
      </c>
      <c r="U152" s="163">
        <f t="shared" si="79"/>
        <v>0</v>
      </c>
      <c r="V152" s="163">
        <f t="shared" si="79"/>
        <v>0</v>
      </c>
      <c r="W152" s="163">
        <f t="shared" si="79"/>
        <v>0</v>
      </c>
      <c r="X152" s="163">
        <f t="shared" si="79"/>
        <v>0</v>
      </c>
      <c r="Y152" s="163">
        <f t="shared" si="79"/>
        <v>0</v>
      </c>
      <c r="Z152" s="163">
        <f t="shared" si="79"/>
        <v>624.81572220149337</v>
      </c>
      <c r="AA152" s="163">
        <f t="shared" si="79"/>
        <v>325.294436750557</v>
      </c>
      <c r="AB152" s="163">
        <f t="shared" si="79"/>
        <v>319.52137680344345</v>
      </c>
      <c r="AC152" s="163">
        <f t="shared" si="79"/>
        <v>1148.2014922389437</v>
      </c>
      <c r="AD152" s="163">
        <f t="shared" si="79"/>
        <v>1703.2608176408303</v>
      </c>
      <c r="AE152" s="163">
        <f t="shared" si="79"/>
        <v>1439.7848465278648</v>
      </c>
      <c r="AF152" s="163">
        <f t="shared" si="79"/>
        <v>1086.6457206082648</v>
      </c>
      <c r="AG152" s="163">
        <f t="shared" si="79"/>
        <v>874.31938105687107</v>
      </c>
      <c r="AH152" s="163">
        <f t="shared" si="79"/>
        <v>550.46307172115155</v>
      </c>
      <c r="AI152" s="163">
        <f t="shared" si="79"/>
        <v>0</v>
      </c>
      <c r="AJ152" s="163">
        <f t="shared" si="79"/>
        <v>0</v>
      </c>
      <c r="AK152" s="163">
        <f t="shared" si="79"/>
        <v>0</v>
      </c>
      <c r="AL152" s="163">
        <f t="shared" si="79"/>
        <v>0</v>
      </c>
      <c r="AM152" s="163">
        <f t="shared" si="79"/>
        <v>0</v>
      </c>
      <c r="AN152" s="163">
        <f t="shared" si="79"/>
        <v>0</v>
      </c>
      <c r="AO152" s="47"/>
      <c r="AP152" s="117"/>
    </row>
    <row r="153" spans="1:42" s="165" customFormat="1" ht="15.75" customHeight="1" x14ac:dyDescent="0.25">
      <c r="A153" s="115"/>
      <c r="B153" s="115"/>
      <c r="C153" s="40"/>
      <c r="E153" s="99"/>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166"/>
      <c r="AP153" s="167"/>
    </row>
    <row r="154" spans="1:42" s="26" customFormat="1" ht="15.75" customHeight="1" x14ac:dyDescent="0.25">
      <c r="A154" s="13"/>
      <c r="B154"/>
      <c r="C154" t="s">
        <v>3</v>
      </c>
      <c r="D154"/>
      <c r="E154" s="85"/>
      <c r="F154" s="5">
        <f t="shared" ref="F154:AN154" si="80">IF(F152&lt;0,F152,0)</f>
        <v>0</v>
      </c>
      <c r="G154" s="5">
        <f t="shared" si="80"/>
        <v>0</v>
      </c>
      <c r="H154" s="5">
        <f t="shared" si="80"/>
        <v>0</v>
      </c>
      <c r="I154" s="5">
        <f t="shared" si="80"/>
        <v>0</v>
      </c>
      <c r="J154" s="5">
        <f t="shared" si="80"/>
        <v>0</v>
      </c>
      <c r="K154" s="5">
        <f t="shared" si="80"/>
        <v>0</v>
      </c>
      <c r="L154" s="5">
        <f t="shared" si="80"/>
        <v>0</v>
      </c>
      <c r="M154" s="5">
        <f t="shared" si="80"/>
        <v>0</v>
      </c>
      <c r="N154" s="5">
        <f t="shared" si="80"/>
        <v>0</v>
      </c>
      <c r="O154" s="5">
        <f t="shared" si="80"/>
        <v>0</v>
      </c>
      <c r="P154" s="5">
        <f t="shared" si="80"/>
        <v>0</v>
      </c>
      <c r="Q154" s="5">
        <f t="shared" si="80"/>
        <v>0</v>
      </c>
      <c r="R154" s="5">
        <f t="shared" si="80"/>
        <v>0</v>
      </c>
      <c r="S154" s="5">
        <f t="shared" si="80"/>
        <v>0</v>
      </c>
      <c r="T154" s="5">
        <f t="shared" si="80"/>
        <v>0</v>
      </c>
      <c r="U154" s="5">
        <f t="shared" si="80"/>
        <v>0</v>
      </c>
      <c r="V154" s="5">
        <f t="shared" si="80"/>
        <v>0</v>
      </c>
      <c r="W154" s="5">
        <f t="shared" si="80"/>
        <v>0</v>
      </c>
      <c r="X154" s="5">
        <f t="shared" si="80"/>
        <v>0</v>
      </c>
      <c r="Y154" s="5">
        <f t="shared" si="80"/>
        <v>0</v>
      </c>
      <c r="Z154" s="5">
        <f t="shared" si="80"/>
        <v>0</v>
      </c>
      <c r="AA154" s="5">
        <f t="shared" si="80"/>
        <v>0</v>
      </c>
      <c r="AB154" s="5">
        <f t="shared" si="80"/>
        <v>0</v>
      </c>
      <c r="AC154" s="5">
        <f t="shared" si="80"/>
        <v>0</v>
      </c>
      <c r="AD154" s="5">
        <f t="shared" si="80"/>
        <v>0</v>
      </c>
      <c r="AE154" s="5">
        <f t="shared" si="80"/>
        <v>0</v>
      </c>
      <c r="AF154" s="5">
        <f t="shared" si="80"/>
        <v>0</v>
      </c>
      <c r="AG154" s="5">
        <f t="shared" si="80"/>
        <v>0</v>
      </c>
      <c r="AH154" s="5">
        <f t="shared" si="80"/>
        <v>0</v>
      </c>
      <c r="AI154" s="5">
        <f t="shared" si="80"/>
        <v>0</v>
      </c>
      <c r="AJ154" s="5">
        <f t="shared" si="80"/>
        <v>0</v>
      </c>
      <c r="AK154" s="5">
        <f t="shared" si="80"/>
        <v>0</v>
      </c>
      <c r="AL154" s="5">
        <f t="shared" si="80"/>
        <v>0</v>
      </c>
      <c r="AM154" s="5">
        <f t="shared" si="80"/>
        <v>0</v>
      </c>
      <c r="AN154" s="5">
        <f t="shared" si="80"/>
        <v>0</v>
      </c>
      <c r="AO154" s="27"/>
      <c r="AP154" s="28"/>
    </row>
    <row r="155" spans="1:42" s="26" customFormat="1" ht="15.75" customHeight="1" x14ac:dyDescent="0.25">
      <c r="A155" s="13"/>
      <c r="B155"/>
      <c r="C155" t="s">
        <v>4</v>
      </c>
      <c r="D155"/>
      <c r="E155" s="119"/>
      <c r="F155" s="5">
        <f>+F154</f>
        <v>0</v>
      </c>
      <c r="G155" s="5">
        <f t="shared" ref="G155:AN155" si="81">+G154+F157</f>
        <v>0</v>
      </c>
      <c r="H155" s="5">
        <f t="shared" si="81"/>
        <v>0</v>
      </c>
      <c r="I155" s="5">
        <f t="shared" si="81"/>
        <v>0</v>
      </c>
      <c r="J155" s="5">
        <f t="shared" si="81"/>
        <v>0</v>
      </c>
      <c r="K155" s="5">
        <f t="shared" si="81"/>
        <v>0</v>
      </c>
      <c r="L155" s="5">
        <f t="shared" si="81"/>
        <v>0</v>
      </c>
      <c r="M155" s="5">
        <f t="shared" si="81"/>
        <v>0</v>
      </c>
      <c r="N155" s="5">
        <f t="shared" si="81"/>
        <v>0</v>
      </c>
      <c r="O155" s="5">
        <f t="shared" si="81"/>
        <v>0</v>
      </c>
      <c r="P155" s="5">
        <f t="shared" si="81"/>
        <v>0</v>
      </c>
      <c r="Q155" s="5">
        <f t="shared" si="81"/>
        <v>0</v>
      </c>
      <c r="R155" s="5">
        <f t="shared" si="81"/>
        <v>0</v>
      </c>
      <c r="S155" s="5">
        <f t="shared" si="81"/>
        <v>0</v>
      </c>
      <c r="T155" s="5">
        <f t="shared" si="81"/>
        <v>0</v>
      </c>
      <c r="U155" s="5">
        <f t="shared" si="81"/>
        <v>0</v>
      </c>
      <c r="V155" s="5">
        <f t="shared" si="81"/>
        <v>0</v>
      </c>
      <c r="W155" s="5">
        <f t="shared" si="81"/>
        <v>0</v>
      </c>
      <c r="X155" s="5">
        <f t="shared" si="81"/>
        <v>0</v>
      </c>
      <c r="Y155" s="5">
        <f t="shared" si="81"/>
        <v>0</v>
      </c>
      <c r="Z155" s="5">
        <f t="shared" si="81"/>
        <v>0</v>
      </c>
      <c r="AA155" s="5">
        <f t="shared" si="81"/>
        <v>0</v>
      </c>
      <c r="AB155" s="5">
        <f t="shared" si="81"/>
        <v>0</v>
      </c>
      <c r="AC155" s="5">
        <f t="shared" si="81"/>
        <v>0</v>
      </c>
      <c r="AD155" s="5">
        <f t="shared" si="81"/>
        <v>0</v>
      </c>
      <c r="AE155" s="5">
        <f t="shared" si="81"/>
        <v>0</v>
      </c>
      <c r="AF155" s="5">
        <f t="shared" si="81"/>
        <v>0</v>
      </c>
      <c r="AG155" s="5">
        <f t="shared" si="81"/>
        <v>0</v>
      </c>
      <c r="AH155" s="5">
        <f t="shared" si="81"/>
        <v>0</v>
      </c>
      <c r="AI155" s="5">
        <f t="shared" si="81"/>
        <v>0</v>
      </c>
      <c r="AJ155" s="5">
        <f t="shared" si="81"/>
        <v>0</v>
      </c>
      <c r="AK155" s="5">
        <f t="shared" si="81"/>
        <v>0</v>
      </c>
      <c r="AL155" s="5">
        <f t="shared" si="81"/>
        <v>0</v>
      </c>
      <c r="AM155" s="5">
        <f t="shared" si="81"/>
        <v>0</v>
      </c>
      <c r="AN155" s="5">
        <f t="shared" si="81"/>
        <v>0</v>
      </c>
      <c r="AO155" s="27"/>
      <c r="AP155" s="28"/>
    </row>
    <row r="156" spans="1:42" s="26" customFormat="1" ht="15.75" customHeight="1" x14ac:dyDescent="0.25">
      <c r="A156" s="13"/>
      <c r="B156"/>
      <c r="C156" t="s">
        <v>5</v>
      </c>
      <c r="D156"/>
      <c r="E156" s="119"/>
      <c r="F156" s="5">
        <f t="shared" ref="F156:AN156" si="82">IF(F152&lt;0,0,IF(F152&gt;-F155,F155,-F152))</f>
        <v>0</v>
      </c>
      <c r="G156" s="5">
        <f>IF(G152&lt;0,0,IF(G152&gt;-G155,G155,-G152))</f>
        <v>0</v>
      </c>
      <c r="H156" s="5">
        <f t="shared" si="82"/>
        <v>0</v>
      </c>
      <c r="I156" s="5">
        <f t="shared" si="82"/>
        <v>0</v>
      </c>
      <c r="J156" s="5">
        <f t="shared" si="82"/>
        <v>0</v>
      </c>
      <c r="K156" s="5">
        <f t="shared" si="82"/>
        <v>0</v>
      </c>
      <c r="L156" s="5">
        <f t="shared" si="82"/>
        <v>0</v>
      </c>
      <c r="M156" s="5">
        <f t="shared" si="82"/>
        <v>0</v>
      </c>
      <c r="N156" s="5">
        <f t="shared" si="82"/>
        <v>0</v>
      </c>
      <c r="O156" s="5">
        <f t="shared" si="82"/>
        <v>0</v>
      </c>
      <c r="P156" s="5">
        <f t="shared" si="82"/>
        <v>0</v>
      </c>
      <c r="Q156" s="5">
        <f t="shared" si="82"/>
        <v>0</v>
      </c>
      <c r="R156" s="5">
        <f t="shared" si="82"/>
        <v>0</v>
      </c>
      <c r="S156" s="5">
        <f t="shared" si="82"/>
        <v>0</v>
      </c>
      <c r="T156" s="5">
        <f t="shared" si="82"/>
        <v>0</v>
      </c>
      <c r="U156" s="5">
        <f t="shared" si="82"/>
        <v>0</v>
      </c>
      <c r="V156" s="5">
        <f t="shared" si="82"/>
        <v>0</v>
      </c>
      <c r="W156" s="5">
        <f t="shared" si="82"/>
        <v>0</v>
      </c>
      <c r="X156" s="5">
        <f t="shared" si="82"/>
        <v>0</v>
      </c>
      <c r="Y156" s="5">
        <f t="shared" si="82"/>
        <v>0</v>
      </c>
      <c r="Z156" s="5">
        <f t="shared" si="82"/>
        <v>0</v>
      </c>
      <c r="AA156" s="5">
        <f t="shared" si="82"/>
        <v>0</v>
      </c>
      <c r="AB156" s="5">
        <f t="shared" si="82"/>
        <v>0</v>
      </c>
      <c r="AC156" s="5">
        <f t="shared" si="82"/>
        <v>0</v>
      </c>
      <c r="AD156" s="5">
        <f t="shared" si="82"/>
        <v>0</v>
      </c>
      <c r="AE156" s="5">
        <f t="shared" si="82"/>
        <v>0</v>
      </c>
      <c r="AF156" s="5">
        <f t="shared" si="82"/>
        <v>0</v>
      </c>
      <c r="AG156" s="5">
        <f t="shared" si="82"/>
        <v>0</v>
      </c>
      <c r="AH156" s="5">
        <f t="shared" si="82"/>
        <v>0</v>
      </c>
      <c r="AI156" s="5">
        <f t="shared" si="82"/>
        <v>0</v>
      </c>
      <c r="AJ156" s="5">
        <f t="shared" si="82"/>
        <v>0</v>
      </c>
      <c r="AK156" s="5">
        <f t="shared" si="82"/>
        <v>0</v>
      </c>
      <c r="AL156" s="5">
        <f t="shared" si="82"/>
        <v>0</v>
      </c>
      <c r="AM156" s="5">
        <f t="shared" si="82"/>
        <v>0</v>
      </c>
      <c r="AN156" s="5">
        <f t="shared" si="82"/>
        <v>0</v>
      </c>
      <c r="AO156" s="27"/>
      <c r="AP156" s="28"/>
    </row>
    <row r="157" spans="1:42" s="26" customFormat="1" ht="15.75" customHeight="1" x14ac:dyDescent="0.25">
      <c r="A157" s="13"/>
      <c r="B157"/>
      <c r="C157" t="s">
        <v>6</v>
      </c>
      <c r="D157"/>
      <c r="E157" s="119"/>
      <c r="F157" s="5">
        <f t="shared" ref="F157:AN157" si="83">+F155-F156</f>
        <v>0</v>
      </c>
      <c r="G157" s="5">
        <f t="shared" si="83"/>
        <v>0</v>
      </c>
      <c r="H157" s="5">
        <f t="shared" si="83"/>
        <v>0</v>
      </c>
      <c r="I157" s="5">
        <f t="shared" si="83"/>
        <v>0</v>
      </c>
      <c r="J157" s="5">
        <f t="shared" si="83"/>
        <v>0</v>
      </c>
      <c r="K157" s="5">
        <f t="shared" si="83"/>
        <v>0</v>
      </c>
      <c r="L157" s="5">
        <f t="shared" si="83"/>
        <v>0</v>
      </c>
      <c r="M157" s="5">
        <f t="shared" si="83"/>
        <v>0</v>
      </c>
      <c r="N157" s="5">
        <f t="shared" si="83"/>
        <v>0</v>
      </c>
      <c r="O157" s="5">
        <f t="shared" si="83"/>
        <v>0</v>
      </c>
      <c r="P157" s="5">
        <f t="shared" si="83"/>
        <v>0</v>
      </c>
      <c r="Q157" s="5">
        <f t="shared" si="83"/>
        <v>0</v>
      </c>
      <c r="R157" s="5">
        <f t="shared" si="83"/>
        <v>0</v>
      </c>
      <c r="S157" s="5">
        <f t="shared" si="83"/>
        <v>0</v>
      </c>
      <c r="T157" s="5">
        <f t="shared" si="83"/>
        <v>0</v>
      </c>
      <c r="U157" s="5">
        <f t="shared" si="83"/>
        <v>0</v>
      </c>
      <c r="V157" s="5">
        <f t="shared" si="83"/>
        <v>0</v>
      </c>
      <c r="W157" s="5">
        <f t="shared" si="83"/>
        <v>0</v>
      </c>
      <c r="X157" s="5">
        <f t="shared" si="83"/>
        <v>0</v>
      </c>
      <c r="Y157" s="5">
        <f t="shared" si="83"/>
        <v>0</v>
      </c>
      <c r="Z157" s="5">
        <f t="shared" si="83"/>
        <v>0</v>
      </c>
      <c r="AA157" s="5">
        <f t="shared" si="83"/>
        <v>0</v>
      </c>
      <c r="AB157" s="5">
        <f t="shared" si="83"/>
        <v>0</v>
      </c>
      <c r="AC157" s="5">
        <f t="shared" si="83"/>
        <v>0</v>
      </c>
      <c r="AD157" s="5">
        <f t="shared" si="83"/>
        <v>0</v>
      </c>
      <c r="AE157" s="5">
        <f t="shared" si="83"/>
        <v>0</v>
      </c>
      <c r="AF157" s="5">
        <f t="shared" si="83"/>
        <v>0</v>
      </c>
      <c r="AG157" s="5">
        <f t="shared" si="83"/>
        <v>0</v>
      </c>
      <c r="AH157" s="5">
        <f t="shared" si="83"/>
        <v>0</v>
      </c>
      <c r="AI157" s="5">
        <f t="shared" si="83"/>
        <v>0</v>
      </c>
      <c r="AJ157" s="5">
        <f t="shared" si="83"/>
        <v>0</v>
      </c>
      <c r="AK157" s="5">
        <f t="shared" si="83"/>
        <v>0</v>
      </c>
      <c r="AL157" s="5">
        <f t="shared" si="83"/>
        <v>0</v>
      </c>
      <c r="AM157" s="5">
        <f t="shared" si="83"/>
        <v>0</v>
      </c>
      <c r="AN157" s="5">
        <f t="shared" si="83"/>
        <v>0</v>
      </c>
      <c r="AO157" s="27"/>
      <c r="AP157" s="28"/>
    </row>
    <row r="158" spans="1:42" s="14" customFormat="1" ht="15.75" customHeight="1" x14ac:dyDescent="0.25">
      <c r="A158" s="13"/>
      <c r="B158" s="40"/>
      <c r="C158" s="40" t="s">
        <v>188</v>
      </c>
      <c r="D158" s="40"/>
      <c r="E158" s="98">
        <f>SUM(F158:AN158)</f>
        <v>8072.3068655494199</v>
      </c>
      <c r="F158" s="175">
        <f>IF(F152&lt;0,0,F152+F156)</f>
        <v>0</v>
      </c>
      <c r="G158" s="175">
        <f t="shared" ref="G158:AN158" si="84">IF(G152&lt;0,0,G152+G156)</f>
        <v>0</v>
      </c>
      <c r="H158" s="175">
        <f t="shared" si="84"/>
        <v>0</v>
      </c>
      <c r="I158" s="175">
        <f t="shared" si="84"/>
        <v>0</v>
      </c>
      <c r="J158" s="175">
        <f t="shared" si="84"/>
        <v>0</v>
      </c>
      <c r="K158" s="175">
        <f t="shared" si="84"/>
        <v>0</v>
      </c>
      <c r="L158" s="175">
        <f t="shared" si="84"/>
        <v>0</v>
      </c>
      <c r="M158" s="175">
        <f t="shared" si="84"/>
        <v>0</v>
      </c>
      <c r="N158" s="175">
        <f t="shared" si="84"/>
        <v>0</v>
      </c>
      <c r="O158" s="175">
        <f t="shared" si="84"/>
        <v>0</v>
      </c>
      <c r="P158" s="175">
        <f t="shared" si="84"/>
        <v>0</v>
      </c>
      <c r="Q158" s="175">
        <f t="shared" si="84"/>
        <v>0</v>
      </c>
      <c r="R158" s="175">
        <f t="shared" si="84"/>
        <v>0</v>
      </c>
      <c r="S158" s="175">
        <f t="shared" si="84"/>
        <v>0</v>
      </c>
      <c r="T158" s="175">
        <f t="shared" si="84"/>
        <v>0</v>
      </c>
      <c r="U158" s="175">
        <f t="shared" si="84"/>
        <v>0</v>
      </c>
      <c r="V158" s="175">
        <f t="shared" si="84"/>
        <v>0</v>
      </c>
      <c r="W158" s="175">
        <f t="shared" si="84"/>
        <v>0</v>
      </c>
      <c r="X158" s="175">
        <f t="shared" si="84"/>
        <v>0</v>
      </c>
      <c r="Y158" s="175">
        <f t="shared" si="84"/>
        <v>0</v>
      </c>
      <c r="Z158" s="175">
        <f t="shared" si="84"/>
        <v>624.81572220149337</v>
      </c>
      <c r="AA158" s="175">
        <f t="shared" si="84"/>
        <v>325.294436750557</v>
      </c>
      <c r="AB158" s="175">
        <f t="shared" si="84"/>
        <v>319.52137680344345</v>
      </c>
      <c r="AC158" s="175">
        <f t="shared" si="84"/>
        <v>1148.2014922389437</v>
      </c>
      <c r="AD158" s="175">
        <f t="shared" si="84"/>
        <v>1703.2608176408303</v>
      </c>
      <c r="AE158" s="175">
        <f t="shared" si="84"/>
        <v>1439.7848465278648</v>
      </c>
      <c r="AF158" s="175">
        <f t="shared" si="84"/>
        <v>1086.6457206082648</v>
      </c>
      <c r="AG158" s="175">
        <f t="shared" si="84"/>
        <v>874.31938105687107</v>
      </c>
      <c r="AH158" s="175">
        <f t="shared" si="84"/>
        <v>550.46307172115155</v>
      </c>
      <c r="AI158" s="175">
        <f t="shared" si="84"/>
        <v>0</v>
      </c>
      <c r="AJ158" s="175">
        <f t="shared" si="84"/>
        <v>0</v>
      </c>
      <c r="AK158" s="175">
        <f t="shared" si="84"/>
        <v>0</v>
      </c>
      <c r="AL158" s="175">
        <f t="shared" si="84"/>
        <v>0</v>
      </c>
      <c r="AM158" s="175">
        <f t="shared" si="84"/>
        <v>0</v>
      </c>
      <c r="AN158" s="175">
        <f t="shared" si="84"/>
        <v>0</v>
      </c>
      <c r="AO158" s="99"/>
      <c r="AP158" s="100"/>
    </row>
    <row r="159" spans="1:42" s="26" customFormat="1" ht="15.75" customHeight="1" x14ac:dyDescent="0.25">
      <c r="A159" s="13"/>
      <c r="B159"/>
      <c r="C159"/>
      <c r="D159"/>
      <c r="E159" s="99"/>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35"/>
      <c r="AP159" s="28"/>
    </row>
    <row r="160" spans="1:42" s="27" customFormat="1" ht="15.75" customHeight="1" x14ac:dyDescent="0.25">
      <c r="B160" s="14" t="s">
        <v>187</v>
      </c>
      <c r="E160" s="85">
        <f>SUM(F160:AN160)</f>
        <v>8668.0157971997305</v>
      </c>
      <c r="F160" s="39">
        <f>IF(F152&lt;0,0,F152+F156)+F138</f>
        <v>0</v>
      </c>
      <c r="G160" s="39">
        <f t="shared" ref="G160:AN160" si="85">IF(G152&lt;0,0,G152+G156)+G138</f>
        <v>0</v>
      </c>
      <c r="H160" s="39">
        <f t="shared" si="85"/>
        <v>0</v>
      </c>
      <c r="I160" s="39">
        <f t="shared" si="85"/>
        <v>0</v>
      </c>
      <c r="J160" s="39">
        <f t="shared" si="85"/>
        <v>0</v>
      </c>
      <c r="K160" s="39">
        <f t="shared" si="85"/>
        <v>0</v>
      </c>
      <c r="L160" s="39">
        <f t="shared" si="85"/>
        <v>0</v>
      </c>
      <c r="M160" s="39">
        <f t="shared" si="85"/>
        <v>0</v>
      </c>
      <c r="N160" s="39">
        <f t="shared" si="85"/>
        <v>0</v>
      </c>
      <c r="O160" s="39">
        <f t="shared" si="85"/>
        <v>0</v>
      </c>
      <c r="P160" s="39">
        <f t="shared" si="85"/>
        <v>0</v>
      </c>
      <c r="Q160" s="39">
        <f t="shared" si="85"/>
        <v>0</v>
      </c>
      <c r="R160" s="39">
        <f t="shared" si="85"/>
        <v>0</v>
      </c>
      <c r="S160" s="39">
        <f t="shared" si="85"/>
        <v>0</v>
      </c>
      <c r="T160" s="39">
        <f t="shared" si="85"/>
        <v>0</v>
      </c>
      <c r="U160" s="39">
        <f t="shared" si="85"/>
        <v>0</v>
      </c>
      <c r="V160" s="39">
        <f t="shared" si="85"/>
        <v>0</v>
      </c>
      <c r="W160" s="39">
        <f t="shared" si="85"/>
        <v>0</v>
      </c>
      <c r="X160" s="39">
        <f t="shared" si="85"/>
        <v>29.939787958778396</v>
      </c>
      <c r="Y160" s="39">
        <f t="shared" si="85"/>
        <v>64.671394347945295</v>
      </c>
      <c r="Z160" s="39">
        <f t="shared" si="85"/>
        <v>689.42951375719667</v>
      </c>
      <c r="AA160" s="39">
        <f t="shared" si="85"/>
        <v>385.93822454089462</v>
      </c>
      <c r="AB160" s="39">
        <f t="shared" si="85"/>
        <v>384.01997031213398</v>
      </c>
      <c r="AC160" s="39">
        <f t="shared" si="85"/>
        <v>1220.4128064358574</v>
      </c>
      <c r="AD160" s="39">
        <f t="shared" si="85"/>
        <v>1775.3135363198628</v>
      </c>
      <c r="AE160" s="39">
        <f t="shared" si="85"/>
        <v>1500.8934009903373</v>
      </c>
      <c r="AF160" s="39">
        <f t="shared" si="85"/>
        <v>1132.498234741887</v>
      </c>
      <c r="AG160" s="39">
        <f t="shared" si="85"/>
        <v>910.92384337136116</v>
      </c>
      <c r="AH160" s="39">
        <f t="shared" si="85"/>
        <v>573.97508442347714</v>
      </c>
      <c r="AI160" s="39">
        <f t="shared" si="85"/>
        <v>0</v>
      </c>
      <c r="AJ160" s="39">
        <f t="shared" si="85"/>
        <v>0</v>
      </c>
      <c r="AK160" s="39">
        <f t="shared" si="85"/>
        <v>0</v>
      </c>
      <c r="AL160" s="39">
        <f t="shared" si="85"/>
        <v>0</v>
      </c>
      <c r="AM160" s="39">
        <f t="shared" si="85"/>
        <v>0</v>
      </c>
      <c r="AN160" s="39">
        <f t="shared" si="85"/>
        <v>0</v>
      </c>
      <c r="AO160" s="35"/>
      <c r="AP160" s="28"/>
    </row>
    <row r="161" spans="1:42" s="27" customFormat="1" ht="15.75" customHeight="1" x14ac:dyDescent="0.25">
      <c r="B161" s="14"/>
      <c r="E161" s="8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5"/>
      <c r="AP161" s="28"/>
    </row>
    <row r="162" spans="1:42" s="27" customFormat="1" ht="15.75" customHeight="1" x14ac:dyDescent="0.25">
      <c r="A162" s="48" t="s">
        <v>45</v>
      </c>
      <c r="B162" s="14"/>
      <c r="E162" s="8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5"/>
      <c r="AP162" s="28"/>
    </row>
    <row r="163" spans="1:42" s="116" customFormat="1" ht="15.75" customHeight="1" x14ac:dyDescent="0.25">
      <c r="A163" s="162"/>
      <c r="B163" s="162"/>
      <c r="C163" s="102" t="s">
        <v>198</v>
      </c>
      <c r="E163" s="98">
        <f>SUM(F163:AN163)</f>
        <v>14179.863234256138</v>
      </c>
      <c r="F163" s="163">
        <f t="shared" ref="F163:AN163" si="86">IF(F171=0,0,+F77-F116-F160)</f>
        <v>0</v>
      </c>
      <c r="G163" s="163">
        <f t="shared" si="86"/>
        <v>0</v>
      </c>
      <c r="H163" s="163">
        <f t="shared" si="86"/>
        <v>0</v>
      </c>
      <c r="I163" s="163">
        <f t="shared" si="86"/>
        <v>0</v>
      </c>
      <c r="J163" s="163">
        <f t="shared" si="86"/>
        <v>0</v>
      </c>
      <c r="K163" s="163">
        <f t="shared" si="86"/>
        <v>0</v>
      </c>
      <c r="L163" s="163">
        <f t="shared" si="86"/>
        <v>0</v>
      </c>
      <c r="M163" s="163">
        <f t="shared" si="86"/>
        <v>0</v>
      </c>
      <c r="N163" s="163">
        <f t="shared" si="86"/>
        <v>0</v>
      </c>
      <c r="O163" s="163">
        <f t="shared" si="86"/>
        <v>0</v>
      </c>
      <c r="P163" s="163">
        <f t="shared" si="86"/>
        <v>0</v>
      </c>
      <c r="Q163" s="163">
        <f t="shared" si="86"/>
        <v>0</v>
      </c>
      <c r="R163" s="163">
        <f t="shared" si="86"/>
        <v>0</v>
      </c>
      <c r="S163" s="163">
        <f t="shared" si="86"/>
        <v>0</v>
      </c>
      <c r="T163" s="163">
        <f t="shared" si="86"/>
        <v>0</v>
      </c>
      <c r="U163" s="163">
        <f t="shared" si="86"/>
        <v>0</v>
      </c>
      <c r="V163" s="163">
        <f t="shared" si="86"/>
        <v>0</v>
      </c>
      <c r="W163" s="163">
        <f t="shared" si="86"/>
        <v>0</v>
      </c>
      <c r="X163" s="163">
        <f t="shared" si="86"/>
        <v>-29.939787958778396</v>
      </c>
      <c r="Y163" s="163">
        <f t="shared" si="86"/>
        <v>-64.671394347945295</v>
      </c>
      <c r="Z163" s="163">
        <f>IF(Z171=0,0,+Z77-Z116-Z160)</f>
        <v>640.58220729452069</v>
      </c>
      <c r="AA163" s="163">
        <f t="shared" si="86"/>
        <v>2726.0186112100969</v>
      </c>
      <c r="AB163" s="163">
        <f t="shared" si="86"/>
        <v>2852.4077641671179</v>
      </c>
      <c r="AC163" s="163">
        <f t="shared" si="86"/>
        <v>2355.8799408071854</v>
      </c>
      <c r="AD163" s="163">
        <f t="shared" si="86"/>
        <v>1741.8012462149215</v>
      </c>
      <c r="AE163" s="163">
        <f t="shared" si="86"/>
        <v>1446.3564734827332</v>
      </c>
      <c r="AF163" s="163">
        <f t="shared" si="86"/>
        <v>1086.6457206082644</v>
      </c>
      <c r="AG163" s="163">
        <f t="shared" si="86"/>
        <v>874.31938105687061</v>
      </c>
      <c r="AH163" s="163">
        <f t="shared" si="86"/>
        <v>550.46307172115178</v>
      </c>
      <c r="AI163" s="163">
        <f t="shared" si="86"/>
        <v>0</v>
      </c>
      <c r="AJ163" s="163">
        <f t="shared" si="86"/>
        <v>0</v>
      </c>
      <c r="AK163" s="163">
        <f t="shared" si="86"/>
        <v>0</v>
      </c>
      <c r="AL163" s="163">
        <f t="shared" si="86"/>
        <v>0</v>
      </c>
      <c r="AM163" s="163">
        <f t="shared" si="86"/>
        <v>0</v>
      </c>
      <c r="AN163" s="163">
        <f t="shared" si="86"/>
        <v>0</v>
      </c>
      <c r="AO163" s="47"/>
      <c r="AP163" s="117"/>
    </row>
    <row r="164" spans="1:42" s="26" customFormat="1" ht="15.75" customHeight="1" x14ac:dyDescent="0.25">
      <c r="A164" s="13"/>
      <c r="B164"/>
      <c r="C164" t="s">
        <v>199</v>
      </c>
      <c r="D164"/>
      <c r="E164" s="85"/>
      <c r="F164" s="5">
        <f t="shared" ref="F164:AN164" si="87">IF(F163&lt;0,F163,0)</f>
        <v>0</v>
      </c>
      <c r="G164" s="5">
        <f t="shared" si="87"/>
        <v>0</v>
      </c>
      <c r="H164" s="5">
        <f t="shared" si="87"/>
        <v>0</v>
      </c>
      <c r="I164" s="5">
        <f t="shared" si="87"/>
        <v>0</v>
      </c>
      <c r="J164" s="5">
        <f t="shared" si="87"/>
        <v>0</v>
      </c>
      <c r="K164" s="5">
        <f t="shared" si="87"/>
        <v>0</v>
      </c>
      <c r="L164" s="5">
        <f t="shared" si="87"/>
        <v>0</v>
      </c>
      <c r="M164" s="5">
        <f t="shared" si="87"/>
        <v>0</v>
      </c>
      <c r="N164" s="5">
        <f t="shared" si="87"/>
        <v>0</v>
      </c>
      <c r="O164" s="5">
        <f t="shared" si="87"/>
        <v>0</v>
      </c>
      <c r="P164" s="5">
        <f t="shared" si="87"/>
        <v>0</v>
      </c>
      <c r="Q164" s="5">
        <f t="shared" si="87"/>
        <v>0</v>
      </c>
      <c r="R164" s="5">
        <f t="shared" si="87"/>
        <v>0</v>
      </c>
      <c r="S164" s="5">
        <f t="shared" si="87"/>
        <v>0</v>
      </c>
      <c r="T164" s="5">
        <f t="shared" si="87"/>
        <v>0</v>
      </c>
      <c r="U164" s="5">
        <f t="shared" si="87"/>
        <v>0</v>
      </c>
      <c r="V164" s="5">
        <f t="shared" si="87"/>
        <v>0</v>
      </c>
      <c r="W164" s="5">
        <f t="shared" si="87"/>
        <v>0</v>
      </c>
      <c r="X164" s="5">
        <f t="shared" si="87"/>
        <v>-29.939787958778396</v>
      </c>
      <c r="Y164" s="5">
        <f t="shared" si="87"/>
        <v>-64.671394347945295</v>
      </c>
      <c r="Z164" s="5">
        <f t="shared" si="87"/>
        <v>0</v>
      </c>
      <c r="AA164" s="5">
        <f t="shared" si="87"/>
        <v>0</v>
      </c>
      <c r="AB164" s="5">
        <f t="shared" si="87"/>
        <v>0</v>
      </c>
      <c r="AC164" s="5">
        <f t="shared" si="87"/>
        <v>0</v>
      </c>
      <c r="AD164" s="5">
        <f t="shared" si="87"/>
        <v>0</v>
      </c>
      <c r="AE164" s="5">
        <f t="shared" si="87"/>
        <v>0</v>
      </c>
      <c r="AF164" s="5">
        <f t="shared" si="87"/>
        <v>0</v>
      </c>
      <c r="AG164" s="5">
        <f t="shared" si="87"/>
        <v>0</v>
      </c>
      <c r="AH164" s="5">
        <f t="shared" si="87"/>
        <v>0</v>
      </c>
      <c r="AI164" s="5">
        <f t="shared" si="87"/>
        <v>0</v>
      </c>
      <c r="AJ164" s="5">
        <f t="shared" si="87"/>
        <v>0</v>
      </c>
      <c r="AK164" s="5">
        <f t="shared" si="87"/>
        <v>0</v>
      </c>
      <c r="AL164" s="5">
        <f t="shared" si="87"/>
        <v>0</v>
      </c>
      <c r="AM164" s="5">
        <f t="shared" si="87"/>
        <v>0</v>
      </c>
      <c r="AN164" s="5">
        <f t="shared" si="87"/>
        <v>0</v>
      </c>
      <c r="AO164" s="27"/>
      <c r="AP164" s="28"/>
    </row>
    <row r="165" spans="1:42" s="26" customFormat="1" ht="15.75" customHeight="1" x14ac:dyDescent="0.25">
      <c r="A165" s="13"/>
      <c r="B165"/>
      <c r="C165" t="s">
        <v>200</v>
      </c>
      <c r="D165"/>
      <c r="E165" s="119"/>
      <c r="F165" s="5">
        <f>+F164</f>
        <v>0</v>
      </c>
      <c r="G165" s="5">
        <f t="shared" ref="G165:AN165" si="88">+G164+F167</f>
        <v>0</v>
      </c>
      <c r="H165" s="5">
        <f t="shared" si="88"/>
        <v>0</v>
      </c>
      <c r="I165" s="5">
        <f t="shared" si="88"/>
        <v>0</v>
      </c>
      <c r="J165" s="5">
        <f t="shared" si="88"/>
        <v>0</v>
      </c>
      <c r="K165" s="5">
        <f t="shared" si="88"/>
        <v>0</v>
      </c>
      <c r="L165" s="5">
        <f t="shared" si="88"/>
        <v>0</v>
      </c>
      <c r="M165" s="5">
        <f t="shared" si="88"/>
        <v>0</v>
      </c>
      <c r="N165" s="5">
        <f t="shared" si="88"/>
        <v>0</v>
      </c>
      <c r="O165" s="5">
        <f t="shared" si="88"/>
        <v>0</v>
      </c>
      <c r="P165" s="5">
        <f t="shared" si="88"/>
        <v>0</v>
      </c>
      <c r="Q165" s="5">
        <f t="shared" si="88"/>
        <v>0</v>
      </c>
      <c r="R165" s="5">
        <f t="shared" si="88"/>
        <v>0</v>
      </c>
      <c r="S165" s="5">
        <f t="shared" si="88"/>
        <v>0</v>
      </c>
      <c r="T165" s="5">
        <f t="shared" si="88"/>
        <v>0</v>
      </c>
      <c r="U165" s="5">
        <f t="shared" si="88"/>
        <v>0</v>
      </c>
      <c r="V165" s="5">
        <f t="shared" si="88"/>
        <v>0</v>
      </c>
      <c r="W165" s="5">
        <f t="shared" si="88"/>
        <v>0</v>
      </c>
      <c r="X165" s="5">
        <f t="shared" si="88"/>
        <v>-29.939787958778396</v>
      </c>
      <c r="Y165" s="5">
        <f t="shared" si="88"/>
        <v>-94.611182306723691</v>
      </c>
      <c r="Z165" s="5">
        <f t="shared" si="88"/>
        <v>-94.611182306723691</v>
      </c>
      <c r="AA165" s="5">
        <f t="shared" si="88"/>
        <v>0</v>
      </c>
      <c r="AB165" s="5">
        <f t="shared" si="88"/>
        <v>0</v>
      </c>
      <c r="AC165" s="5">
        <f t="shared" si="88"/>
        <v>0</v>
      </c>
      <c r="AD165" s="5">
        <f t="shared" si="88"/>
        <v>0</v>
      </c>
      <c r="AE165" s="5">
        <f t="shared" si="88"/>
        <v>0</v>
      </c>
      <c r="AF165" s="5">
        <f t="shared" si="88"/>
        <v>0</v>
      </c>
      <c r="AG165" s="5">
        <f t="shared" si="88"/>
        <v>0</v>
      </c>
      <c r="AH165" s="5">
        <f t="shared" si="88"/>
        <v>0</v>
      </c>
      <c r="AI165" s="5">
        <f t="shared" si="88"/>
        <v>0</v>
      </c>
      <c r="AJ165" s="5">
        <f t="shared" si="88"/>
        <v>0</v>
      </c>
      <c r="AK165" s="5">
        <f t="shared" si="88"/>
        <v>0</v>
      </c>
      <c r="AL165" s="5">
        <f t="shared" si="88"/>
        <v>0</v>
      </c>
      <c r="AM165" s="5">
        <f t="shared" si="88"/>
        <v>0</v>
      </c>
      <c r="AN165" s="5">
        <f t="shared" si="88"/>
        <v>0</v>
      </c>
      <c r="AO165" s="27"/>
      <c r="AP165" s="28"/>
    </row>
    <row r="166" spans="1:42" s="26" customFormat="1" ht="15.75" customHeight="1" x14ac:dyDescent="0.25">
      <c r="A166" s="13"/>
      <c r="B166"/>
      <c r="C166" t="s">
        <v>201</v>
      </c>
      <c r="D166"/>
      <c r="E166" s="119"/>
      <c r="F166" s="5">
        <f t="shared" ref="F166:AN166" si="89">IF(F163&lt;0,0,IF(F163&gt;-F165,F165,-F163))</f>
        <v>0</v>
      </c>
      <c r="G166" s="5">
        <f t="shared" si="89"/>
        <v>0</v>
      </c>
      <c r="H166" s="5">
        <f t="shared" si="89"/>
        <v>0</v>
      </c>
      <c r="I166" s="5">
        <f t="shared" si="89"/>
        <v>0</v>
      </c>
      <c r="J166" s="5">
        <f t="shared" si="89"/>
        <v>0</v>
      </c>
      <c r="K166" s="5">
        <f t="shared" si="89"/>
        <v>0</v>
      </c>
      <c r="L166" s="5">
        <f t="shared" si="89"/>
        <v>0</v>
      </c>
      <c r="M166" s="5">
        <f t="shared" si="89"/>
        <v>0</v>
      </c>
      <c r="N166" s="5">
        <f t="shared" si="89"/>
        <v>0</v>
      </c>
      <c r="O166" s="5">
        <f t="shared" si="89"/>
        <v>0</v>
      </c>
      <c r="P166" s="5">
        <f t="shared" si="89"/>
        <v>0</v>
      </c>
      <c r="Q166" s="5">
        <f t="shared" si="89"/>
        <v>0</v>
      </c>
      <c r="R166" s="5">
        <f t="shared" si="89"/>
        <v>0</v>
      </c>
      <c r="S166" s="5">
        <f t="shared" si="89"/>
        <v>0</v>
      </c>
      <c r="T166" s="5">
        <f t="shared" si="89"/>
        <v>0</v>
      </c>
      <c r="U166" s="5">
        <f t="shared" si="89"/>
        <v>0</v>
      </c>
      <c r="V166" s="5">
        <f t="shared" si="89"/>
        <v>0</v>
      </c>
      <c r="W166" s="5">
        <f t="shared" si="89"/>
        <v>0</v>
      </c>
      <c r="X166" s="5">
        <f t="shared" si="89"/>
        <v>0</v>
      </c>
      <c r="Y166" s="5">
        <f t="shared" si="89"/>
        <v>0</v>
      </c>
      <c r="Z166" s="5">
        <f t="shared" si="89"/>
        <v>-94.611182306723691</v>
      </c>
      <c r="AA166" s="5">
        <f t="shared" si="89"/>
        <v>0</v>
      </c>
      <c r="AB166" s="5">
        <f t="shared" si="89"/>
        <v>0</v>
      </c>
      <c r="AC166" s="5">
        <f t="shared" si="89"/>
        <v>0</v>
      </c>
      <c r="AD166" s="5">
        <f t="shared" si="89"/>
        <v>0</v>
      </c>
      <c r="AE166" s="5">
        <f t="shared" si="89"/>
        <v>0</v>
      </c>
      <c r="AF166" s="5">
        <f t="shared" si="89"/>
        <v>0</v>
      </c>
      <c r="AG166" s="5">
        <f t="shared" si="89"/>
        <v>0</v>
      </c>
      <c r="AH166" s="5">
        <f t="shared" si="89"/>
        <v>0</v>
      </c>
      <c r="AI166" s="5">
        <f t="shared" si="89"/>
        <v>0</v>
      </c>
      <c r="AJ166" s="5">
        <f t="shared" si="89"/>
        <v>0</v>
      </c>
      <c r="AK166" s="5">
        <f t="shared" si="89"/>
        <v>0</v>
      </c>
      <c r="AL166" s="5">
        <f t="shared" si="89"/>
        <v>0</v>
      </c>
      <c r="AM166" s="5">
        <f t="shared" si="89"/>
        <v>0</v>
      </c>
      <c r="AN166" s="5">
        <f t="shared" si="89"/>
        <v>0</v>
      </c>
      <c r="AO166" s="27"/>
      <c r="AP166" s="28"/>
    </row>
    <row r="167" spans="1:42" s="26" customFormat="1" ht="15.75" customHeight="1" x14ac:dyDescent="0.25">
      <c r="A167" s="13"/>
      <c r="B167"/>
      <c r="C167" t="s">
        <v>202</v>
      </c>
      <c r="D167"/>
      <c r="E167" s="119"/>
      <c r="F167" s="5">
        <f t="shared" ref="F167:AN167" si="90">+F165-F166</f>
        <v>0</v>
      </c>
      <c r="G167" s="5">
        <f t="shared" si="90"/>
        <v>0</v>
      </c>
      <c r="H167" s="5">
        <f t="shared" si="90"/>
        <v>0</v>
      </c>
      <c r="I167" s="5">
        <f t="shared" si="90"/>
        <v>0</v>
      </c>
      <c r="J167" s="5">
        <f t="shared" si="90"/>
        <v>0</v>
      </c>
      <c r="K167" s="5">
        <f t="shared" si="90"/>
        <v>0</v>
      </c>
      <c r="L167" s="5">
        <f t="shared" si="90"/>
        <v>0</v>
      </c>
      <c r="M167" s="5">
        <f t="shared" si="90"/>
        <v>0</v>
      </c>
      <c r="N167" s="5">
        <f t="shared" si="90"/>
        <v>0</v>
      </c>
      <c r="O167" s="5">
        <f t="shared" si="90"/>
        <v>0</v>
      </c>
      <c r="P167" s="5">
        <f t="shared" si="90"/>
        <v>0</v>
      </c>
      <c r="Q167" s="5">
        <f t="shared" si="90"/>
        <v>0</v>
      </c>
      <c r="R167" s="5">
        <f t="shared" si="90"/>
        <v>0</v>
      </c>
      <c r="S167" s="5">
        <f t="shared" si="90"/>
        <v>0</v>
      </c>
      <c r="T167" s="5">
        <f t="shared" si="90"/>
        <v>0</v>
      </c>
      <c r="U167" s="5">
        <f t="shared" si="90"/>
        <v>0</v>
      </c>
      <c r="V167" s="5">
        <f t="shared" si="90"/>
        <v>0</v>
      </c>
      <c r="W167" s="5">
        <f t="shared" si="90"/>
        <v>0</v>
      </c>
      <c r="X167" s="5">
        <f t="shared" si="90"/>
        <v>-29.939787958778396</v>
      </c>
      <c r="Y167" s="5">
        <f t="shared" si="90"/>
        <v>-94.611182306723691</v>
      </c>
      <c r="Z167" s="5">
        <f t="shared" si="90"/>
        <v>0</v>
      </c>
      <c r="AA167" s="5">
        <f t="shared" si="90"/>
        <v>0</v>
      </c>
      <c r="AB167" s="5">
        <f t="shared" si="90"/>
        <v>0</v>
      </c>
      <c r="AC167" s="5">
        <f t="shared" si="90"/>
        <v>0</v>
      </c>
      <c r="AD167" s="5">
        <f t="shared" si="90"/>
        <v>0</v>
      </c>
      <c r="AE167" s="5">
        <f t="shared" si="90"/>
        <v>0</v>
      </c>
      <c r="AF167" s="5">
        <f t="shared" si="90"/>
        <v>0</v>
      </c>
      <c r="AG167" s="5">
        <f t="shared" si="90"/>
        <v>0</v>
      </c>
      <c r="AH167" s="5">
        <f t="shared" si="90"/>
        <v>0</v>
      </c>
      <c r="AI167" s="5">
        <f t="shared" si="90"/>
        <v>0</v>
      </c>
      <c r="AJ167" s="5">
        <f t="shared" si="90"/>
        <v>0</v>
      </c>
      <c r="AK167" s="5">
        <f t="shared" si="90"/>
        <v>0</v>
      </c>
      <c r="AL167" s="5">
        <f t="shared" si="90"/>
        <v>0</v>
      </c>
      <c r="AM167" s="5">
        <f t="shared" si="90"/>
        <v>0</v>
      </c>
      <c r="AN167" s="5">
        <f t="shared" si="90"/>
        <v>0</v>
      </c>
      <c r="AO167" s="27"/>
      <c r="AP167" s="28"/>
    </row>
    <row r="168" spans="1:42" s="128" customFormat="1" ht="15.75" customHeight="1" x14ac:dyDescent="0.25">
      <c r="C168" s="128" t="s">
        <v>154</v>
      </c>
      <c r="E168" s="98">
        <f>SUM(F168:AN168)</f>
        <v>14179.863234256138</v>
      </c>
      <c r="F168" s="97">
        <f t="shared" ref="F168:AN168" si="91">IF(F163&lt;0,0,F163+F166)</f>
        <v>0</v>
      </c>
      <c r="G168" s="97">
        <f t="shared" si="91"/>
        <v>0</v>
      </c>
      <c r="H168" s="97">
        <f t="shared" si="91"/>
        <v>0</v>
      </c>
      <c r="I168" s="97">
        <f t="shared" si="91"/>
        <v>0</v>
      </c>
      <c r="J168" s="97">
        <f t="shared" si="91"/>
        <v>0</v>
      </c>
      <c r="K168" s="97">
        <f t="shared" si="91"/>
        <v>0</v>
      </c>
      <c r="L168" s="97">
        <f t="shared" si="91"/>
        <v>0</v>
      </c>
      <c r="M168" s="97">
        <f t="shared" si="91"/>
        <v>0</v>
      </c>
      <c r="N168" s="97">
        <f t="shared" si="91"/>
        <v>0</v>
      </c>
      <c r="O168" s="97">
        <f t="shared" si="91"/>
        <v>0</v>
      </c>
      <c r="P168" s="97">
        <f t="shared" si="91"/>
        <v>0</v>
      </c>
      <c r="Q168" s="97">
        <f t="shared" si="91"/>
        <v>0</v>
      </c>
      <c r="R168" s="97">
        <f t="shared" si="91"/>
        <v>0</v>
      </c>
      <c r="S168" s="97">
        <f t="shared" si="91"/>
        <v>0</v>
      </c>
      <c r="T168" s="97">
        <f t="shared" si="91"/>
        <v>0</v>
      </c>
      <c r="U168" s="97">
        <f t="shared" si="91"/>
        <v>0</v>
      </c>
      <c r="V168" s="97">
        <f t="shared" si="91"/>
        <v>0</v>
      </c>
      <c r="W168" s="97">
        <f t="shared" si="91"/>
        <v>0</v>
      </c>
      <c r="X168" s="97">
        <f t="shared" si="91"/>
        <v>0</v>
      </c>
      <c r="Y168" s="97">
        <f t="shared" si="91"/>
        <v>0</v>
      </c>
      <c r="Z168" s="97">
        <f t="shared" si="91"/>
        <v>545.97102498779702</v>
      </c>
      <c r="AA168" s="97">
        <f t="shared" si="91"/>
        <v>2726.0186112100969</v>
      </c>
      <c r="AB168" s="97">
        <f t="shared" si="91"/>
        <v>2852.4077641671179</v>
      </c>
      <c r="AC168" s="97">
        <f t="shared" si="91"/>
        <v>2355.8799408071854</v>
      </c>
      <c r="AD168" s="97">
        <f t="shared" si="91"/>
        <v>1741.8012462149215</v>
      </c>
      <c r="AE168" s="97">
        <f t="shared" si="91"/>
        <v>1446.3564734827332</v>
      </c>
      <c r="AF168" s="97">
        <f t="shared" si="91"/>
        <v>1086.6457206082644</v>
      </c>
      <c r="AG168" s="97">
        <f t="shared" si="91"/>
        <v>874.31938105687061</v>
      </c>
      <c r="AH168" s="97">
        <f t="shared" si="91"/>
        <v>550.46307172115178</v>
      </c>
      <c r="AI168" s="97">
        <f t="shared" si="91"/>
        <v>0</v>
      </c>
      <c r="AJ168" s="97">
        <f t="shared" si="91"/>
        <v>0</v>
      </c>
      <c r="AK168" s="97">
        <f t="shared" si="91"/>
        <v>0</v>
      </c>
      <c r="AL168" s="97">
        <f t="shared" si="91"/>
        <v>0</v>
      </c>
      <c r="AM168" s="97">
        <f t="shared" si="91"/>
        <v>0</v>
      </c>
      <c r="AN168" s="97">
        <f t="shared" si="91"/>
        <v>0</v>
      </c>
      <c r="AO168" s="85"/>
      <c r="AP168" s="168"/>
    </row>
    <row r="169" spans="1:42" x14ac:dyDescent="0.25">
      <c r="O169" s="5">
        <f>+O168*D174</f>
        <v>0</v>
      </c>
    </row>
    <row r="170" spans="1:42" s="26" customFormat="1" ht="15.75" customHeight="1" x14ac:dyDescent="0.25">
      <c r="A170"/>
      <c r="B170" s="29" t="s">
        <v>152</v>
      </c>
      <c r="E170" s="99"/>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2"/>
      <c r="AP170" s="28"/>
    </row>
    <row r="171" spans="1:42" s="26" customFormat="1" ht="15.75" customHeight="1" x14ac:dyDescent="0.25">
      <c r="A171"/>
      <c r="C171" s="26" t="s">
        <v>170</v>
      </c>
      <c r="E171" s="85">
        <f>SUM(F171:AN171)</f>
        <v>560.00000000000068</v>
      </c>
      <c r="F171" s="37">
        <f t="shared" ref="F171:AN171" si="92">+F9</f>
        <v>0</v>
      </c>
      <c r="G171" s="37">
        <f t="shared" si="92"/>
        <v>0</v>
      </c>
      <c r="H171" s="37">
        <f t="shared" si="92"/>
        <v>0</v>
      </c>
      <c r="I171" s="37">
        <f t="shared" si="92"/>
        <v>0</v>
      </c>
      <c r="J171" s="37">
        <f t="shared" si="92"/>
        <v>0</v>
      </c>
      <c r="K171" s="37">
        <f t="shared" si="92"/>
        <v>0</v>
      </c>
      <c r="L171" s="37">
        <f t="shared" si="92"/>
        <v>0</v>
      </c>
      <c r="M171" s="37">
        <f t="shared" si="92"/>
        <v>0</v>
      </c>
      <c r="N171" s="37">
        <f t="shared" si="92"/>
        <v>0</v>
      </c>
      <c r="O171" s="37">
        <f t="shared" si="92"/>
        <v>0</v>
      </c>
      <c r="P171" s="37">
        <f t="shared" si="92"/>
        <v>0</v>
      </c>
      <c r="Q171" s="37">
        <f t="shared" si="92"/>
        <v>0</v>
      </c>
      <c r="R171" s="37">
        <f t="shared" si="92"/>
        <v>0</v>
      </c>
      <c r="S171" s="37">
        <f t="shared" si="92"/>
        <v>0</v>
      </c>
      <c r="T171" s="37">
        <f t="shared" si="92"/>
        <v>0</v>
      </c>
      <c r="U171" s="37">
        <f t="shared" si="92"/>
        <v>0</v>
      </c>
      <c r="V171" s="37">
        <f t="shared" si="92"/>
        <v>9.7767857142857135</v>
      </c>
      <c r="W171" s="37">
        <f t="shared" si="92"/>
        <v>36.5</v>
      </c>
      <c r="X171" s="37">
        <f t="shared" si="92"/>
        <v>54.75</v>
      </c>
      <c r="Y171" s="37">
        <f t="shared" si="92"/>
        <v>54.75</v>
      </c>
      <c r="Z171" s="37">
        <f t="shared" si="92"/>
        <v>54.75</v>
      </c>
      <c r="AA171" s="37">
        <f t="shared" si="92"/>
        <v>54.75</v>
      </c>
      <c r="AB171" s="37">
        <f t="shared" si="92"/>
        <v>54.75</v>
      </c>
      <c r="AC171" s="37">
        <f t="shared" si="92"/>
        <v>54.75</v>
      </c>
      <c r="AD171" s="37">
        <f t="shared" si="92"/>
        <v>52.386363636363818</v>
      </c>
      <c r="AE171" s="37">
        <f t="shared" si="92"/>
        <v>44.90259740259755</v>
      </c>
      <c r="AF171" s="37">
        <f t="shared" si="92"/>
        <v>35.547889610389731</v>
      </c>
      <c r="AG171" s="37">
        <f t="shared" si="92"/>
        <v>29.935064935065039</v>
      </c>
      <c r="AH171" s="37">
        <f t="shared" si="92"/>
        <v>22.451298701298782</v>
      </c>
      <c r="AI171" s="37">
        <f t="shared" si="92"/>
        <v>0</v>
      </c>
      <c r="AJ171" s="37">
        <f t="shared" si="92"/>
        <v>0</v>
      </c>
      <c r="AK171" s="37">
        <f t="shared" si="92"/>
        <v>0</v>
      </c>
      <c r="AL171" s="37">
        <f t="shared" si="92"/>
        <v>0</v>
      </c>
      <c r="AM171" s="37">
        <f t="shared" si="92"/>
        <v>0</v>
      </c>
      <c r="AN171" s="37">
        <f t="shared" si="92"/>
        <v>0</v>
      </c>
      <c r="AO171" s="32"/>
      <c r="AP171" s="28"/>
    </row>
    <row r="172" spans="1:42" s="26" customFormat="1" ht="15.75" customHeight="1" x14ac:dyDescent="0.25">
      <c r="A172"/>
      <c r="C172" s="26" t="s">
        <v>153</v>
      </c>
      <c r="E172" s="99"/>
      <c r="F172" s="37">
        <f t="shared" ref="F172:AN172" si="93">+F10</f>
        <v>0</v>
      </c>
      <c r="G172" s="37">
        <f t="shared" si="93"/>
        <v>0</v>
      </c>
      <c r="H172" s="37">
        <f t="shared" si="93"/>
        <v>0</v>
      </c>
      <c r="I172" s="37">
        <f t="shared" si="93"/>
        <v>0</v>
      </c>
      <c r="J172" s="37">
        <f t="shared" si="93"/>
        <v>0</v>
      </c>
      <c r="K172" s="37">
        <f t="shared" si="93"/>
        <v>0</v>
      </c>
      <c r="L172" s="37">
        <f t="shared" si="93"/>
        <v>0</v>
      </c>
      <c r="M172" s="37">
        <f t="shared" si="93"/>
        <v>0</v>
      </c>
      <c r="N172" s="37">
        <f t="shared" si="93"/>
        <v>0</v>
      </c>
      <c r="O172" s="37">
        <f t="shared" si="93"/>
        <v>0</v>
      </c>
      <c r="P172" s="37">
        <f t="shared" si="93"/>
        <v>0</v>
      </c>
      <c r="Q172" s="37">
        <f t="shared" si="93"/>
        <v>0</v>
      </c>
      <c r="R172" s="37">
        <f t="shared" si="93"/>
        <v>0</v>
      </c>
      <c r="S172" s="37">
        <f t="shared" si="93"/>
        <v>0</v>
      </c>
      <c r="T172" s="37">
        <f t="shared" si="93"/>
        <v>0</v>
      </c>
      <c r="U172" s="37">
        <f t="shared" si="93"/>
        <v>0</v>
      </c>
      <c r="V172" s="37">
        <f t="shared" si="93"/>
        <v>9.7767857142857135</v>
      </c>
      <c r="W172" s="37">
        <f t="shared" si="93"/>
        <v>46.276785714285715</v>
      </c>
      <c r="X172" s="37">
        <f t="shared" si="93"/>
        <v>101.02678571428572</v>
      </c>
      <c r="Y172" s="37">
        <f t="shared" si="93"/>
        <v>155.77678571428572</v>
      </c>
      <c r="Z172" s="37">
        <f t="shared" si="93"/>
        <v>210.52678571428572</v>
      </c>
      <c r="AA172" s="37">
        <f t="shared" si="93"/>
        <v>265.27678571428572</v>
      </c>
      <c r="AB172" s="37">
        <f t="shared" si="93"/>
        <v>320.02678571428572</v>
      </c>
      <c r="AC172" s="37">
        <f t="shared" si="93"/>
        <v>374.77678571428572</v>
      </c>
      <c r="AD172" s="37">
        <f t="shared" si="93"/>
        <v>427.16314935064952</v>
      </c>
      <c r="AE172" s="37">
        <f t="shared" si="93"/>
        <v>472.06574675324708</v>
      </c>
      <c r="AF172" s="37">
        <f t="shared" si="93"/>
        <v>507.61363636363683</v>
      </c>
      <c r="AG172" s="37">
        <f t="shared" si="93"/>
        <v>537.54870129870187</v>
      </c>
      <c r="AH172" s="37">
        <f t="shared" si="93"/>
        <v>560.00000000000068</v>
      </c>
      <c r="AI172" s="37">
        <f t="shared" si="93"/>
        <v>560.00000000000068</v>
      </c>
      <c r="AJ172" s="37">
        <f t="shared" si="93"/>
        <v>560.00000000000068</v>
      </c>
      <c r="AK172" s="37">
        <f t="shared" si="93"/>
        <v>560.00000000000068</v>
      </c>
      <c r="AL172" s="37">
        <f t="shared" si="93"/>
        <v>560.00000000000068</v>
      </c>
      <c r="AM172" s="37">
        <f t="shared" si="93"/>
        <v>560.00000000000068</v>
      </c>
      <c r="AN172" s="37">
        <f t="shared" si="93"/>
        <v>560.00000000000068</v>
      </c>
      <c r="AO172" s="32"/>
      <c r="AP172" s="28"/>
    </row>
    <row r="173" spans="1:42" s="26" customFormat="1" ht="15.75" customHeight="1" x14ac:dyDescent="0.25">
      <c r="A173"/>
      <c r="C173" s="29" t="s">
        <v>171</v>
      </c>
      <c r="E173" s="99"/>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2"/>
      <c r="AP173" s="28"/>
    </row>
    <row r="174" spans="1:42" s="26" customFormat="1" ht="15.75" customHeight="1" x14ac:dyDescent="0.25">
      <c r="A174" s="13"/>
      <c r="C174" s="160">
        <f>+Dashboard!E42</f>
        <v>350</v>
      </c>
      <c r="D174" s="93">
        <f>+Dashboard!E41</f>
        <v>0.7</v>
      </c>
      <c r="E174" s="85">
        <f t="shared" ref="E174:E179" si="94">SUM(F174:AN174)</f>
        <v>244.99999999999994</v>
      </c>
      <c r="F174" s="41">
        <f>IF(F$172&lt;$C174,F$171*$D174,IF(E172&lt;$C174,(F$171-(F$172-$C174))*$D174,0))</f>
        <v>0</v>
      </c>
      <c r="G174" s="41">
        <f t="shared" ref="G174:AN174" si="95">IF(G$172&lt;$C174,G$171*$D174,IF(F172&lt;$C174,(G$171-(G$172-$C174))*$D174,0))</f>
        <v>0</v>
      </c>
      <c r="H174" s="41">
        <f t="shared" si="95"/>
        <v>0</v>
      </c>
      <c r="I174" s="41">
        <f t="shared" si="95"/>
        <v>0</v>
      </c>
      <c r="J174" s="41">
        <f t="shared" si="95"/>
        <v>0</v>
      </c>
      <c r="K174" s="41">
        <f t="shared" si="95"/>
        <v>0</v>
      </c>
      <c r="L174" s="41">
        <f t="shared" si="95"/>
        <v>0</v>
      </c>
      <c r="M174" s="41">
        <f t="shared" si="95"/>
        <v>0</v>
      </c>
      <c r="N174" s="41">
        <f t="shared" si="95"/>
        <v>0</v>
      </c>
      <c r="O174" s="41">
        <f t="shared" si="95"/>
        <v>0</v>
      </c>
      <c r="P174" s="41">
        <f t="shared" si="95"/>
        <v>0</v>
      </c>
      <c r="Q174" s="41">
        <f t="shared" si="95"/>
        <v>0</v>
      </c>
      <c r="R174" s="41">
        <f t="shared" si="95"/>
        <v>0</v>
      </c>
      <c r="S174" s="41">
        <f t="shared" si="95"/>
        <v>0</v>
      </c>
      <c r="T174" s="41">
        <f t="shared" si="95"/>
        <v>0</v>
      </c>
      <c r="U174" s="41">
        <f t="shared" si="95"/>
        <v>0</v>
      </c>
      <c r="V174" s="41">
        <f t="shared" si="95"/>
        <v>6.8437499999999991</v>
      </c>
      <c r="W174" s="41">
        <f t="shared" si="95"/>
        <v>25.549999999999997</v>
      </c>
      <c r="X174" s="41">
        <f t="shared" si="95"/>
        <v>38.324999999999996</v>
      </c>
      <c r="Y174" s="41">
        <f t="shared" si="95"/>
        <v>38.324999999999996</v>
      </c>
      <c r="Z174" s="41">
        <f t="shared" si="95"/>
        <v>38.324999999999996</v>
      </c>
      <c r="AA174" s="41">
        <f t="shared" si="95"/>
        <v>38.324999999999996</v>
      </c>
      <c r="AB174" s="41">
        <f t="shared" si="95"/>
        <v>38.324999999999996</v>
      </c>
      <c r="AC174" s="41">
        <f t="shared" si="95"/>
        <v>20.981249999999992</v>
      </c>
      <c r="AD174" s="41">
        <f t="shared" si="95"/>
        <v>0</v>
      </c>
      <c r="AE174" s="41">
        <f t="shared" si="95"/>
        <v>0</v>
      </c>
      <c r="AF174" s="41">
        <f t="shared" si="95"/>
        <v>0</v>
      </c>
      <c r="AG174" s="41">
        <f t="shared" si="95"/>
        <v>0</v>
      </c>
      <c r="AH174" s="41">
        <f t="shared" si="95"/>
        <v>0</v>
      </c>
      <c r="AI174" s="41">
        <f t="shared" si="95"/>
        <v>0</v>
      </c>
      <c r="AJ174" s="41">
        <f t="shared" si="95"/>
        <v>0</v>
      </c>
      <c r="AK174" s="41">
        <f t="shared" si="95"/>
        <v>0</v>
      </c>
      <c r="AL174" s="41">
        <f t="shared" si="95"/>
        <v>0</v>
      </c>
      <c r="AM174" s="41">
        <f t="shared" si="95"/>
        <v>0</v>
      </c>
      <c r="AN174" s="41">
        <f t="shared" si="95"/>
        <v>0</v>
      </c>
      <c r="AO174" s="27"/>
      <c r="AP174" s="28"/>
    </row>
    <row r="175" spans="1:42" s="26" customFormat="1" ht="15.75" customHeight="1" x14ac:dyDescent="0.25">
      <c r="A175"/>
      <c r="C175" s="160">
        <f>+Dashboard!E44</f>
        <v>750</v>
      </c>
      <c r="D175" s="93">
        <f>+Dashboard!E43</f>
        <v>0.65</v>
      </c>
      <c r="E175" s="85">
        <f t="shared" si="94"/>
        <v>136.50000000000043</v>
      </c>
      <c r="F175" s="41">
        <f>IF(F$172&lt;$C174,0,IF(E$172&lt;$C174,(F$172-$C174)*$D175,IF(F$172&lt;$C175,F$171*$D175,IF(E$172&lt;$C175,(F$171-(F$172-$C175))*$D175,0))))</f>
        <v>0</v>
      </c>
      <c r="G175" s="41">
        <f t="shared" ref="G175:AN175" si="96">IF(G$172&lt;$C174,0,IF(F$172&lt;$C174,(G$172-$C174)*$D175,IF(G$172&lt;$C175,G$171*$D175,IF(F$172&lt;$C175,(G$171-(G$172-$C175))*$D175,0))))</f>
        <v>0</v>
      </c>
      <c r="H175" s="41">
        <f t="shared" si="96"/>
        <v>0</v>
      </c>
      <c r="I175" s="41">
        <f t="shared" si="96"/>
        <v>0</v>
      </c>
      <c r="J175" s="41">
        <f t="shared" si="96"/>
        <v>0</v>
      </c>
      <c r="K175" s="41">
        <f t="shared" si="96"/>
        <v>0</v>
      </c>
      <c r="L175" s="41">
        <f t="shared" si="96"/>
        <v>0</v>
      </c>
      <c r="M175" s="41">
        <f t="shared" si="96"/>
        <v>0</v>
      </c>
      <c r="N175" s="41">
        <f t="shared" si="96"/>
        <v>0</v>
      </c>
      <c r="O175" s="41">
        <f t="shared" si="96"/>
        <v>0</v>
      </c>
      <c r="P175" s="41">
        <f t="shared" si="96"/>
        <v>0</v>
      </c>
      <c r="Q175" s="41">
        <f t="shared" si="96"/>
        <v>0</v>
      </c>
      <c r="R175" s="41">
        <f t="shared" si="96"/>
        <v>0</v>
      </c>
      <c r="S175" s="41">
        <f t="shared" si="96"/>
        <v>0</v>
      </c>
      <c r="T175" s="41">
        <f t="shared" si="96"/>
        <v>0</v>
      </c>
      <c r="U175" s="41">
        <f t="shared" si="96"/>
        <v>0</v>
      </c>
      <c r="V175" s="41">
        <f t="shared" si="96"/>
        <v>0</v>
      </c>
      <c r="W175" s="41">
        <f t="shared" si="96"/>
        <v>0</v>
      </c>
      <c r="X175" s="41">
        <f t="shared" si="96"/>
        <v>0</v>
      </c>
      <c r="Y175" s="41">
        <f t="shared" si="96"/>
        <v>0</v>
      </c>
      <c r="Z175" s="41">
        <f t="shared" si="96"/>
        <v>0</v>
      </c>
      <c r="AA175" s="41">
        <f t="shared" si="96"/>
        <v>0</v>
      </c>
      <c r="AB175" s="41">
        <f t="shared" si="96"/>
        <v>0</v>
      </c>
      <c r="AC175" s="41">
        <f t="shared" si="96"/>
        <v>16.104910714285719</v>
      </c>
      <c r="AD175" s="41">
        <f t="shared" si="96"/>
        <v>34.051136363636481</v>
      </c>
      <c r="AE175" s="41">
        <f t="shared" si="96"/>
        <v>29.186688311688407</v>
      </c>
      <c r="AF175" s="41">
        <f t="shared" si="96"/>
        <v>23.106128246753325</v>
      </c>
      <c r="AG175" s="41">
        <f t="shared" si="96"/>
        <v>19.457792207792277</v>
      </c>
      <c r="AH175" s="41">
        <f t="shared" si="96"/>
        <v>14.593344155844209</v>
      </c>
      <c r="AI175" s="41">
        <f t="shared" si="96"/>
        <v>0</v>
      </c>
      <c r="AJ175" s="41">
        <f t="shared" si="96"/>
        <v>0</v>
      </c>
      <c r="AK175" s="41">
        <f t="shared" si="96"/>
        <v>0</v>
      </c>
      <c r="AL175" s="41">
        <f t="shared" si="96"/>
        <v>0</v>
      </c>
      <c r="AM175" s="41">
        <f t="shared" si="96"/>
        <v>0</v>
      </c>
      <c r="AN175" s="41">
        <f t="shared" si="96"/>
        <v>0</v>
      </c>
      <c r="AO175" s="32"/>
      <c r="AP175" s="28"/>
    </row>
    <row r="176" spans="1:42" s="26" customFormat="1" ht="15.75" customHeight="1" x14ac:dyDescent="0.25">
      <c r="A176"/>
      <c r="C176" s="160">
        <f>+Dashboard!E46</f>
        <v>1000</v>
      </c>
      <c r="D176" s="93">
        <f>+Dashboard!E45</f>
        <v>0.52500000000000002</v>
      </c>
      <c r="E176" s="85">
        <f t="shared" si="94"/>
        <v>0</v>
      </c>
      <c r="F176" s="41">
        <f t="shared" ref="F176:F178" si="97">IF(F$172&lt;$C175,0,IF(E$172&lt;$C175,(F$172-$C175)*$D176,IF(F$172&lt;$C176,F$171*$D176,IF(E$172&lt;$C176,(F$171-(F$172-$C176))*$D176,0))))</f>
        <v>0</v>
      </c>
      <c r="G176" s="41">
        <f t="shared" ref="G176:G178" si="98">IF(G$172&lt;$C175,0,IF(F$172&lt;$C175,(G$172-$C175)*$D176,IF(G$172&lt;$C176,G$171*$D176,IF(F$172&lt;$C176,(G$171-(G$172-$C176))*$D176,0))))</f>
        <v>0</v>
      </c>
      <c r="H176" s="41">
        <f t="shared" ref="H176:H178" si="99">IF(H$172&lt;$C175,0,IF(G$172&lt;$C175,(H$172-$C175)*$D176,IF(H$172&lt;$C176,H$171*$D176,IF(G$172&lt;$C176,(H$171-(H$172-$C176))*$D176,0))))</f>
        <v>0</v>
      </c>
      <c r="I176" s="41">
        <f t="shared" ref="I176:I178" si="100">IF(I$172&lt;$C175,0,IF(H$172&lt;$C175,(I$172-$C175)*$D176,IF(I$172&lt;$C176,I$171*$D176,IF(H$172&lt;$C176,(I$171-(I$172-$C176))*$D176,0))))</f>
        <v>0</v>
      </c>
      <c r="J176" s="41">
        <f t="shared" ref="J176:J178" si="101">IF(J$172&lt;$C175,0,IF(I$172&lt;$C175,(J$172-$C175)*$D176,IF(J$172&lt;$C176,J$171*$D176,IF(I$172&lt;$C176,(J$171-(J$172-$C176))*$D176,0))))</f>
        <v>0</v>
      </c>
      <c r="K176" s="41">
        <f t="shared" ref="K176:K178" si="102">IF(K$172&lt;$C175,0,IF(J$172&lt;$C175,(K$172-$C175)*$D176,IF(K$172&lt;$C176,K$171*$D176,IF(J$172&lt;$C176,(K$171-(K$172-$C176))*$D176,0))))</f>
        <v>0</v>
      </c>
      <c r="L176" s="41">
        <f t="shared" ref="L176:L178" si="103">IF(L$172&lt;$C175,0,IF(K$172&lt;$C175,(L$172-$C175)*$D176,IF(L$172&lt;$C176,L$171*$D176,IF(K$172&lt;$C176,(L$171-(L$172-$C176))*$D176,0))))</f>
        <v>0</v>
      </c>
      <c r="M176" s="41">
        <f t="shared" ref="M176:M178" si="104">IF(M$172&lt;$C175,0,IF(L$172&lt;$C175,(M$172-$C175)*$D176,IF(M$172&lt;$C176,M$171*$D176,IF(L$172&lt;$C176,(M$171-(M$172-$C176))*$D176,0))))</f>
        <v>0</v>
      </c>
      <c r="N176" s="41">
        <f t="shared" ref="N176:N178" si="105">IF(N$172&lt;$C175,0,IF(M$172&lt;$C175,(N$172-$C175)*$D176,IF(N$172&lt;$C176,N$171*$D176,IF(M$172&lt;$C176,(N$171-(N$172-$C176))*$D176,0))))</f>
        <v>0</v>
      </c>
      <c r="O176" s="41">
        <f t="shared" ref="O176:O178" si="106">IF(O$172&lt;$C175,0,IF(N$172&lt;$C175,(O$172-$C175)*$D176,IF(O$172&lt;$C176,O$171*$D176,IF(N$172&lt;$C176,(O$171-(O$172-$C176))*$D176,0))))</f>
        <v>0</v>
      </c>
      <c r="P176" s="41">
        <f t="shared" ref="P176:P178" si="107">IF(P$172&lt;$C175,0,IF(O$172&lt;$C175,(P$172-$C175)*$D176,IF(P$172&lt;$C176,P$171*$D176,IF(O$172&lt;$C176,(P$171-(P$172-$C176))*$D176,0))))</f>
        <v>0</v>
      </c>
      <c r="Q176" s="41">
        <f t="shared" ref="Q176:Q178" si="108">IF(Q$172&lt;$C175,0,IF(P$172&lt;$C175,(Q$172-$C175)*$D176,IF(Q$172&lt;$C176,Q$171*$D176,IF(P$172&lt;$C176,(Q$171-(Q$172-$C176))*$D176,0))))</f>
        <v>0</v>
      </c>
      <c r="R176" s="41">
        <f t="shared" ref="R176:R178" si="109">IF(R$172&lt;$C175,0,IF(Q$172&lt;$C175,(R$172-$C175)*$D176,IF(R$172&lt;$C176,R$171*$D176,IF(Q$172&lt;$C176,(R$171-(R$172-$C176))*$D176,0))))</f>
        <v>0</v>
      </c>
      <c r="S176" s="41">
        <f t="shared" ref="S176:S178" si="110">IF(S$172&lt;$C175,0,IF(R$172&lt;$C175,(S$172-$C175)*$D176,IF(S$172&lt;$C176,S$171*$D176,IF(R$172&lt;$C176,(S$171-(S$172-$C176))*$D176,0))))</f>
        <v>0</v>
      </c>
      <c r="T176" s="41">
        <f t="shared" ref="T176:T178" si="111">IF(T$172&lt;$C175,0,IF(S$172&lt;$C175,(T$172-$C175)*$D176,IF(T$172&lt;$C176,T$171*$D176,IF(S$172&lt;$C176,(T$171-(T$172-$C176))*$D176,0))))</f>
        <v>0</v>
      </c>
      <c r="U176" s="41">
        <f t="shared" ref="U176:U178" si="112">IF(U$172&lt;$C175,0,IF(T$172&lt;$C175,(U$172-$C175)*$D176,IF(U$172&lt;$C176,U$171*$D176,IF(T$172&lt;$C176,(U$171-(U$172-$C176))*$D176,0))))</f>
        <v>0</v>
      </c>
      <c r="V176" s="41">
        <f t="shared" ref="V176:V178" si="113">IF(V$172&lt;$C175,0,IF(U$172&lt;$C175,(V$172-$C175)*$D176,IF(V$172&lt;$C176,V$171*$D176,IF(U$172&lt;$C176,(V$171-(V$172-$C176))*$D176,0))))</f>
        <v>0</v>
      </c>
      <c r="W176" s="41">
        <f t="shared" ref="W176:W178" si="114">IF(W$172&lt;$C175,0,IF(V$172&lt;$C175,(W$172-$C175)*$D176,IF(W$172&lt;$C176,W$171*$D176,IF(V$172&lt;$C176,(W$171-(W$172-$C176))*$D176,0))))</f>
        <v>0</v>
      </c>
      <c r="X176" s="41">
        <f t="shared" ref="X176:X178" si="115">IF(X$172&lt;$C175,0,IF(W$172&lt;$C175,(X$172-$C175)*$D176,IF(X$172&lt;$C176,X$171*$D176,IF(W$172&lt;$C176,(X$171-(X$172-$C176))*$D176,0))))</f>
        <v>0</v>
      </c>
      <c r="Y176" s="41">
        <f t="shared" ref="Y176:Y178" si="116">IF(Y$172&lt;$C175,0,IF(X$172&lt;$C175,(Y$172-$C175)*$D176,IF(Y$172&lt;$C176,Y$171*$D176,IF(X$172&lt;$C176,(Y$171-(Y$172-$C176))*$D176,0))))</f>
        <v>0</v>
      </c>
      <c r="Z176" s="41">
        <f t="shared" ref="Z176:Z178" si="117">IF(Z$172&lt;$C175,0,IF(Y$172&lt;$C175,(Z$172-$C175)*$D176,IF(Z$172&lt;$C176,Z$171*$D176,IF(Y$172&lt;$C176,(Z$171-(Z$172-$C176))*$D176,0))))</f>
        <v>0</v>
      </c>
      <c r="AA176" s="41">
        <f t="shared" ref="AA176:AA178" si="118">IF(AA$172&lt;$C175,0,IF(Z$172&lt;$C175,(AA$172-$C175)*$D176,IF(AA$172&lt;$C176,AA$171*$D176,IF(Z$172&lt;$C176,(AA$171-(AA$172-$C176))*$D176,0))))</f>
        <v>0</v>
      </c>
      <c r="AB176" s="41">
        <f t="shared" ref="AB176:AB178" si="119">IF(AB$172&lt;$C175,0,IF(AA$172&lt;$C175,(AB$172-$C175)*$D176,IF(AB$172&lt;$C176,AB$171*$D176,IF(AA$172&lt;$C176,(AB$171-(AB$172-$C176))*$D176,0))))</f>
        <v>0</v>
      </c>
      <c r="AC176" s="41">
        <f t="shared" ref="AC176:AC178" si="120">IF(AC$172&lt;$C175,0,IF(AB$172&lt;$C175,(AC$172-$C175)*$D176,IF(AC$172&lt;$C176,AC$171*$D176,IF(AB$172&lt;$C176,(AC$171-(AC$172-$C176))*$D176,0))))</f>
        <v>0</v>
      </c>
      <c r="AD176" s="41">
        <f t="shared" ref="AD176:AD178" si="121">IF(AD$172&lt;$C175,0,IF(AC$172&lt;$C175,(AD$172-$C175)*$D176,IF(AD$172&lt;$C176,AD$171*$D176,IF(AC$172&lt;$C176,(AD$171-(AD$172-$C176))*$D176,0))))</f>
        <v>0</v>
      </c>
      <c r="AE176" s="41">
        <f t="shared" ref="AE176:AE178" si="122">IF(AE$172&lt;$C175,0,IF(AD$172&lt;$C175,(AE$172-$C175)*$D176,IF(AE$172&lt;$C176,AE$171*$D176,IF(AD$172&lt;$C176,(AE$171-(AE$172-$C176))*$D176,0))))</f>
        <v>0</v>
      </c>
      <c r="AF176" s="41">
        <f t="shared" ref="AF176:AF178" si="123">IF(AF$172&lt;$C175,0,IF(AE$172&lt;$C175,(AF$172-$C175)*$D176,IF(AF$172&lt;$C176,AF$171*$D176,IF(AE$172&lt;$C176,(AF$171-(AF$172-$C176))*$D176,0))))</f>
        <v>0</v>
      </c>
      <c r="AG176" s="41">
        <f t="shared" ref="AG176:AG178" si="124">IF(AG$172&lt;$C175,0,IF(AF$172&lt;$C175,(AG$172-$C175)*$D176,IF(AG$172&lt;$C176,AG$171*$D176,IF(AF$172&lt;$C176,(AG$171-(AG$172-$C176))*$D176,0))))</f>
        <v>0</v>
      </c>
      <c r="AH176" s="41">
        <f t="shared" ref="AH176:AH178" si="125">IF(AH$172&lt;$C175,0,IF(AG$172&lt;$C175,(AH$172-$C175)*$D176,IF(AH$172&lt;$C176,AH$171*$D176,IF(AG$172&lt;$C176,(AH$171-(AH$172-$C176))*$D176,0))))</f>
        <v>0</v>
      </c>
      <c r="AI176" s="41">
        <f t="shared" ref="AI176:AI178" si="126">IF(AI$172&lt;$C175,0,IF(AH$172&lt;$C175,(AI$172-$C175)*$D176,IF(AI$172&lt;$C176,AI$171*$D176,IF(AH$172&lt;$C176,(AI$171-(AI$172-$C176))*$D176,0))))</f>
        <v>0</v>
      </c>
      <c r="AJ176" s="41">
        <f t="shared" ref="AJ176:AJ178" si="127">IF(AJ$172&lt;$C175,0,IF(AI$172&lt;$C175,(AJ$172-$C175)*$D176,IF(AJ$172&lt;$C176,AJ$171*$D176,IF(AI$172&lt;$C176,(AJ$171-(AJ$172-$C176))*$D176,0))))</f>
        <v>0</v>
      </c>
      <c r="AK176" s="41">
        <f t="shared" ref="AK176:AK178" si="128">IF(AK$172&lt;$C175,0,IF(AJ$172&lt;$C175,(AK$172-$C175)*$D176,IF(AK$172&lt;$C176,AK$171*$D176,IF(AJ$172&lt;$C176,(AK$171-(AK$172-$C176))*$D176,0))))</f>
        <v>0</v>
      </c>
      <c r="AL176" s="41">
        <f t="shared" ref="AL176:AL178" si="129">IF(AL$172&lt;$C175,0,IF(AK$172&lt;$C175,(AL$172-$C175)*$D176,IF(AL$172&lt;$C176,AL$171*$D176,IF(AK$172&lt;$C176,(AL$171-(AL$172-$C176))*$D176,0))))</f>
        <v>0</v>
      </c>
      <c r="AM176" s="41">
        <f t="shared" ref="AM176:AM178" si="130">IF(AM$172&lt;$C175,0,IF(AL$172&lt;$C175,(AM$172-$C175)*$D176,IF(AM$172&lt;$C176,AM$171*$D176,IF(AL$172&lt;$C176,(AM$171-(AM$172-$C176))*$D176,0))))</f>
        <v>0</v>
      </c>
      <c r="AN176" s="41">
        <f t="shared" ref="AN176:AN178" si="131">IF(AN$172&lt;$C175,0,IF(AM$172&lt;$C175,(AN$172-$C175)*$D176,IF(AN$172&lt;$C176,AN$171*$D176,IF(AM$172&lt;$C176,(AN$171-(AN$172-$C176))*$D176,0))))</f>
        <v>0</v>
      </c>
      <c r="AO176" s="32"/>
      <c r="AP176" s="28"/>
    </row>
    <row r="177" spans="1:44" s="26" customFormat="1" ht="15.75" customHeight="1" x14ac:dyDescent="0.25">
      <c r="A177"/>
      <c r="C177" s="160">
        <f>+Dashboard!E48</f>
        <v>1500</v>
      </c>
      <c r="D177" s="93">
        <f>+Dashboard!E47</f>
        <v>0.44999999999999996</v>
      </c>
      <c r="E177" s="85">
        <f t="shared" si="94"/>
        <v>0</v>
      </c>
      <c r="F177" s="41">
        <f t="shared" si="97"/>
        <v>0</v>
      </c>
      <c r="G177" s="41">
        <f t="shared" si="98"/>
        <v>0</v>
      </c>
      <c r="H177" s="41">
        <f t="shared" si="99"/>
        <v>0</v>
      </c>
      <c r="I177" s="41">
        <f t="shared" si="100"/>
        <v>0</v>
      </c>
      <c r="J177" s="41">
        <f t="shared" si="101"/>
        <v>0</v>
      </c>
      <c r="K177" s="41">
        <f t="shared" si="102"/>
        <v>0</v>
      </c>
      <c r="L177" s="41">
        <f t="shared" si="103"/>
        <v>0</v>
      </c>
      <c r="M177" s="41">
        <f t="shared" si="104"/>
        <v>0</v>
      </c>
      <c r="N177" s="41">
        <f t="shared" si="105"/>
        <v>0</v>
      </c>
      <c r="O177" s="41">
        <f t="shared" si="106"/>
        <v>0</v>
      </c>
      <c r="P177" s="41">
        <f t="shared" si="107"/>
        <v>0</v>
      </c>
      <c r="Q177" s="41">
        <f t="shared" si="108"/>
        <v>0</v>
      </c>
      <c r="R177" s="41">
        <f t="shared" si="109"/>
        <v>0</v>
      </c>
      <c r="S177" s="41">
        <f t="shared" si="110"/>
        <v>0</v>
      </c>
      <c r="T177" s="41">
        <f t="shared" si="111"/>
        <v>0</v>
      </c>
      <c r="U177" s="41">
        <f t="shared" si="112"/>
        <v>0</v>
      </c>
      <c r="V177" s="41">
        <f t="shared" si="113"/>
        <v>0</v>
      </c>
      <c r="W177" s="41">
        <f t="shared" si="114"/>
        <v>0</v>
      </c>
      <c r="X177" s="41">
        <f t="shared" si="115"/>
        <v>0</v>
      </c>
      <c r="Y177" s="41">
        <f t="shared" si="116"/>
        <v>0</v>
      </c>
      <c r="Z177" s="41">
        <f t="shared" si="117"/>
        <v>0</v>
      </c>
      <c r="AA177" s="41">
        <f t="shared" si="118"/>
        <v>0</v>
      </c>
      <c r="AB177" s="41">
        <f t="shared" si="119"/>
        <v>0</v>
      </c>
      <c r="AC177" s="41">
        <f t="shared" si="120"/>
        <v>0</v>
      </c>
      <c r="AD177" s="41">
        <f t="shared" si="121"/>
        <v>0</v>
      </c>
      <c r="AE177" s="41">
        <f t="shared" si="122"/>
        <v>0</v>
      </c>
      <c r="AF177" s="41">
        <f t="shared" si="123"/>
        <v>0</v>
      </c>
      <c r="AG177" s="41">
        <f t="shared" si="124"/>
        <v>0</v>
      </c>
      <c r="AH177" s="41">
        <f t="shared" si="125"/>
        <v>0</v>
      </c>
      <c r="AI177" s="41">
        <f t="shared" si="126"/>
        <v>0</v>
      </c>
      <c r="AJ177" s="41">
        <f t="shared" si="127"/>
        <v>0</v>
      </c>
      <c r="AK177" s="41">
        <f t="shared" si="128"/>
        <v>0</v>
      </c>
      <c r="AL177" s="41">
        <f t="shared" si="129"/>
        <v>0</v>
      </c>
      <c r="AM177" s="41">
        <f t="shared" si="130"/>
        <v>0</v>
      </c>
      <c r="AN177" s="41">
        <f t="shared" si="131"/>
        <v>0</v>
      </c>
      <c r="AO177" s="32"/>
      <c r="AP177" s="28"/>
    </row>
    <row r="178" spans="1:44" s="26" customFormat="1" ht="15.75" customHeight="1" x14ac:dyDescent="0.25">
      <c r="A178"/>
      <c r="C178" s="160">
        <f>+Dashboard!E50</f>
        <v>2000</v>
      </c>
      <c r="D178" s="93">
        <f>+Dashboard!E49</f>
        <v>0.35</v>
      </c>
      <c r="E178" s="85">
        <f t="shared" si="94"/>
        <v>0</v>
      </c>
      <c r="F178" s="41">
        <f t="shared" si="97"/>
        <v>0</v>
      </c>
      <c r="G178" s="41">
        <f t="shared" si="98"/>
        <v>0</v>
      </c>
      <c r="H178" s="41">
        <f t="shared" si="99"/>
        <v>0</v>
      </c>
      <c r="I178" s="41">
        <f t="shared" si="100"/>
        <v>0</v>
      </c>
      <c r="J178" s="41">
        <f t="shared" si="101"/>
        <v>0</v>
      </c>
      <c r="K178" s="41">
        <f t="shared" si="102"/>
        <v>0</v>
      </c>
      <c r="L178" s="41">
        <f t="shared" si="103"/>
        <v>0</v>
      </c>
      <c r="M178" s="41">
        <f t="shared" si="104"/>
        <v>0</v>
      </c>
      <c r="N178" s="41">
        <f t="shared" si="105"/>
        <v>0</v>
      </c>
      <c r="O178" s="41">
        <f t="shared" si="106"/>
        <v>0</v>
      </c>
      <c r="P178" s="41">
        <f t="shared" si="107"/>
        <v>0</v>
      </c>
      <c r="Q178" s="41">
        <f t="shared" si="108"/>
        <v>0</v>
      </c>
      <c r="R178" s="41">
        <f t="shared" si="109"/>
        <v>0</v>
      </c>
      <c r="S178" s="41">
        <f t="shared" si="110"/>
        <v>0</v>
      </c>
      <c r="T178" s="41">
        <f t="shared" si="111"/>
        <v>0</v>
      </c>
      <c r="U178" s="41">
        <f t="shared" si="112"/>
        <v>0</v>
      </c>
      <c r="V178" s="41">
        <f t="shared" si="113"/>
        <v>0</v>
      </c>
      <c r="W178" s="41">
        <f t="shared" si="114"/>
        <v>0</v>
      </c>
      <c r="X178" s="41">
        <f t="shared" si="115"/>
        <v>0</v>
      </c>
      <c r="Y178" s="41">
        <f t="shared" si="116"/>
        <v>0</v>
      </c>
      <c r="Z178" s="41">
        <f t="shared" si="117"/>
        <v>0</v>
      </c>
      <c r="AA178" s="41">
        <f t="shared" si="118"/>
        <v>0</v>
      </c>
      <c r="AB178" s="41">
        <f t="shared" si="119"/>
        <v>0</v>
      </c>
      <c r="AC178" s="41">
        <f t="shared" si="120"/>
        <v>0</v>
      </c>
      <c r="AD178" s="41">
        <f t="shared" si="121"/>
        <v>0</v>
      </c>
      <c r="AE178" s="41">
        <f t="shared" si="122"/>
        <v>0</v>
      </c>
      <c r="AF178" s="41">
        <f t="shared" si="123"/>
        <v>0</v>
      </c>
      <c r="AG178" s="41">
        <f t="shared" si="124"/>
        <v>0</v>
      </c>
      <c r="AH178" s="41">
        <f t="shared" si="125"/>
        <v>0</v>
      </c>
      <c r="AI178" s="41">
        <f t="shared" si="126"/>
        <v>0</v>
      </c>
      <c r="AJ178" s="41">
        <f t="shared" si="127"/>
        <v>0</v>
      </c>
      <c r="AK178" s="41">
        <f t="shared" si="128"/>
        <v>0</v>
      </c>
      <c r="AL178" s="41">
        <f t="shared" si="129"/>
        <v>0</v>
      </c>
      <c r="AM178" s="41">
        <f t="shared" si="130"/>
        <v>0</v>
      </c>
      <c r="AN178" s="41">
        <f t="shared" si="131"/>
        <v>0</v>
      </c>
      <c r="AO178" s="32"/>
      <c r="AP178" s="28"/>
    </row>
    <row r="179" spans="1:44" s="26" customFormat="1" ht="15.75" customHeight="1" x14ac:dyDescent="0.25">
      <c r="A179" s="13"/>
      <c r="C179" s="26" t="s">
        <v>169</v>
      </c>
      <c r="D179" s="93"/>
      <c r="E179" s="191">
        <f t="shared" si="94"/>
        <v>381.50000000000034</v>
      </c>
      <c r="F179" s="169">
        <f t="shared" ref="F179:AN179" si="132">SUM(F174:F178)</f>
        <v>0</v>
      </c>
      <c r="G179" s="169">
        <f t="shared" si="132"/>
        <v>0</v>
      </c>
      <c r="H179" s="169">
        <f t="shared" si="132"/>
        <v>0</v>
      </c>
      <c r="I179" s="169">
        <f t="shared" si="132"/>
        <v>0</v>
      </c>
      <c r="J179" s="169">
        <f t="shared" si="132"/>
        <v>0</v>
      </c>
      <c r="K179" s="169">
        <f t="shared" si="132"/>
        <v>0</v>
      </c>
      <c r="L179" s="169">
        <f t="shared" si="132"/>
        <v>0</v>
      </c>
      <c r="M179" s="169">
        <f t="shared" si="132"/>
        <v>0</v>
      </c>
      <c r="N179" s="169">
        <f t="shared" si="132"/>
        <v>0</v>
      </c>
      <c r="O179" s="169">
        <f t="shared" si="132"/>
        <v>0</v>
      </c>
      <c r="P179" s="169">
        <f t="shared" si="132"/>
        <v>0</v>
      </c>
      <c r="Q179" s="169">
        <f t="shared" si="132"/>
        <v>0</v>
      </c>
      <c r="R179" s="169">
        <f t="shared" si="132"/>
        <v>0</v>
      </c>
      <c r="S179" s="169">
        <f t="shared" si="132"/>
        <v>0</v>
      </c>
      <c r="T179" s="169">
        <f t="shared" si="132"/>
        <v>0</v>
      </c>
      <c r="U179" s="169">
        <f t="shared" si="132"/>
        <v>0</v>
      </c>
      <c r="V179" s="169">
        <f t="shared" si="132"/>
        <v>6.8437499999999991</v>
      </c>
      <c r="W179" s="169">
        <f t="shared" si="132"/>
        <v>25.549999999999997</v>
      </c>
      <c r="X179" s="169">
        <f t="shared" si="132"/>
        <v>38.324999999999996</v>
      </c>
      <c r="Y179" s="169">
        <f t="shared" si="132"/>
        <v>38.324999999999996</v>
      </c>
      <c r="Z179" s="169">
        <f t="shared" si="132"/>
        <v>38.324999999999996</v>
      </c>
      <c r="AA179" s="169">
        <f t="shared" si="132"/>
        <v>38.324999999999996</v>
      </c>
      <c r="AB179" s="169">
        <f t="shared" si="132"/>
        <v>38.324999999999996</v>
      </c>
      <c r="AC179" s="169">
        <f t="shared" si="132"/>
        <v>37.086160714285711</v>
      </c>
      <c r="AD179" s="169">
        <f t="shared" si="132"/>
        <v>34.051136363636481</v>
      </c>
      <c r="AE179" s="169">
        <f t="shared" si="132"/>
        <v>29.186688311688407</v>
      </c>
      <c r="AF179" s="169">
        <f t="shared" si="132"/>
        <v>23.106128246753325</v>
      </c>
      <c r="AG179" s="169">
        <f t="shared" si="132"/>
        <v>19.457792207792277</v>
      </c>
      <c r="AH179" s="169">
        <f t="shared" si="132"/>
        <v>14.593344155844209</v>
      </c>
      <c r="AI179" s="169">
        <f t="shared" si="132"/>
        <v>0</v>
      </c>
      <c r="AJ179" s="169">
        <f t="shared" si="132"/>
        <v>0</v>
      </c>
      <c r="AK179" s="169">
        <f t="shared" si="132"/>
        <v>0</v>
      </c>
      <c r="AL179" s="169">
        <f t="shared" si="132"/>
        <v>0</v>
      </c>
      <c r="AM179" s="169">
        <f t="shared" si="132"/>
        <v>0</v>
      </c>
      <c r="AN179" s="169">
        <f t="shared" si="132"/>
        <v>0</v>
      </c>
      <c r="AO179" s="27"/>
      <c r="AP179" s="28"/>
    </row>
    <row r="180" spans="1:44" s="14" customFormat="1" ht="15.75" customHeight="1" x14ac:dyDescent="0.25">
      <c r="A180" s="13"/>
      <c r="C180" s="14" t="s">
        <v>48</v>
      </c>
      <c r="D180" s="93"/>
      <c r="E180" s="129">
        <f>IF(E179=0,"n/a",+E179/E171)</f>
        <v>0.6812499999999998</v>
      </c>
      <c r="F180" s="129" t="str">
        <f>IF(F179=0,"n/a",+F179/F171)</f>
        <v>n/a</v>
      </c>
      <c r="G180" s="129" t="str">
        <f t="shared" ref="G180:AN180" si="133">IF(G179=0,"n/a",+G179/G171)</f>
        <v>n/a</v>
      </c>
      <c r="H180" s="129" t="str">
        <f t="shared" si="133"/>
        <v>n/a</v>
      </c>
      <c r="I180" s="129" t="str">
        <f t="shared" si="133"/>
        <v>n/a</v>
      </c>
      <c r="J180" s="129" t="str">
        <f t="shared" si="133"/>
        <v>n/a</v>
      </c>
      <c r="K180" s="129" t="str">
        <f t="shared" si="133"/>
        <v>n/a</v>
      </c>
      <c r="L180" s="129" t="str">
        <f t="shared" si="133"/>
        <v>n/a</v>
      </c>
      <c r="M180" s="129" t="str">
        <f t="shared" si="133"/>
        <v>n/a</v>
      </c>
      <c r="N180" s="129" t="str">
        <f t="shared" si="133"/>
        <v>n/a</v>
      </c>
      <c r="O180" s="129" t="str">
        <f t="shared" si="133"/>
        <v>n/a</v>
      </c>
      <c r="P180" s="129" t="str">
        <f t="shared" si="133"/>
        <v>n/a</v>
      </c>
      <c r="Q180" s="129" t="str">
        <f t="shared" si="133"/>
        <v>n/a</v>
      </c>
      <c r="R180" s="129" t="str">
        <f t="shared" si="133"/>
        <v>n/a</v>
      </c>
      <c r="S180" s="129" t="str">
        <f t="shared" si="133"/>
        <v>n/a</v>
      </c>
      <c r="T180" s="129" t="str">
        <f t="shared" si="133"/>
        <v>n/a</v>
      </c>
      <c r="U180" s="129" t="str">
        <f t="shared" si="133"/>
        <v>n/a</v>
      </c>
      <c r="V180" s="129">
        <f t="shared" si="133"/>
        <v>0.7</v>
      </c>
      <c r="W180" s="129">
        <f t="shared" si="133"/>
        <v>0.7</v>
      </c>
      <c r="X180" s="129">
        <f t="shared" si="133"/>
        <v>0.7</v>
      </c>
      <c r="Y180" s="129">
        <f t="shared" si="133"/>
        <v>0.7</v>
      </c>
      <c r="Z180" s="129">
        <f t="shared" si="133"/>
        <v>0.7</v>
      </c>
      <c r="AA180" s="129">
        <f t="shared" si="133"/>
        <v>0.7</v>
      </c>
      <c r="AB180" s="129">
        <f t="shared" si="133"/>
        <v>0.7</v>
      </c>
      <c r="AC180" s="129">
        <f t="shared" si="133"/>
        <v>0.6773727984344422</v>
      </c>
      <c r="AD180" s="129">
        <f t="shared" si="133"/>
        <v>0.65</v>
      </c>
      <c r="AE180" s="129">
        <f t="shared" si="133"/>
        <v>0.65</v>
      </c>
      <c r="AF180" s="129">
        <f t="shared" si="133"/>
        <v>0.65</v>
      </c>
      <c r="AG180" s="129">
        <f t="shared" si="133"/>
        <v>0.65</v>
      </c>
      <c r="AH180" s="129">
        <f t="shared" si="133"/>
        <v>0.65</v>
      </c>
      <c r="AI180" s="129" t="str">
        <f t="shared" si="133"/>
        <v>n/a</v>
      </c>
      <c r="AJ180" s="129" t="str">
        <f t="shared" si="133"/>
        <v>n/a</v>
      </c>
      <c r="AK180" s="129" t="str">
        <f t="shared" si="133"/>
        <v>n/a</v>
      </c>
      <c r="AL180" s="129" t="str">
        <f t="shared" si="133"/>
        <v>n/a</v>
      </c>
      <c r="AM180" s="129" t="str">
        <f t="shared" si="133"/>
        <v>n/a</v>
      </c>
      <c r="AN180" s="129" t="str">
        <f t="shared" si="133"/>
        <v>n/a</v>
      </c>
      <c r="AO180" s="119"/>
      <c r="AP180" s="100"/>
    </row>
    <row r="181" spans="1:44" s="49" customFormat="1" ht="15.75" customHeight="1" x14ac:dyDescent="0.25">
      <c r="C181" s="102"/>
      <c r="E181" s="85"/>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2"/>
      <c r="AP181" s="50"/>
      <c r="AR181" s="170"/>
    </row>
    <row r="182" spans="1:44" s="14" customFormat="1" ht="15.75" customHeight="1" x14ac:dyDescent="0.25">
      <c r="A182" s="13"/>
      <c r="B182" s="13"/>
      <c r="C182" s="14" t="s">
        <v>47</v>
      </c>
      <c r="E182" s="85">
        <f>SUM(F182:AN182)</f>
        <v>9587.6179990402015</v>
      </c>
      <c r="F182" s="101">
        <f>IF(F171=0,0,+F168*F180)</f>
        <v>0</v>
      </c>
      <c r="G182" s="101">
        <f t="shared" ref="G182:AN182" si="134">IF(G171=0,0,+G168*G180)</f>
        <v>0</v>
      </c>
      <c r="H182" s="101">
        <f t="shared" si="134"/>
        <v>0</v>
      </c>
      <c r="I182" s="101">
        <f t="shared" si="134"/>
        <v>0</v>
      </c>
      <c r="J182" s="101">
        <f t="shared" si="134"/>
        <v>0</v>
      </c>
      <c r="K182" s="101">
        <f t="shared" si="134"/>
        <v>0</v>
      </c>
      <c r="L182" s="101">
        <f t="shared" si="134"/>
        <v>0</v>
      </c>
      <c r="M182" s="101">
        <f t="shared" si="134"/>
        <v>0</v>
      </c>
      <c r="N182" s="101">
        <f t="shared" si="134"/>
        <v>0</v>
      </c>
      <c r="O182" s="101">
        <f t="shared" si="134"/>
        <v>0</v>
      </c>
      <c r="P182" s="101">
        <f t="shared" si="134"/>
        <v>0</v>
      </c>
      <c r="Q182" s="101">
        <f t="shared" si="134"/>
        <v>0</v>
      </c>
      <c r="R182" s="101">
        <f t="shared" si="134"/>
        <v>0</v>
      </c>
      <c r="S182" s="101">
        <f t="shared" si="134"/>
        <v>0</v>
      </c>
      <c r="T182" s="101">
        <f t="shared" si="134"/>
        <v>0</v>
      </c>
      <c r="U182" s="101">
        <f t="shared" si="134"/>
        <v>0</v>
      </c>
      <c r="V182" s="101">
        <f t="shared" si="134"/>
        <v>0</v>
      </c>
      <c r="W182" s="101">
        <f t="shared" si="134"/>
        <v>0</v>
      </c>
      <c r="X182" s="101">
        <f t="shared" si="134"/>
        <v>0</v>
      </c>
      <c r="Y182" s="101">
        <f t="shared" si="134"/>
        <v>0</v>
      </c>
      <c r="Z182" s="101">
        <f t="shared" si="134"/>
        <v>382.17971749145789</v>
      </c>
      <c r="AA182" s="101">
        <f t="shared" si="134"/>
        <v>1908.2130278470677</v>
      </c>
      <c r="AB182" s="101">
        <f t="shared" si="134"/>
        <v>1996.6854349169823</v>
      </c>
      <c r="AC182" s="101">
        <f t="shared" si="134"/>
        <v>1595.8089882801312</v>
      </c>
      <c r="AD182" s="101">
        <f t="shared" si="134"/>
        <v>1132.1708100396991</v>
      </c>
      <c r="AE182" s="101">
        <f t="shared" si="134"/>
        <v>940.1317077637766</v>
      </c>
      <c r="AF182" s="101">
        <f t="shared" si="134"/>
        <v>706.31971839537186</v>
      </c>
      <c r="AG182" s="101">
        <f t="shared" si="134"/>
        <v>568.30759768696589</v>
      </c>
      <c r="AH182" s="101">
        <f t="shared" si="134"/>
        <v>357.80099661874868</v>
      </c>
      <c r="AI182" s="101">
        <f t="shared" si="134"/>
        <v>0</v>
      </c>
      <c r="AJ182" s="101">
        <f t="shared" si="134"/>
        <v>0</v>
      </c>
      <c r="AK182" s="101">
        <f t="shared" si="134"/>
        <v>0</v>
      </c>
      <c r="AL182" s="101">
        <f t="shared" si="134"/>
        <v>0</v>
      </c>
      <c r="AM182" s="101">
        <f t="shared" si="134"/>
        <v>0</v>
      </c>
      <c r="AN182" s="101">
        <f t="shared" si="134"/>
        <v>0</v>
      </c>
      <c r="AO182" s="84">
        <f>+E182/E168</f>
        <v>0.67614319268454914</v>
      </c>
      <c r="AP182" s="100" t="s">
        <v>49</v>
      </c>
      <c r="AR182" s="171"/>
    </row>
    <row r="183" spans="1:44" s="26" customFormat="1" ht="15.75" customHeight="1" x14ac:dyDescent="0.25">
      <c r="A183" s="13"/>
      <c r="B183" s="13"/>
      <c r="C183" s="26" t="s">
        <v>174</v>
      </c>
      <c r="E183" s="85">
        <f>SUM(F183:AN183)</f>
        <v>33568.571165873211</v>
      </c>
      <c r="F183" s="41">
        <f t="shared" ref="F183:AN183" si="135">F116+F182</f>
        <v>0</v>
      </c>
      <c r="G183" s="41">
        <f t="shared" si="135"/>
        <v>0</v>
      </c>
      <c r="H183" s="41">
        <f t="shared" si="135"/>
        <v>0</v>
      </c>
      <c r="I183" s="41">
        <f t="shared" si="135"/>
        <v>0</v>
      </c>
      <c r="J183" s="41">
        <f t="shared" si="135"/>
        <v>0</v>
      </c>
      <c r="K183" s="41">
        <f t="shared" si="135"/>
        <v>0</v>
      </c>
      <c r="L183" s="41">
        <f t="shared" si="135"/>
        <v>0</v>
      </c>
      <c r="M183" s="41">
        <f t="shared" si="135"/>
        <v>0</v>
      </c>
      <c r="N183" s="41">
        <f t="shared" si="135"/>
        <v>0</v>
      </c>
      <c r="O183" s="41">
        <f t="shared" si="135"/>
        <v>0</v>
      </c>
      <c r="P183" s="41">
        <f t="shared" si="135"/>
        <v>0</v>
      </c>
      <c r="Q183" s="41">
        <f t="shared" si="135"/>
        <v>0</v>
      </c>
      <c r="R183" s="41">
        <f t="shared" si="135"/>
        <v>0</v>
      </c>
      <c r="S183" s="41">
        <f t="shared" si="135"/>
        <v>0</v>
      </c>
      <c r="T183" s="41">
        <f t="shared" si="135"/>
        <v>0</v>
      </c>
      <c r="U183" s="41">
        <f t="shared" si="135"/>
        <v>0</v>
      </c>
      <c r="V183" s="41">
        <f t="shared" si="135"/>
        <v>726.2642249999999</v>
      </c>
      <c r="W183" s="41">
        <f t="shared" si="135"/>
        <v>2765.6141687999998</v>
      </c>
      <c r="X183" s="41">
        <f t="shared" si="135"/>
        <v>4231.3896782640004</v>
      </c>
      <c r="Y183" s="41">
        <f t="shared" si="135"/>
        <v>4316.0174718292801</v>
      </c>
      <c r="Z183" s="41">
        <f t="shared" si="135"/>
        <v>3454.5058177056058</v>
      </c>
      <c r="AA183" s="41">
        <f t="shared" si="135"/>
        <v>3286.6407697872592</v>
      </c>
      <c r="AB183" s="41">
        <f t="shared" si="135"/>
        <v>3340.4499696827379</v>
      </c>
      <c r="AC183" s="41">
        <f t="shared" si="135"/>
        <v>2691.3123556669962</v>
      </c>
      <c r="AD183" s="41">
        <f t="shared" si="135"/>
        <v>2174.5661334021388</v>
      </c>
      <c r="AE183" s="41">
        <f t="shared" si="135"/>
        <v>1979.1963830179927</v>
      </c>
      <c r="AF183" s="41">
        <f t="shared" si="135"/>
        <v>1706.1247619500045</v>
      </c>
      <c r="AG183" s="41">
        <f t="shared" si="135"/>
        <v>1547.972144949581</v>
      </c>
      <c r="AH183" s="41">
        <f t="shared" si="135"/>
        <v>1348.5172858176179</v>
      </c>
      <c r="AI183" s="41">
        <f t="shared" si="135"/>
        <v>0</v>
      </c>
      <c r="AJ183" s="41">
        <f t="shared" si="135"/>
        <v>0</v>
      </c>
      <c r="AK183" s="41">
        <f t="shared" si="135"/>
        <v>0</v>
      </c>
      <c r="AL183" s="41">
        <f t="shared" si="135"/>
        <v>0</v>
      </c>
      <c r="AM183" s="41">
        <f t="shared" si="135"/>
        <v>0</v>
      </c>
      <c r="AN183" s="41">
        <f t="shared" si="135"/>
        <v>0</v>
      </c>
      <c r="AO183" s="32"/>
      <c r="AP183" s="28"/>
      <c r="AR183" s="44"/>
    </row>
    <row r="184" spans="1:44" s="26" customFormat="1" ht="15.75" customHeight="1" x14ac:dyDescent="0.25">
      <c r="A184" s="13"/>
      <c r="B184" s="13"/>
      <c r="C184" s="26" t="s">
        <v>175</v>
      </c>
      <c r="E184" s="119"/>
      <c r="F184" s="41">
        <f>+F183</f>
        <v>0</v>
      </c>
      <c r="G184" s="41">
        <f t="shared" ref="G184:AN184" si="136">+G183+F184</f>
        <v>0</v>
      </c>
      <c r="H184" s="41">
        <f t="shared" si="136"/>
        <v>0</v>
      </c>
      <c r="I184" s="41">
        <f t="shared" si="136"/>
        <v>0</v>
      </c>
      <c r="J184" s="41">
        <f t="shared" si="136"/>
        <v>0</v>
      </c>
      <c r="K184" s="41">
        <f t="shared" si="136"/>
        <v>0</v>
      </c>
      <c r="L184" s="41">
        <f t="shared" si="136"/>
        <v>0</v>
      </c>
      <c r="M184" s="41">
        <f t="shared" si="136"/>
        <v>0</v>
      </c>
      <c r="N184" s="41">
        <f t="shared" si="136"/>
        <v>0</v>
      </c>
      <c r="O184" s="41">
        <f t="shared" si="136"/>
        <v>0</v>
      </c>
      <c r="P184" s="41">
        <f t="shared" si="136"/>
        <v>0</v>
      </c>
      <c r="Q184" s="41">
        <f t="shared" si="136"/>
        <v>0</v>
      </c>
      <c r="R184" s="41">
        <f t="shared" si="136"/>
        <v>0</v>
      </c>
      <c r="S184" s="41">
        <f t="shared" si="136"/>
        <v>0</v>
      </c>
      <c r="T184" s="41">
        <f t="shared" si="136"/>
        <v>0</v>
      </c>
      <c r="U184" s="41">
        <f t="shared" si="136"/>
        <v>0</v>
      </c>
      <c r="V184" s="41">
        <f t="shared" si="136"/>
        <v>726.2642249999999</v>
      </c>
      <c r="W184" s="41">
        <f t="shared" si="136"/>
        <v>3491.8783937999997</v>
      </c>
      <c r="X184" s="41">
        <f t="shared" si="136"/>
        <v>7723.2680720640001</v>
      </c>
      <c r="Y184" s="41">
        <f t="shared" si="136"/>
        <v>12039.28554389328</v>
      </c>
      <c r="Z184" s="41">
        <f t="shared" si="136"/>
        <v>15493.791361598885</v>
      </c>
      <c r="AA184" s="41">
        <f t="shared" si="136"/>
        <v>18780.432131386144</v>
      </c>
      <c r="AB184" s="41">
        <f t="shared" si="136"/>
        <v>22120.882101068881</v>
      </c>
      <c r="AC184" s="41">
        <f t="shared" si="136"/>
        <v>24812.194456735877</v>
      </c>
      <c r="AD184" s="41">
        <f t="shared" si="136"/>
        <v>26986.760590138016</v>
      </c>
      <c r="AE184" s="41">
        <f t="shared" si="136"/>
        <v>28965.956973156008</v>
      </c>
      <c r="AF184" s="41">
        <f t="shared" si="136"/>
        <v>30672.08173510601</v>
      </c>
      <c r="AG184" s="41">
        <f t="shared" si="136"/>
        <v>32220.053880055591</v>
      </c>
      <c r="AH184" s="41">
        <f t="shared" si="136"/>
        <v>33568.571165873211</v>
      </c>
      <c r="AI184" s="41">
        <f t="shared" si="136"/>
        <v>33568.571165873211</v>
      </c>
      <c r="AJ184" s="41">
        <f t="shared" si="136"/>
        <v>33568.571165873211</v>
      </c>
      <c r="AK184" s="41">
        <f t="shared" si="136"/>
        <v>33568.571165873211</v>
      </c>
      <c r="AL184" s="41">
        <f t="shared" si="136"/>
        <v>33568.571165873211</v>
      </c>
      <c r="AM184" s="41">
        <f t="shared" si="136"/>
        <v>33568.571165873211</v>
      </c>
      <c r="AN184" s="41">
        <f t="shared" si="136"/>
        <v>33568.571165873211</v>
      </c>
      <c r="AP184" s="28"/>
      <c r="AQ184" s="14"/>
      <c r="AR184" s="44"/>
    </row>
    <row r="185" spans="1:44" s="26" customFormat="1" ht="15.75" customHeight="1" x14ac:dyDescent="0.25">
      <c r="A185" s="13"/>
      <c r="B185" s="13"/>
      <c r="E185" s="119"/>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P185" s="28"/>
      <c r="AR185" s="44"/>
    </row>
    <row r="186" spans="1:44" s="128" customFormat="1" ht="15.75" customHeight="1" x14ac:dyDescent="0.25">
      <c r="A186" s="48"/>
      <c r="C186" s="14" t="s">
        <v>172</v>
      </c>
      <c r="D186" s="14"/>
      <c r="E186" s="85">
        <f>SUM(F186:AN186)</f>
        <v>4592.245235215938</v>
      </c>
      <c r="F186" s="3">
        <f t="shared" ref="F186:AN186" si="137">+F168-F182</f>
        <v>0</v>
      </c>
      <c r="G186" s="3">
        <f t="shared" si="137"/>
        <v>0</v>
      </c>
      <c r="H186" s="3">
        <f t="shared" si="137"/>
        <v>0</v>
      </c>
      <c r="I186" s="3">
        <f t="shared" si="137"/>
        <v>0</v>
      </c>
      <c r="J186" s="3">
        <f t="shared" si="137"/>
        <v>0</v>
      </c>
      <c r="K186" s="3">
        <f t="shared" si="137"/>
        <v>0</v>
      </c>
      <c r="L186" s="3">
        <f t="shared" si="137"/>
        <v>0</v>
      </c>
      <c r="M186" s="3">
        <f t="shared" si="137"/>
        <v>0</v>
      </c>
      <c r="N186" s="3">
        <f t="shared" si="137"/>
        <v>0</v>
      </c>
      <c r="O186" s="3">
        <f t="shared" si="137"/>
        <v>0</v>
      </c>
      <c r="P186" s="3">
        <f t="shared" si="137"/>
        <v>0</v>
      </c>
      <c r="Q186" s="3">
        <f t="shared" si="137"/>
        <v>0</v>
      </c>
      <c r="R186" s="3">
        <f t="shared" si="137"/>
        <v>0</v>
      </c>
      <c r="S186" s="3">
        <f t="shared" si="137"/>
        <v>0</v>
      </c>
      <c r="T186" s="3">
        <f t="shared" si="137"/>
        <v>0</v>
      </c>
      <c r="U186" s="3">
        <f t="shared" si="137"/>
        <v>0</v>
      </c>
      <c r="V186" s="3">
        <f t="shared" si="137"/>
        <v>0</v>
      </c>
      <c r="W186" s="3">
        <f t="shared" si="137"/>
        <v>0</v>
      </c>
      <c r="X186" s="3">
        <f t="shared" si="137"/>
        <v>0</v>
      </c>
      <c r="Y186" s="3">
        <f t="shared" si="137"/>
        <v>0</v>
      </c>
      <c r="Z186" s="3">
        <f t="shared" si="137"/>
        <v>163.79130749633913</v>
      </c>
      <c r="AA186" s="3">
        <f t="shared" si="137"/>
        <v>817.8055833630292</v>
      </c>
      <c r="AB186" s="3">
        <f t="shared" si="137"/>
        <v>855.72232925013554</v>
      </c>
      <c r="AC186" s="3">
        <f t="shared" si="137"/>
        <v>760.07095252705426</v>
      </c>
      <c r="AD186" s="3">
        <f t="shared" si="137"/>
        <v>609.63043617522248</v>
      </c>
      <c r="AE186" s="3">
        <f t="shared" si="137"/>
        <v>506.22476571895663</v>
      </c>
      <c r="AF186" s="3">
        <f t="shared" si="137"/>
        <v>380.32600221289249</v>
      </c>
      <c r="AG186" s="3">
        <f t="shared" si="137"/>
        <v>306.01178336990472</v>
      </c>
      <c r="AH186" s="3">
        <f t="shared" si="137"/>
        <v>192.66207510240309</v>
      </c>
      <c r="AI186" s="3">
        <f t="shared" si="137"/>
        <v>0</v>
      </c>
      <c r="AJ186" s="3">
        <f t="shared" si="137"/>
        <v>0</v>
      </c>
      <c r="AK186" s="3">
        <f t="shared" si="137"/>
        <v>0</v>
      </c>
      <c r="AL186" s="3">
        <f t="shared" si="137"/>
        <v>0</v>
      </c>
      <c r="AM186" s="3">
        <f t="shared" si="137"/>
        <v>0</v>
      </c>
      <c r="AN186" s="3">
        <f t="shared" si="137"/>
        <v>0</v>
      </c>
      <c r="AO186" s="84">
        <f>+E186/E168</f>
        <v>0.32385680731545102</v>
      </c>
      <c r="AP186" s="100" t="s">
        <v>49</v>
      </c>
      <c r="AR186" s="172"/>
    </row>
    <row r="187" spans="1:44" s="26" customFormat="1" ht="15.75" customHeight="1" x14ac:dyDescent="0.25">
      <c r="A187" s="13"/>
      <c r="B187" s="13"/>
      <c r="E187" s="119"/>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27"/>
      <c r="AP187" s="28"/>
      <c r="AR187" s="44"/>
    </row>
    <row r="188" spans="1:44" ht="15.75" customHeight="1" x14ac:dyDescent="0.25">
      <c r="A188" s="11" t="s">
        <v>177</v>
      </c>
    </row>
    <row r="189" spans="1:44" s="26" customFormat="1" ht="15.6" customHeight="1" x14ac:dyDescent="0.25">
      <c r="A189" s="13"/>
      <c r="B189" t="s">
        <v>69</v>
      </c>
      <c r="E189" s="85">
        <f t="shared" ref="E189:E196" si="138">SUM(F189:AN189)</f>
        <v>23980.953166833013</v>
      </c>
      <c r="F189" s="36">
        <f t="shared" ref="F189:AN189" si="139">+F116</f>
        <v>0</v>
      </c>
      <c r="G189" s="36">
        <f t="shared" si="139"/>
        <v>0</v>
      </c>
      <c r="H189" s="36">
        <f t="shared" si="139"/>
        <v>0</v>
      </c>
      <c r="I189" s="36">
        <f t="shared" si="139"/>
        <v>0</v>
      </c>
      <c r="J189" s="36">
        <f t="shared" si="139"/>
        <v>0</v>
      </c>
      <c r="K189" s="36">
        <f t="shared" si="139"/>
        <v>0</v>
      </c>
      <c r="L189" s="36">
        <f t="shared" si="139"/>
        <v>0</v>
      </c>
      <c r="M189" s="36">
        <f t="shared" si="139"/>
        <v>0</v>
      </c>
      <c r="N189" s="36">
        <f t="shared" si="139"/>
        <v>0</v>
      </c>
      <c r="O189" s="36">
        <f t="shared" si="139"/>
        <v>0</v>
      </c>
      <c r="P189" s="36">
        <f t="shared" si="139"/>
        <v>0</v>
      </c>
      <c r="Q189" s="36">
        <f t="shared" si="139"/>
        <v>0</v>
      </c>
      <c r="R189" s="36">
        <f t="shared" si="139"/>
        <v>0</v>
      </c>
      <c r="S189" s="36">
        <f t="shared" si="139"/>
        <v>0</v>
      </c>
      <c r="T189" s="36">
        <f t="shared" si="139"/>
        <v>0</v>
      </c>
      <c r="U189" s="36">
        <f t="shared" si="139"/>
        <v>0</v>
      </c>
      <c r="V189" s="36">
        <f t="shared" si="139"/>
        <v>726.2642249999999</v>
      </c>
      <c r="W189" s="36">
        <f t="shared" si="139"/>
        <v>2765.6141687999998</v>
      </c>
      <c r="X189" s="36">
        <f t="shared" si="139"/>
        <v>4231.3896782640004</v>
      </c>
      <c r="Y189" s="36">
        <f t="shared" si="139"/>
        <v>4316.0174718292801</v>
      </c>
      <c r="Z189" s="36">
        <f t="shared" si="139"/>
        <v>3072.326100214148</v>
      </c>
      <c r="AA189" s="36">
        <f t="shared" si="139"/>
        <v>1378.4277419401915</v>
      </c>
      <c r="AB189" s="36">
        <f t="shared" si="139"/>
        <v>1343.7645347657553</v>
      </c>
      <c r="AC189" s="36">
        <f t="shared" si="139"/>
        <v>1095.503367386865</v>
      </c>
      <c r="AD189" s="36">
        <f t="shared" si="139"/>
        <v>1042.39532336244</v>
      </c>
      <c r="AE189" s="36">
        <f t="shared" si="139"/>
        <v>1039.0646752542161</v>
      </c>
      <c r="AF189" s="36">
        <f t="shared" si="139"/>
        <v>999.80504355463279</v>
      </c>
      <c r="AG189" s="36">
        <f t="shared" si="139"/>
        <v>979.66454726261497</v>
      </c>
      <c r="AH189" s="36">
        <f t="shared" si="139"/>
        <v>990.71628919886928</v>
      </c>
      <c r="AI189" s="36">
        <f t="shared" si="139"/>
        <v>0</v>
      </c>
      <c r="AJ189" s="36">
        <f t="shared" si="139"/>
        <v>0</v>
      </c>
      <c r="AK189" s="36">
        <f t="shared" si="139"/>
        <v>0</v>
      </c>
      <c r="AL189" s="36">
        <f t="shared" si="139"/>
        <v>0</v>
      </c>
      <c r="AM189" s="36">
        <f t="shared" si="139"/>
        <v>0</v>
      </c>
      <c r="AN189" s="36">
        <f t="shared" si="139"/>
        <v>0</v>
      </c>
      <c r="AO189" s="32"/>
      <c r="AP189" s="28"/>
    </row>
    <row r="190" spans="1:44" s="26" customFormat="1" ht="15.6" customHeight="1" x14ac:dyDescent="0.25">
      <c r="A190" s="13"/>
      <c r="B190" t="s">
        <v>70</v>
      </c>
      <c r="E190" s="85">
        <f t="shared" si="138"/>
        <v>9587.6179990402015</v>
      </c>
      <c r="F190" s="36">
        <f>+F182</f>
        <v>0</v>
      </c>
      <c r="G190" s="36">
        <f t="shared" ref="G190:AN190" si="140">+G182</f>
        <v>0</v>
      </c>
      <c r="H190" s="36">
        <f t="shared" si="140"/>
        <v>0</v>
      </c>
      <c r="I190" s="36">
        <f t="shared" si="140"/>
        <v>0</v>
      </c>
      <c r="J190" s="36">
        <f t="shared" si="140"/>
        <v>0</v>
      </c>
      <c r="K190" s="36">
        <f t="shared" si="140"/>
        <v>0</v>
      </c>
      <c r="L190" s="36">
        <f t="shared" si="140"/>
        <v>0</v>
      </c>
      <c r="M190" s="36">
        <f t="shared" si="140"/>
        <v>0</v>
      </c>
      <c r="N190" s="36">
        <f t="shared" si="140"/>
        <v>0</v>
      </c>
      <c r="O190" s="36">
        <f t="shared" si="140"/>
        <v>0</v>
      </c>
      <c r="P190" s="36">
        <f t="shared" si="140"/>
        <v>0</v>
      </c>
      <c r="Q190" s="36">
        <f t="shared" si="140"/>
        <v>0</v>
      </c>
      <c r="R190" s="36">
        <f t="shared" si="140"/>
        <v>0</v>
      </c>
      <c r="S190" s="36">
        <f t="shared" si="140"/>
        <v>0</v>
      </c>
      <c r="T190" s="36">
        <f t="shared" si="140"/>
        <v>0</v>
      </c>
      <c r="U190" s="36">
        <f t="shared" si="140"/>
        <v>0</v>
      </c>
      <c r="V190" s="36">
        <f t="shared" si="140"/>
        <v>0</v>
      </c>
      <c r="W190" s="36">
        <f t="shared" si="140"/>
        <v>0</v>
      </c>
      <c r="X190" s="36">
        <f t="shared" si="140"/>
        <v>0</v>
      </c>
      <c r="Y190" s="36">
        <f t="shared" si="140"/>
        <v>0</v>
      </c>
      <c r="Z190" s="36">
        <f t="shared" si="140"/>
        <v>382.17971749145789</v>
      </c>
      <c r="AA190" s="36">
        <f t="shared" si="140"/>
        <v>1908.2130278470677</v>
      </c>
      <c r="AB190" s="36">
        <f t="shared" si="140"/>
        <v>1996.6854349169823</v>
      </c>
      <c r="AC190" s="36">
        <f t="shared" si="140"/>
        <v>1595.8089882801312</v>
      </c>
      <c r="AD190" s="36">
        <f t="shared" si="140"/>
        <v>1132.1708100396991</v>
      </c>
      <c r="AE190" s="36">
        <f t="shared" si="140"/>
        <v>940.1317077637766</v>
      </c>
      <c r="AF190" s="36">
        <f t="shared" si="140"/>
        <v>706.31971839537186</v>
      </c>
      <c r="AG190" s="36">
        <f t="shared" si="140"/>
        <v>568.30759768696589</v>
      </c>
      <c r="AH190" s="36">
        <f t="shared" si="140"/>
        <v>357.80099661874868</v>
      </c>
      <c r="AI190" s="36">
        <f t="shared" si="140"/>
        <v>0</v>
      </c>
      <c r="AJ190" s="36">
        <f t="shared" si="140"/>
        <v>0</v>
      </c>
      <c r="AK190" s="36">
        <f t="shared" si="140"/>
        <v>0</v>
      </c>
      <c r="AL190" s="36">
        <f t="shared" si="140"/>
        <v>0</v>
      </c>
      <c r="AM190" s="36">
        <f t="shared" si="140"/>
        <v>0</v>
      </c>
      <c r="AN190" s="36">
        <f t="shared" si="140"/>
        <v>0</v>
      </c>
      <c r="AO190" s="32"/>
      <c r="AP190" s="28"/>
    </row>
    <row r="191" spans="1:44" s="26" customFormat="1" ht="15.6" customHeight="1" x14ac:dyDescent="0.25">
      <c r="A191" s="13"/>
      <c r="B191" t="s">
        <v>136</v>
      </c>
      <c r="E191" s="85">
        <f t="shared" si="138"/>
        <v>581</v>
      </c>
      <c r="F191" s="36">
        <f t="shared" ref="F191:AN191" si="141">+F54</f>
        <v>320</v>
      </c>
      <c r="G191" s="36">
        <f t="shared" si="141"/>
        <v>0</v>
      </c>
      <c r="H191" s="36">
        <f t="shared" si="141"/>
        <v>0</v>
      </c>
      <c r="I191" s="36">
        <f t="shared" si="141"/>
        <v>0</v>
      </c>
      <c r="J191" s="36">
        <f t="shared" si="141"/>
        <v>0</v>
      </c>
      <c r="K191" s="36">
        <f t="shared" si="141"/>
        <v>0</v>
      </c>
      <c r="L191" s="36">
        <f t="shared" si="141"/>
        <v>0</v>
      </c>
      <c r="M191" s="36">
        <f t="shared" si="141"/>
        <v>0</v>
      </c>
      <c r="N191" s="36">
        <f t="shared" si="141"/>
        <v>261</v>
      </c>
      <c r="O191" s="36">
        <f t="shared" si="141"/>
        <v>0</v>
      </c>
      <c r="P191" s="36">
        <f t="shared" si="141"/>
        <v>0</v>
      </c>
      <c r="Q191" s="36">
        <f t="shared" si="141"/>
        <v>0</v>
      </c>
      <c r="R191" s="36">
        <f t="shared" si="141"/>
        <v>0</v>
      </c>
      <c r="S191" s="36">
        <f t="shared" si="141"/>
        <v>0</v>
      </c>
      <c r="T191" s="36">
        <f t="shared" si="141"/>
        <v>0</v>
      </c>
      <c r="U191" s="36">
        <f t="shared" si="141"/>
        <v>0</v>
      </c>
      <c r="V191" s="36">
        <f t="shared" si="141"/>
        <v>0</v>
      </c>
      <c r="W191" s="36">
        <f t="shared" si="141"/>
        <v>0</v>
      </c>
      <c r="X191" s="36">
        <f t="shared" si="141"/>
        <v>0</v>
      </c>
      <c r="Y191" s="36">
        <f t="shared" si="141"/>
        <v>0</v>
      </c>
      <c r="Z191" s="36">
        <f t="shared" si="141"/>
        <v>0</v>
      </c>
      <c r="AA191" s="36">
        <f t="shared" si="141"/>
        <v>0</v>
      </c>
      <c r="AB191" s="36">
        <f t="shared" si="141"/>
        <v>0</v>
      </c>
      <c r="AC191" s="36">
        <f t="shared" si="141"/>
        <v>0</v>
      </c>
      <c r="AD191" s="36">
        <f t="shared" si="141"/>
        <v>0</v>
      </c>
      <c r="AE191" s="36">
        <f t="shared" si="141"/>
        <v>0</v>
      </c>
      <c r="AF191" s="36">
        <f t="shared" si="141"/>
        <v>0</v>
      </c>
      <c r="AG191" s="36">
        <f t="shared" si="141"/>
        <v>0</v>
      </c>
      <c r="AH191" s="36">
        <f t="shared" si="141"/>
        <v>0</v>
      </c>
      <c r="AI191" s="36">
        <f t="shared" si="141"/>
        <v>0</v>
      </c>
      <c r="AJ191" s="36">
        <f t="shared" si="141"/>
        <v>0</v>
      </c>
      <c r="AK191" s="36">
        <f t="shared" si="141"/>
        <v>0</v>
      </c>
      <c r="AL191" s="36">
        <f t="shared" si="141"/>
        <v>0</v>
      </c>
      <c r="AM191" s="36">
        <f t="shared" si="141"/>
        <v>0</v>
      </c>
      <c r="AN191" s="36">
        <f t="shared" si="141"/>
        <v>0</v>
      </c>
      <c r="AO191" s="32"/>
      <c r="AP191" s="28"/>
    </row>
    <row r="192" spans="1:44" s="26" customFormat="1" ht="15.6" customHeight="1" x14ac:dyDescent="0.25">
      <c r="A192" s="13"/>
      <c r="B192" t="s">
        <v>178</v>
      </c>
      <c r="E192" s="85">
        <f t="shared" si="138"/>
        <v>11312.118288678055</v>
      </c>
      <c r="F192" s="36">
        <f t="shared" ref="F192:AN192" si="142">+F55</f>
        <v>0</v>
      </c>
      <c r="G192" s="36">
        <f t="shared" si="142"/>
        <v>0</v>
      </c>
      <c r="H192" s="36">
        <f t="shared" si="142"/>
        <v>0</v>
      </c>
      <c r="I192" s="36">
        <f t="shared" si="142"/>
        <v>0</v>
      </c>
      <c r="J192" s="36">
        <f t="shared" si="142"/>
        <v>0</v>
      </c>
      <c r="K192" s="36">
        <f t="shared" si="142"/>
        <v>0</v>
      </c>
      <c r="L192" s="36">
        <f t="shared" si="142"/>
        <v>0</v>
      </c>
      <c r="M192" s="36">
        <f t="shared" si="142"/>
        <v>0</v>
      </c>
      <c r="N192" s="36">
        <f t="shared" si="142"/>
        <v>0</v>
      </c>
      <c r="O192" s="36">
        <f t="shared" si="142"/>
        <v>0</v>
      </c>
      <c r="P192" s="36">
        <f t="shared" si="142"/>
        <v>0</v>
      </c>
      <c r="Q192" s="36">
        <f t="shared" si="142"/>
        <v>0</v>
      </c>
      <c r="R192" s="36">
        <f t="shared" si="142"/>
        <v>0</v>
      </c>
      <c r="S192" s="36">
        <f t="shared" si="142"/>
        <v>1250.1319999999998</v>
      </c>
      <c r="T192" s="36">
        <f t="shared" si="142"/>
        <v>4413.9275999999991</v>
      </c>
      <c r="U192" s="36">
        <f t="shared" si="142"/>
        <v>3501.7158959999992</v>
      </c>
      <c r="V192" s="36">
        <f t="shared" si="142"/>
        <v>714.35004278399981</v>
      </c>
      <c r="W192" s="36">
        <f t="shared" si="142"/>
        <v>0</v>
      </c>
      <c r="X192" s="36">
        <f t="shared" si="142"/>
        <v>0</v>
      </c>
      <c r="Y192" s="36">
        <f t="shared" si="142"/>
        <v>0</v>
      </c>
      <c r="Z192" s="36">
        <f t="shared" si="142"/>
        <v>181.19000142086094</v>
      </c>
      <c r="AA192" s="36">
        <f t="shared" si="142"/>
        <v>639.7400819398091</v>
      </c>
      <c r="AB192" s="36">
        <f t="shared" si="142"/>
        <v>507.52713167224852</v>
      </c>
      <c r="AC192" s="36">
        <f t="shared" si="142"/>
        <v>103.5355348611387</v>
      </c>
      <c r="AD192" s="36">
        <f t="shared" si="142"/>
        <v>0</v>
      </c>
      <c r="AE192" s="36">
        <f t="shared" si="142"/>
        <v>0</v>
      </c>
      <c r="AF192" s="36">
        <f t="shared" si="142"/>
        <v>0</v>
      </c>
      <c r="AG192" s="36">
        <f t="shared" si="142"/>
        <v>0</v>
      </c>
      <c r="AH192" s="36">
        <f t="shared" si="142"/>
        <v>0</v>
      </c>
      <c r="AI192" s="36">
        <f t="shared" si="142"/>
        <v>0</v>
      </c>
      <c r="AJ192" s="36">
        <f t="shared" si="142"/>
        <v>0</v>
      </c>
      <c r="AK192" s="36">
        <f t="shared" si="142"/>
        <v>0</v>
      </c>
      <c r="AL192" s="36">
        <f t="shared" si="142"/>
        <v>0</v>
      </c>
      <c r="AM192" s="36">
        <f t="shared" si="142"/>
        <v>0</v>
      </c>
      <c r="AN192" s="36">
        <f t="shared" si="142"/>
        <v>0</v>
      </c>
      <c r="AO192" s="32"/>
      <c r="AP192" s="28"/>
    </row>
    <row r="193" spans="1:42" s="26" customFormat="1" ht="15.6" customHeight="1" x14ac:dyDescent="0.25">
      <c r="A193" s="13"/>
      <c r="B193" t="s">
        <v>53</v>
      </c>
      <c r="E193" s="85">
        <f t="shared" si="138"/>
        <v>10028.487951077997</v>
      </c>
      <c r="F193" s="36">
        <f t="shared" ref="F193:AN193" si="143">+F56</f>
        <v>0</v>
      </c>
      <c r="G193" s="36">
        <f t="shared" si="143"/>
        <v>0</v>
      </c>
      <c r="H193" s="36">
        <f t="shared" si="143"/>
        <v>0</v>
      </c>
      <c r="I193" s="36">
        <f t="shared" si="143"/>
        <v>0</v>
      </c>
      <c r="J193" s="36">
        <f t="shared" si="143"/>
        <v>0</v>
      </c>
      <c r="K193" s="36">
        <f t="shared" si="143"/>
        <v>0</v>
      </c>
      <c r="L193" s="36">
        <f t="shared" si="143"/>
        <v>0</v>
      </c>
      <c r="M193" s="36">
        <f t="shared" si="143"/>
        <v>0</v>
      </c>
      <c r="N193" s="36">
        <f t="shared" si="143"/>
        <v>0</v>
      </c>
      <c r="O193" s="36">
        <f t="shared" si="143"/>
        <v>0</v>
      </c>
      <c r="P193" s="36">
        <f t="shared" si="143"/>
        <v>0</v>
      </c>
      <c r="Q193" s="36">
        <f t="shared" si="143"/>
        <v>0</v>
      </c>
      <c r="R193" s="36">
        <f t="shared" si="143"/>
        <v>0</v>
      </c>
      <c r="S193" s="36">
        <f t="shared" si="143"/>
        <v>0</v>
      </c>
      <c r="T193" s="36">
        <f t="shared" si="143"/>
        <v>0</v>
      </c>
      <c r="U193" s="36">
        <f t="shared" si="143"/>
        <v>0</v>
      </c>
      <c r="V193" s="36">
        <f t="shared" si="143"/>
        <v>683.1240790153845</v>
      </c>
      <c r="W193" s="36">
        <f t="shared" si="143"/>
        <v>696.78656059569221</v>
      </c>
      <c r="X193" s="36">
        <f t="shared" si="143"/>
        <v>710.7222918076061</v>
      </c>
      <c r="Y193" s="36">
        <f t="shared" si="143"/>
        <v>724.93673764375831</v>
      </c>
      <c r="Z193" s="36">
        <f t="shared" si="143"/>
        <v>739.43547239663337</v>
      </c>
      <c r="AA193" s="36">
        <f t="shared" si="143"/>
        <v>754.22418184456615</v>
      </c>
      <c r="AB193" s="36">
        <f t="shared" si="143"/>
        <v>769.30866548145741</v>
      </c>
      <c r="AC193" s="36">
        <f t="shared" si="143"/>
        <v>784.69483879108668</v>
      </c>
      <c r="AD193" s="36">
        <f t="shared" si="143"/>
        <v>800.38873556690839</v>
      </c>
      <c r="AE193" s="36">
        <f t="shared" si="143"/>
        <v>816.39651027824652</v>
      </c>
      <c r="AF193" s="36">
        <f t="shared" si="143"/>
        <v>832.72444048381135</v>
      </c>
      <c r="AG193" s="36">
        <f t="shared" si="143"/>
        <v>849.37892929348766</v>
      </c>
      <c r="AH193" s="36">
        <f t="shared" si="143"/>
        <v>866.36650787935753</v>
      </c>
      <c r="AI193" s="36">
        <f t="shared" si="143"/>
        <v>0</v>
      </c>
      <c r="AJ193" s="36">
        <f t="shared" si="143"/>
        <v>0</v>
      </c>
      <c r="AK193" s="36">
        <f t="shared" si="143"/>
        <v>0</v>
      </c>
      <c r="AL193" s="36">
        <f t="shared" si="143"/>
        <v>0</v>
      </c>
      <c r="AM193" s="36">
        <f t="shared" si="143"/>
        <v>0</v>
      </c>
      <c r="AN193" s="36">
        <f t="shared" si="143"/>
        <v>0</v>
      </c>
      <c r="AO193" s="32"/>
      <c r="AP193" s="28"/>
    </row>
    <row r="194" spans="1:42" s="26" customFormat="1" ht="15.6" customHeight="1" x14ac:dyDescent="0.25">
      <c r="A194" s="13"/>
      <c r="B194" s="26" t="s">
        <v>257</v>
      </c>
      <c r="E194" s="85">
        <f t="shared" si="138"/>
        <v>1086.412514308091</v>
      </c>
      <c r="F194" s="36">
        <f t="shared" ref="F194:AN194" si="144">SUM(F86:F87)</f>
        <v>13.76</v>
      </c>
      <c r="G194" s="36">
        <f t="shared" si="144"/>
        <v>0</v>
      </c>
      <c r="H194" s="36">
        <f t="shared" si="144"/>
        <v>0</v>
      </c>
      <c r="I194" s="36">
        <f t="shared" si="144"/>
        <v>0</v>
      </c>
      <c r="J194" s="36">
        <f t="shared" si="144"/>
        <v>0</v>
      </c>
      <c r="K194" s="36">
        <f t="shared" si="144"/>
        <v>0</v>
      </c>
      <c r="L194" s="36">
        <f t="shared" si="144"/>
        <v>0</v>
      </c>
      <c r="M194" s="36">
        <f t="shared" si="144"/>
        <v>0</v>
      </c>
      <c r="N194" s="36">
        <f t="shared" si="144"/>
        <v>11.223000000000001</v>
      </c>
      <c r="O194" s="36">
        <f t="shared" si="144"/>
        <v>0</v>
      </c>
      <c r="P194" s="36">
        <f t="shared" si="144"/>
        <v>0</v>
      </c>
      <c r="Q194" s="36">
        <f t="shared" si="144"/>
        <v>0</v>
      </c>
      <c r="R194" s="36">
        <f t="shared" si="144"/>
        <v>0</v>
      </c>
      <c r="S194" s="36">
        <f t="shared" si="144"/>
        <v>53.755675999999994</v>
      </c>
      <c r="T194" s="36">
        <f t="shared" si="144"/>
        <v>189.79888679999996</v>
      </c>
      <c r="U194" s="36">
        <f t="shared" si="144"/>
        <v>150.57378352799998</v>
      </c>
      <c r="V194" s="36">
        <f t="shared" si="144"/>
        <v>69.885678720256593</v>
      </c>
      <c r="W194" s="36">
        <f t="shared" si="144"/>
        <v>39.951999418155502</v>
      </c>
      <c r="X194" s="36">
        <f t="shared" si="144"/>
        <v>40.751039406518615</v>
      </c>
      <c r="Y194" s="36">
        <f t="shared" si="144"/>
        <v>41.56606019464899</v>
      </c>
      <c r="Z194" s="36">
        <f t="shared" si="144"/>
        <v>50.188551459638987</v>
      </c>
      <c r="AA194" s="36">
        <f t="shared" si="144"/>
        <v>70.754152549924612</v>
      </c>
      <c r="AB194" s="36">
        <f t="shared" si="144"/>
        <v>65.933902268949751</v>
      </c>
      <c r="AC194" s="36">
        <f t="shared" si="144"/>
        <v>49.444468318212898</v>
      </c>
      <c r="AD194" s="36">
        <f t="shared" si="144"/>
        <v>45.892289125567608</v>
      </c>
      <c r="AE194" s="36">
        <f t="shared" si="144"/>
        <v>46.810134908078957</v>
      </c>
      <c r="AF194" s="36">
        <f t="shared" si="144"/>
        <v>47.74633760624053</v>
      </c>
      <c r="AG194" s="36">
        <f t="shared" si="144"/>
        <v>48.70126435836535</v>
      </c>
      <c r="AH194" s="36">
        <f t="shared" si="144"/>
        <v>49.675289645532665</v>
      </c>
      <c r="AI194" s="36">
        <f t="shared" si="144"/>
        <v>0</v>
      </c>
      <c r="AJ194" s="36">
        <f t="shared" si="144"/>
        <v>0</v>
      </c>
      <c r="AK194" s="36">
        <f t="shared" si="144"/>
        <v>0</v>
      </c>
      <c r="AL194" s="36">
        <f t="shared" si="144"/>
        <v>0</v>
      </c>
      <c r="AM194" s="36">
        <f t="shared" si="144"/>
        <v>0</v>
      </c>
      <c r="AN194" s="36">
        <f t="shared" si="144"/>
        <v>0</v>
      </c>
      <c r="AO194" s="32"/>
      <c r="AP194" s="28"/>
    </row>
    <row r="195" spans="1:42" s="26" customFormat="1" ht="15.6" customHeight="1" x14ac:dyDescent="0.25">
      <c r="A195" s="13"/>
      <c r="B195" t="s">
        <v>107</v>
      </c>
      <c r="E195" s="85">
        <f t="shared" si="138"/>
        <v>972.93441276886983</v>
      </c>
      <c r="F195" s="36">
        <f t="shared" ref="F195:AN195" si="145">+F57</f>
        <v>0</v>
      </c>
      <c r="G195" s="36">
        <f t="shared" si="145"/>
        <v>0</v>
      </c>
      <c r="H195" s="36">
        <f t="shared" si="145"/>
        <v>0</v>
      </c>
      <c r="I195" s="36">
        <f t="shared" si="145"/>
        <v>0</v>
      </c>
      <c r="J195" s="36">
        <f t="shared" si="145"/>
        <v>0</v>
      </c>
      <c r="K195" s="36">
        <f t="shared" si="145"/>
        <v>0</v>
      </c>
      <c r="L195" s="36">
        <f t="shared" si="145"/>
        <v>0</v>
      </c>
      <c r="M195" s="36">
        <f t="shared" si="145"/>
        <v>0</v>
      </c>
      <c r="N195" s="36">
        <f t="shared" si="145"/>
        <v>0</v>
      </c>
      <c r="O195" s="36">
        <f t="shared" si="145"/>
        <v>0</v>
      </c>
      <c r="P195" s="36">
        <f t="shared" si="145"/>
        <v>0</v>
      </c>
      <c r="Q195" s="36">
        <f t="shared" si="145"/>
        <v>0</v>
      </c>
      <c r="R195" s="36">
        <f t="shared" si="145"/>
        <v>0</v>
      </c>
      <c r="S195" s="36">
        <f t="shared" si="145"/>
        <v>0</v>
      </c>
      <c r="T195" s="36">
        <f t="shared" si="145"/>
        <v>0</v>
      </c>
      <c r="U195" s="36">
        <f t="shared" si="145"/>
        <v>0</v>
      </c>
      <c r="V195" s="36">
        <f t="shared" si="145"/>
        <v>0</v>
      </c>
      <c r="W195" s="36">
        <f t="shared" si="145"/>
        <v>0</v>
      </c>
      <c r="X195" s="36">
        <f t="shared" si="145"/>
        <v>0</v>
      </c>
      <c r="Y195" s="36">
        <f t="shared" si="145"/>
        <v>0</v>
      </c>
      <c r="Z195" s="36">
        <f t="shared" si="145"/>
        <v>0</v>
      </c>
      <c r="AA195" s="36">
        <f t="shared" si="145"/>
        <v>0</v>
      </c>
      <c r="AB195" s="36">
        <f t="shared" si="145"/>
        <v>0</v>
      </c>
      <c r="AC195" s="36">
        <f t="shared" si="145"/>
        <v>0</v>
      </c>
      <c r="AD195" s="36">
        <f t="shared" si="145"/>
        <v>0</v>
      </c>
      <c r="AE195" s="36">
        <f t="shared" si="145"/>
        <v>0</v>
      </c>
      <c r="AF195" s="36">
        <f t="shared" si="145"/>
        <v>0</v>
      </c>
      <c r="AG195" s="36">
        <f t="shared" si="145"/>
        <v>0</v>
      </c>
      <c r="AH195" s="36">
        <f t="shared" si="145"/>
        <v>0</v>
      </c>
      <c r="AI195" s="36">
        <f t="shared" si="145"/>
        <v>972.93441276886983</v>
      </c>
      <c r="AJ195" s="36">
        <f t="shared" si="145"/>
        <v>0</v>
      </c>
      <c r="AK195" s="36">
        <f t="shared" si="145"/>
        <v>0</v>
      </c>
      <c r="AL195" s="36">
        <f t="shared" si="145"/>
        <v>0</v>
      </c>
      <c r="AM195" s="36">
        <f t="shared" si="145"/>
        <v>0</v>
      </c>
      <c r="AN195" s="36">
        <f t="shared" si="145"/>
        <v>0</v>
      </c>
      <c r="AO195" s="32"/>
      <c r="AP195" s="28"/>
    </row>
    <row r="196" spans="1:42" s="26" customFormat="1" ht="15.6" customHeight="1" x14ac:dyDescent="0.25">
      <c r="A196" s="13"/>
      <c r="B196" s="26" t="s">
        <v>72</v>
      </c>
      <c r="E196" s="98">
        <f t="shared" si="138"/>
        <v>9587.6179990402052</v>
      </c>
      <c r="F196" s="34">
        <f>+F189+F190-F191-F192-F193-F195-F194</f>
        <v>-333.76</v>
      </c>
      <c r="G196" s="34">
        <f t="shared" ref="G196:AN196" si="146">+G189+G190-G191-G192-G193-G195-G194</f>
        <v>0</v>
      </c>
      <c r="H196" s="34">
        <f t="shared" si="146"/>
        <v>0</v>
      </c>
      <c r="I196" s="34">
        <f t="shared" si="146"/>
        <v>0</v>
      </c>
      <c r="J196" s="34">
        <f t="shared" si="146"/>
        <v>0</v>
      </c>
      <c r="K196" s="34">
        <f t="shared" si="146"/>
        <v>0</v>
      </c>
      <c r="L196" s="34">
        <f t="shared" si="146"/>
        <v>0</v>
      </c>
      <c r="M196" s="34">
        <f t="shared" si="146"/>
        <v>0</v>
      </c>
      <c r="N196" s="34">
        <f t="shared" si="146"/>
        <v>-272.22300000000001</v>
      </c>
      <c r="O196" s="34">
        <f t="shared" si="146"/>
        <v>0</v>
      </c>
      <c r="P196" s="34">
        <f t="shared" si="146"/>
        <v>0</v>
      </c>
      <c r="Q196" s="34">
        <f t="shared" si="146"/>
        <v>0</v>
      </c>
      <c r="R196" s="34">
        <f t="shared" si="146"/>
        <v>0</v>
      </c>
      <c r="S196" s="34">
        <f t="shared" si="146"/>
        <v>-1303.8876759999998</v>
      </c>
      <c r="T196" s="34">
        <f t="shared" si="146"/>
        <v>-4603.7264867999993</v>
      </c>
      <c r="U196" s="34">
        <f t="shared" si="146"/>
        <v>-3652.2896795279994</v>
      </c>
      <c r="V196" s="34">
        <f t="shared" si="146"/>
        <v>-741.09557551964099</v>
      </c>
      <c r="W196" s="34">
        <f t="shared" si="146"/>
        <v>2028.875608786152</v>
      </c>
      <c r="X196" s="34">
        <f t="shared" si="146"/>
        <v>3479.9163470498761</v>
      </c>
      <c r="Y196" s="34">
        <f t="shared" si="146"/>
        <v>3549.5146739908728</v>
      </c>
      <c r="Z196" s="34">
        <f t="shared" si="146"/>
        <v>2483.6917924284726</v>
      </c>
      <c r="AA196" s="34">
        <f t="shared" si="146"/>
        <v>1821.9223534529594</v>
      </c>
      <c r="AB196" s="34">
        <f t="shared" si="146"/>
        <v>1997.6802702600824</v>
      </c>
      <c r="AC196" s="34">
        <f t="shared" si="146"/>
        <v>1753.637513696558</v>
      </c>
      <c r="AD196" s="34">
        <f t="shared" si="146"/>
        <v>1328.2851087096626</v>
      </c>
      <c r="AE196" s="34">
        <f t="shared" si="146"/>
        <v>1115.9897378316673</v>
      </c>
      <c r="AF196" s="34">
        <f t="shared" si="146"/>
        <v>825.65398385995263</v>
      </c>
      <c r="AG196" s="34">
        <f t="shared" si="146"/>
        <v>649.89195129772793</v>
      </c>
      <c r="AH196" s="34">
        <f t="shared" si="146"/>
        <v>432.47548829272773</v>
      </c>
      <c r="AI196" s="34">
        <f t="shared" si="146"/>
        <v>-972.93441276886983</v>
      </c>
      <c r="AJ196" s="34">
        <f t="shared" si="146"/>
        <v>0</v>
      </c>
      <c r="AK196" s="34">
        <f t="shared" si="146"/>
        <v>0</v>
      </c>
      <c r="AL196" s="34">
        <f t="shared" si="146"/>
        <v>0</v>
      </c>
      <c r="AM196" s="34">
        <f t="shared" si="146"/>
        <v>0</v>
      </c>
      <c r="AN196" s="34">
        <f t="shared" si="146"/>
        <v>0</v>
      </c>
      <c r="AO196" s="35"/>
      <c r="AP196" s="28"/>
    </row>
    <row r="197" spans="1:42" ht="15.6" customHeight="1" x14ac:dyDescent="0.25">
      <c r="C197" t="s">
        <v>75</v>
      </c>
      <c r="D197"/>
      <c r="E197" s="190"/>
      <c r="F197" s="5">
        <f>+F196</f>
        <v>-333.76</v>
      </c>
      <c r="G197" s="5">
        <f t="shared" ref="G197:AN197" si="147">+G196+F197</f>
        <v>-333.76</v>
      </c>
      <c r="H197" s="5">
        <f t="shared" si="147"/>
        <v>-333.76</v>
      </c>
      <c r="I197" s="5">
        <f t="shared" si="147"/>
        <v>-333.76</v>
      </c>
      <c r="J197" s="5">
        <f t="shared" si="147"/>
        <v>-333.76</v>
      </c>
      <c r="K197" s="5">
        <f t="shared" si="147"/>
        <v>-333.76</v>
      </c>
      <c r="L197" s="5">
        <f t="shared" si="147"/>
        <v>-333.76</v>
      </c>
      <c r="M197" s="5">
        <f t="shared" si="147"/>
        <v>-333.76</v>
      </c>
      <c r="N197" s="5">
        <f t="shared" si="147"/>
        <v>-605.98299999999995</v>
      </c>
      <c r="O197" s="5">
        <f t="shared" si="147"/>
        <v>-605.98299999999995</v>
      </c>
      <c r="P197" s="5">
        <f t="shared" si="147"/>
        <v>-605.98299999999995</v>
      </c>
      <c r="Q197" s="5">
        <f t="shared" si="147"/>
        <v>-605.98299999999995</v>
      </c>
      <c r="R197" s="5">
        <f t="shared" si="147"/>
        <v>-605.98299999999995</v>
      </c>
      <c r="S197" s="5">
        <f t="shared" si="147"/>
        <v>-1909.8706759999998</v>
      </c>
      <c r="T197" s="5">
        <f t="shared" si="147"/>
        <v>-6513.5971627999988</v>
      </c>
      <c r="U197" s="5">
        <f t="shared" si="147"/>
        <v>-10165.886842327998</v>
      </c>
      <c r="V197" s="5">
        <f t="shared" si="147"/>
        <v>-10906.982417847639</v>
      </c>
      <c r="W197" s="5">
        <f t="shared" si="147"/>
        <v>-8878.1068090614863</v>
      </c>
      <c r="X197" s="5">
        <f t="shared" si="147"/>
        <v>-5398.1904620116102</v>
      </c>
      <c r="Y197" s="5">
        <f t="shared" si="147"/>
        <v>-1848.6757880207374</v>
      </c>
      <c r="Z197" s="5">
        <f t="shared" si="147"/>
        <v>635.01600440773518</v>
      </c>
      <c r="AA197" s="5">
        <f t="shared" si="147"/>
        <v>2456.9383578606949</v>
      </c>
      <c r="AB197" s="5">
        <f t="shared" si="147"/>
        <v>4454.6186281207774</v>
      </c>
      <c r="AC197" s="5">
        <f t="shared" si="147"/>
        <v>6208.2561418173354</v>
      </c>
      <c r="AD197" s="5">
        <f t="shared" si="147"/>
        <v>7536.5412505269978</v>
      </c>
      <c r="AE197" s="5">
        <f t="shared" si="147"/>
        <v>8652.5309883586651</v>
      </c>
      <c r="AF197" s="5">
        <f t="shared" si="147"/>
        <v>9478.184972218618</v>
      </c>
      <c r="AG197" s="5">
        <f t="shared" si="147"/>
        <v>10128.076923516346</v>
      </c>
      <c r="AH197" s="5">
        <f t="shared" si="147"/>
        <v>10560.552411809074</v>
      </c>
      <c r="AI197" s="5">
        <f t="shared" si="147"/>
        <v>9587.6179990402052</v>
      </c>
      <c r="AJ197" s="5">
        <f t="shared" si="147"/>
        <v>9587.6179990402052</v>
      </c>
      <c r="AK197" s="5">
        <f t="shared" si="147"/>
        <v>9587.6179990402052</v>
      </c>
      <c r="AL197" s="5">
        <f t="shared" si="147"/>
        <v>9587.6179990402052</v>
      </c>
      <c r="AM197" s="5">
        <f t="shared" si="147"/>
        <v>9587.6179990402052</v>
      </c>
      <c r="AN197" s="5">
        <f t="shared" si="147"/>
        <v>9587.6179990402052</v>
      </c>
    </row>
    <row r="198" spans="1:42" ht="15.75" customHeight="1" x14ac:dyDescent="0.25">
      <c r="C198"/>
      <c r="D198"/>
      <c r="E198" s="190"/>
      <c r="S198" s="5"/>
      <c r="T198" s="5"/>
      <c r="U198" s="5"/>
      <c r="V198" s="5"/>
      <c r="W198" s="5"/>
      <c r="X198" s="5"/>
      <c r="Y198" s="5"/>
      <c r="Z198" s="5"/>
      <c r="AA198" s="5"/>
      <c r="AB198" s="5"/>
      <c r="AC198" s="5"/>
      <c r="AD198" s="5"/>
      <c r="AE198" s="5"/>
      <c r="AF198" s="5"/>
      <c r="AG198" s="5"/>
      <c r="AH198" s="5"/>
      <c r="AI198" s="5"/>
      <c r="AJ198" s="5"/>
      <c r="AK198" s="5"/>
      <c r="AL198" s="5"/>
      <c r="AM198" s="5"/>
      <c r="AN198" s="5"/>
    </row>
    <row r="199" spans="1:42" ht="15.75" customHeight="1" x14ac:dyDescent="0.25">
      <c r="A199" s="11" t="s">
        <v>176</v>
      </c>
    </row>
    <row r="200" spans="1:42" s="26" customFormat="1" ht="15.75" customHeight="1" x14ac:dyDescent="0.25">
      <c r="A200" s="13"/>
      <c r="B200" t="s">
        <v>7</v>
      </c>
      <c r="E200" s="85">
        <f t="shared" ref="E200:E206" si="148">SUM(F200:AN200)</f>
        <v>0</v>
      </c>
      <c r="F200" s="36">
        <f t="shared" ref="F200:AN200" si="149">+F76</f>
        <v>0</v>
      </c>
      <c r="G200" s="36">
        <f t="shared" si="149"/>
        <v>0</v>
      </c>
      <c r="H200" s="36">
        <f t="shared" si="149"/>
        <v>0</v>
      </c>
      <c r="I200" s="36">
        <f t="shared" si="149"/>
        <v>0</v>
      </c>
      <c r="J200" s="36">
        <f t="shared" si="149"/>
        <v>0</v>
      </c>
      <c r="K200" s="36">
        <f t="shared" si="149"/>
        <v>0</v>
      </c>
      <c r="L200" s="36">
        <f t="shared" si="149"/>
        <v>0</v>
      </c>
      <c r="M200" s="36">
        <f t="shared" si="149"/>
        <v>0</v>
      </c>
      <c r="N200" s="36">
        <f t="shared" si="149"/>
        <v>0</v>
      </c>
      <c r="O200" s="36">
        <f t="shared" si="149"/>
        <v>0</v>
      </c>
      <c r="P200" s="36">
        <f t="shared" si="149"/>
        <v>0</v>
      </c>
      <c r="Q200" s="36">
        <f t="shared" si="149"/>
        <v>0</v>
      </c>
      <c r="R200" s="36">
        <f t="shared" si="149"/>
        <v>0</v>
      </c>
      <c r="S200" s="36">
        <f t="shared" si="149"/>
        <v>0</v>
      </c>
      <c r="T200" s="36">
        <f t="shared" si="149"/>
        <v>0</v>
      </c>
      <c r="U200" s="36">
        <f t="shared" si="149"/>
        <v>0</v>
      </c>
      <c r="V200" s="36">
        <f t="shared" si="149"/>
        <v>0</v>
      </c>
      <c r="W200" s="36">
        <f t="shared" si="149"/>
        <v>0</v>
      </c>
      <c r="X200" s="36">
        <f t="shared" si="149"/>
        <v>0</v>
      </c>
      <c r="Y200" s="36">
        <f t="shared" si="149"/>
        <v>0</v>
      </c>
      <c r="Z200" s="36">
        <f t="shared" si="149"/>
        <v>0</v>
      </c>
      <c r="AA200" s="36">
        <f t="shared" si="149"/>
        <v>0</v>
      </c>
      <c r="AB200" s="36">
        <f t="shared" si="149"/>
        <v>0</v>
      </c>
      <c r="AC200" s="36">
        <f t="shared" si="149"/>
        <v>0</v>
      </c>
      <c r="AD200" s="36">
        <f t="shared" si="149"/>
        <v>0</v>
      </c>
      <c r="AE200" s="36">
        <f t="shared" si="149"/>
        <v>0</v>
      </c>
      <c r="AF200" s="36">
        <f t="shared" si="149"/>
        <v>0</v>
      </c>
      <c r="AG200" s="36">
        <f t="shared" si="149"/>
        <v>0</v>
      </c>
      <c r="AH200" s="36">
        <f t="shared" si="149"/>
        <v>0</v>
      </c>
      <c r="AI200" s="36">
        <f t="shared" si="149"/>
        <v>0</v>
      </c>
      <c r="AJ200" s="36">
        <f t="shared" si="149"/>
        <v>0</v>
      </c>
      <c r="AK200" s="36">
        <f t="shared" si="149"/>
        <v>0</v>
      </c>
      <c r="AL200" s="36">
        <f t="shared" si="149"/>
        <v>0</v>
      </c>
      <c r="AM200" s="36">
        <f t="shared" si="149"/>
        <v>0</v>
      </c>
      <c r="AN200" s="36">
        <f t="shared" si="149"/>
        <v>0</v>
      </c>
      <c r="AO200" s="32"/>
      <c r="AP200" s="28"/>
    </row>
    <row r="201" spans="1:42" s="26" customFormat="1" ht="15.75" customHeight="1" x14ac:dyDescent="0.25">
      <c r="A201" s="13"/>
      <c r="B201" t="s">
        <v>76</v>
      </c>
      <c r="E201" s="85">
        <f t="shared" si="148"/>
        <v>4592.245235215938</v>
      </c>
      <c r="F201" s="36">
        <f>+F186</f>
        <v>0</v>
      </c>
      <c r="G201" s="36">
        <f t="shared" ref="G201:AN201" si="150">+G186</f>
        <v>0</v>
      </c>
      <c r="H201" s="36">
        <f t="shared" si="150"/>
        <v>0</v>
      </c>
      <c r="I201" s="36">
        <f t="shared" si="150"/>
        <v>0</v>
      </c>
      <c r="J201" s="36">
        <f t="shared" si="150"/>
        <v>0</v>
      </c>
      <c r="K201" s="36">
        <f t="shared" si="150"/>
        <v>0</v>
      </c>
      <c r="L201" s="36">
        <f t="shared" si="150"/>
        <v>0</v>
      </c>
      <c r="M201" s="36">
        <f t="shared" si="150"/>
        <v>0</v>
      </c>
      <c r="N201" s="36">
        <f t="shared" si="150"/>
        <v>0</v>
      </c>
      <c r="O201" s="36">
        <f t="shared" si="150"/>
        <v>0</v>
      </c>
      <c r="P201" s="36">
        <f t="shared" si="150"/>
        <v>0</v>
      </c>
      <c r="Q201" s="36">
        <f t="shared" si="150"/>
        <v>0</v>
      </c>
      <c r="R201" s="36">
        <f t="shared" si="150"/>
        <v>0</v>
      </c>
      <c r="S201" s="36">
        <f t="shared" si="150"/>
        <v>0</v>
      </c>
      <c r="T201" s="36">
        <f t="shared" si="150"/>
        <v>0</v>
      </c>
      <c r="U201" s="36">
        <f t="shared" si="150"/>
        <v>0</v>
      </c>
      <c r="V201" s="36">
        <f t="shared" si="150"/>
        <v>0</v>
      </c>
      <c r="W201" s="36">
        <f t="shared" si="150"/>
        <v>0</v>
      </c>
      <c r="X201" s="36">
        <f t="shared" si="150"/>
        <v>0</v>
      </c>
      <c r="Y201" s="36">
        <f t="shared" si="150"/>
        <v>0</v>
      </c>
      <c r="Z201" s="36">
        <f t="shared" si="150"/>
        <v>163.79130749633913</v>
      </c>
      <c r="AA201" s="36">
        <f t="shared" si="150"/>
        <v>817.8055833630292</v>
      </c>
      <c r="AB201" s="36">
        <f t="shared" si="150"/>
        <v>855.72232925013554</v>
      </c>
      <c r="AC201" s="36">
        <f t="shared" si="150"/>
        <v>760.07095252705426</v>
      </c>
      <c r="AD201" s="36">
        <f t="shared" si="150"/>
        <v>609.63043617522248</v>
      </c>
      <c r="AE201" s="36">
        <f t="shared" si="150"/>
        <v>506.22476571895663</v>
      </c>
      <c r="AF201" s="36">
        <f t="shared" si="150"/>
        <v>380.32600221289249</v>
      </c>
      <c r="AG201" s="36">
        <f t="shared" si="150"/>
        <v>306.01178336990472</v>
      </c>
      <c r="AH201" s="36">
        <f t="shared" si="150"/>
        <v>192.66207510240309</v>
      </c>
      <c r="AI201" s="36">
        <f t="shared" si="150"/>
        <v>0</v>
      </c>
      <c r="AJ201" s="36">
        <f t="shared" si="150"/>
        <v>0</v>
      </c>
      <c r="AK201" s="36">
        <f t="shared" si="150"/>
        <v>0</v>
      </c>
      <c r="AL201" s="36">
        <f t="shared" si="150"/>
        <v>0</v>
      </c>
      <c r="AM201" s="36">
        <f t="shared" si="150"/>
        <v>0</v>
      </c>
      <c r="AN201" s="36">
        <f t="shared" si="150"/>
        <v>0</v>
      </c>
      <c r="AO201" s="32"/>
      <c r="AP201" s="28"/>
    </row>
    <row r="202" spans="1:42" s="26" customFormat="1" ht="15.75" customHeight="1" x14ac:dyDescent="0.25">
      <c r="A202" s="13"/>
      <c r="B202" s="26" t="s">
        <v>258</v>
      </c>
      <c r="E202" s="85">
        <f t="shared" si="148"/>
        <v>428.7643271154094</v>
      </c>
      <c r="F202" s="36">
        <f>F86</f>
        <v>4.16</v>
      </c>
      <c r="G202" s="36">
        <f t="shared" ref="G202:AN202" si="151">G86</f>
        <v>0</v>
      </c>
      <c r="H202" s="36">
        <f t="shared" si="151"/>
        <v>0</v>
      </c>
      <c r="I202" s="36">
        <f t="shared" si="151"/>
        <v>0</v>
      </c>
      <c r="J202" s="36">
        <f t="shared" si="151"/>
        <v>0</v>
      </c>
      <c r="K202" s="36">
        <f t="shared" si="151"/>
        <v>0</v>
      </c>
      <c r="L202" s="36">
        <f t="shared" si="151"/>
        <v>0</v>
      </c>
      <c r="M202" s="36">
        <f t="shared" si="151"/>
        <v>0</v>
      </c>
      <c r="N202" s="36">
        <f t="shared" si="151"/>
        <v>3.3930000000000002</v>
      </c>
      <c r="O202" s="36">
        <f t="shared" si="151"/>
        <v>0</v>
      </c>
      <c r="P202" s="36">
        <f t="shared" si="151"/>
        <v>0</v>
      </c>
      <c r="Q202" s="36">
        <f t="shared" si="151"/>
        <v>0</v>
      </c>
      <c r="R202" s="36">
        <f t="shared" si="151"/>
        <v>0</v>
      </c>
      <c r="S202" s="36">
        <f t="shared" si="151"/>
        <v>16.251715999999998</v>
      </c>
      <c r="T202" s="36">
        <f t="shared" si="151"/>
        <v>57.381058799999998</v>
      </c>
      <c r="U202" s="36">
        <f t="shared" si="151"/>
        <v>45.522306647999997</v>
      </c>
      <c r="V202" s="36">
        <f t="shared" si="151"/>
        <v>27.961455066275072</v>
      </c>
      <c r="W202" s="36">
        <f t="shared" si="151"/>
        <v>19.048402600284735</v>
      </c>
      <c r="X202" s="36">
        <f t="shared" si="151"/>
        <v>19.42937065229043</v>
      </c>
      <c r="Y202" s="36">
        <f t="shared" si="151"/>
        <v>19.817958065336242</v>
      </c>
      <c r="Z202" s="36">
        <f t="shared" si="151"/>
        <v>22.569787245114156</v>
      </c>
      <c r="AA202" s="36">
        <f t="shared" si="151"/>
        <v>28.935224636393343</v>
      </c>
      <c r="AB202" s="36">
        <f t="shared" si="151"/>
        <v>27.628828354338573</v>
      </c>
      <c r="AC202" s="36">
        <f t="shared" si="151"/>
        <v>22.797557108646135</v>
      </c>
      <c r="AD202" s="36">
        <f t="shared" si="151"/>
        <v>21.880627058560357</v>
      </c>
      <c r="AE202" s="36">
        <f t="shared" si="151"/>
        <v>22.318239599731562</v>
      </c>
      <c r="AF202" s="36">
        <f t="shared" si="151"/>
        <v>22.764604391726195</v>
      </c>
      <c r="AG202" s="36">
        <f t="shared" si="151"/>
        <v>23.21989647956072</v>
      </c>
      <c r="AH202" s="36">
        <f t="shared" si="151"/>
        <v>23.684294409151939</v>
      </c>
      <c r="AI202" s="36">
        <f t="shared" si="151"/>
        <v>0</v>
      </c>
      <c r="AJ202" s="36">
        <f t="shared" si="151"/>
        <v>0</v>
      </c>
      <c r="AK202" s="36">
        <f t="shared" si="151"/>
        <v>0</v>
      </c>
      <c r="AL202" s="36">
        <f t="shared" si="151"/>
        <v>0</v>
      </c>
      <c r="AM202" s="36">
        <f t="shared" si="151"/>
        <v>0</v>
      </c>
      <c r="AN202" s="36">
        <f t="shared" si="151"/>
        <v>0</v>
      </c>
      <c r="AO202" s="32"/>
      <c r="AP202" s="28"/>
    </row>
    <row r="203" spans="1:42" s="26" customFormat="1" ht="15.75" customHeight="1" x14ac:dyDescent="0.25">
      <c r="A203" s="13"/>
      <c r="B203" s="26" t="s">
        <v>256</v>
      </c>
      <c r="E203" s="85">
        <f t="shared" si="148"/>
        <v>657.64818719268146</v>
      </c>
      <c r="F203" s="36">
        <f>F87</f>
        <v>9.6</v>
      </c>
      <c r="G203" s="36">
        <f t="shared" ref="G203:AN203" si="152">G87</f>
        <v>0</v>
      </c>
      <c r="H203" s="36">
        <f t="shared" si="152"/>
        <v>0</v>
      </c>
      <c r="I203" s="36">
        <f t="shared" si="152"/>
        <v>0</v>
      </c>
      <c r="J203" s="36">
        <f t="shared" si="152"/>
        <v>0</v>
      </c>
      <c r="K203" s="36">
        <f t="shared" si="152"/>
        <v>0</v>
      </c>
      <c r="L203" s="36">
        <f t="shared" si="152"/>
        <v>0</v>
      </c>
      <c r="M203" s="36">
        <f t="shared" si="152"/>
        <v>0</v>
      </c>
      <c r="N203" s="36">
        <f t="shared" si="152"/>
        <v>7.83</v>
      </c>
      <c r="O203" s="36">
        <f t="shared" si="152"/>
        <v>0</v>
      </c>
      <c r="P203" s="36">
        <f t="shared" si="152"/>
        <v>0</v>
      </c>
      <c r="Q203" s="36">
        <f t="shared" si="152"/>
        <v>0</v>
      </c>
      <c r="R203" s="36">
        <f t="shared" si="152"/>
        <v>0</v>
      </c>
      <c r="S203" s="36">
        <f t="shared" si="152"/>
        <v>37.503959999999992</v>
      </c>
      <c r="T203" s="36">
        <f t="shared" si="152"/>
        <v>132.41782799999996</v>
      </c>
      <c r="U203" s="36">
        <f t="shared" si="152"/>
        <v>105.05147687999997</v>
      </c>
      <c r="V203" s="36">
        <f t="shared" si="152"/>
        <v>41.924223653981521</v>
      </c>
      <c r="W203" s="36">
        <f t="shared" si="152"/>
        <v>20.903596817870767</v>
      </c>
      <c r="X203" s="36">
        <f t="shared" si="152"/>
        <v>21.321668754228181</v>
      </c>
      <c r="Y203" s="36">
        <f t="shared" si="152"/>
        <v>21.748102129312748</v>
      </c>
      <c r="Z203" s="36">
        <f t="shared" si="152"/>
        <v>27.61876421452483</v>
      </c>
      <c r="AA203" s="36">
        <f t="shared" si="152"/>
        <v>41.818927913531262</v>
      </c>
      <c r="AB203" s="36">
        <f t="shared" si="152"/>
        <v>38.305073914611178</v>
      </c>
      <c r="AC203" s="36">
        <f t="shared" si="152"/>
        <v>26.64691120956676</v>
      </c>
      <c r="AD203" s="36">
        <f t="shared" si="152"/>
        <v>24.011662067007251</v>
      </c>
      <c r="AE203" s="36">
        <f t="shared" si="152"/>
        <v>24.491895308347395</v>
      </c>
      <c r="AF203" s="36">
        <f t="shared" si="152"/>
        <v>24.981733214514339</v>
      </c>
      <c r="AG203" s="36">
        <f t="shared" si="152"/>
        <v>25.48136787880463</v>
      </c>
      <c r="AH203" s="36">
        <f t="shared" si="152"/>
        <v>25.990995236380726</v>
      </c>
      <c r="AI203" s="36">
        <f t="shared" si="152"/>
        <v>0</v>
      </c>
      <c r="AJ203" s="36">
        <f t="shared" si="152"/>
        <v>0</v>
      </c>
      <c r="AK203" s="36">
        <f t="shared" si="152"/>
        <v>0</v>
      </c>
      <c r="AL203" s="36">
        <f t="shared" si="152"/>
        <v>0</v>
      </c>
      <c r="AM203" s="36">
        <f t="shared" si="152"/>
        <v>0</v>
      </c>
      <c r="AN203" s="36">
        <f t="shared" si="152"/>
        <v>0</v>
      </c>
      <c r="AO203" s="32"/>
      <c r="AP203" s="28"/>
    </row>
    <row r="204" spans="1:42" s="26" customFormat="1" ht="15.75" customHeight="1" x14ac:dyDescent="0.25">
      <c r="A204" s="13"/>
      <c r="B204" t="s">
        <v>179</v>
      </c>
      <c r="E204" s="85">
        <f t="shared" si="148"/>
        <v>595.70893165031168</v>
      </c>
      <c r="F204" s="36">
        <f t="shared" ref="F204:AN204" si="153">+F138</f>
        <v>0</v>
      </c>
      <c r="G204" s="36">
        <f t="shared" si="153"/>
        <v>0</v>
      </c>
      <c r="H204" s="36">
        <f t="shared" si="153"/>
        <v>0</v>
      </c>
      <c r="I204" s="36">
        <f t="shared" si="153"/>
        <v>0</v>
      </c>
      <c r="J204" s="36">
        <f t="shared" si="153"/>
        <v>0</v>
      </c>
      <c r="K204" s="36">
        <f t="shared" si="153"/>
        <v>0</v>
      </c>
      <c r="L204" s="36">
        <f t="shared" si="153"/>
        <v>0</v>
      </c>
      <c r="M204" s="36">
        <f t="shared" si="153"/>
        <v>0</v>
      </c>
      <c r="N204" s="36">
        <f t="shared" si="153"/>
        <v>0</v>
      </c>
      <c r="O204" s="36">
        <f t="shared" si="153"/>
        <v>0</v>
      </c>
      <c r="P204" s="36">
        <f t="shared" si="153"/>
        <v>0</v>
      </c>
      <c r="Q204" s="36">
        <f t="shared" si="153"/>
        <v>0</v>
      </c>
      <c r="R204" s="36">
        <f t="shared" si="153"/>
        <v>0</v>
      </c>
      <c r="S204" s="36">
        <f t="shared" si="153"/>
        <v>0</v>
      </c>
      <c r="T204" s="36">
        <f t="shared" si="153"/>
        <v>0</v>
      </c>
      <c r="U204" s="36">
        <f t="shared" si="153"/>
        <v>0</v>
      </c>
      <c r="V204" s="36">
        <f t="shared" si="153"/>
        <v>0</v>
      </c>
      <c r="W204" s="36">
        <f t="shared" si="153"/>
        <v>0</v>
      </c>
      <c r="X204" s="36">
        <f t="shared" si="153"/>
        <v>29.939787958778396</v>
      </c>
      <c r="Y204" s="36">
        <f t="shared" si="153"/>
        <v>64.671394347945295</v>
      </c>
      <c r="Z204" s="36">
        <f t="shared" si="153"/>
        <v>64.613791555703358</v>
      </c>
      <c r="AA204" s="36">
        <f t="shared" si="153"/>
        <v>60.643787790337626</v>
      </c>
      <c r="AB204" s="36">
        <f t="shared" si="153"/>
        <v>64.498593508690519</v>
      </c>
      <c r="AC204" s="36">
        <f t="shared" si="153"/>
        <v>72.211314196913747</v>
      </c>
      <c r="AD204" s="36">
        <f t="shared" si="153"/>
        <v>72.052718679032495</v>
      </c>
      <c r="AE204" s="36">
        <f t="shared" si="153"/>
        <v>61.108554462472412</v>
      </c>
      <c r="AF204" s="36">
        <f t="shared" si="153"/>
        <v>45.852514133622208</v>
      </c>
      <c r="AG204" s="36">
        <f t="shared" si="153"/>
        <v>36.604462314490078</v>
      </c>
      <c r="AH204" s="36">
        <f t="shared" si="153"/>
        <v>23.512012702325645</v>
      </c>
      <c r="AI204" s="36">
        <f t="shared" si="153"/>
        <v>0</v>
      </c>
      <c r="AJ204" s="36">
        <f t="shared" si="153"/>
        <v>0</v>
      </c>
      <c r="AK204" s="36">
        <f t="shared" si="153"/>
        <v>0</v>
      </c>
      <c r="AL204" s="36">
        <f t="shared" si="153"/>
        <v>0</v>
      </c>
      <c r="AM204" s="36">
        <f t="shared" si="153"/>
        <v>0</v>
      </c>
      <c r="AN204" s="36">
        <f t="shared" si="153"/>
        <v>0</v>
      </c>
      <c r="AO204" s="32"/>
      <c r="AP204" s="28"/>
    </row>
    <row r="205" spans="1:42" s="26" customFormat="1" ht="15.75" customHeight="1" x14ac:dyDescent="0.25">
      <c r="A205" s="13"/>
      <c r="B205" t="s">
        <v>180</v>
      </c>
      <c r="E205" s="85">
        <f t="shared" si="148"/>
        <v>8072.3068655494199</v>
      </c>
      <c r="F205" s="36">
        <f t="shared" ref="F205:AN205" si="154">+F158</f>
        <v>0</v>
      </c>
      <c r="G205" s="36">
        <f t="shared" si="154"/>
        <v>0</v>
      </c>
      <c r="H205" s="36">
        <f t="shared" si="154"/>
        <v>0</v>
      </c>
      <c r="I205" s="36">
        <f t="shared" si="154"/>
        <v>0</v>
      </c>
      <c r="J205" s="36">
        <f t="shared" si="154"/>
        <v>0</v>
      </c>
      <c r="K205" s="36">
        <f t="shared" si="154"/>
        <v>0</v>
      </c>
      <c r="L205" s="36">
        <f t="shared" si="154"/>
        <v>0</v>
      </c>
      <c r="M205" s="36">
        <f t="shared" si="154"/>
        <v>0</v>
      </c>
      <c r="N205" s="36">
        <f t="shared" si="154"/>
        <v>0</v>
      </c>
      <c r="O205" s="36">
        <f t="shared" si="154"/>
        <v>0</v>
      </c>
      <c r="P205" s="36">
        <f t="shared" si="154"/>
        <v>0</v>
      </c>
      <c r="Q205" s="36">
        <f t="shared" si="154"/>
        <v>0</v>
      </c>
      <c r="R205" s="36">
        <f t="shared" si="154"/>
        <v>0</v>
      </c>
      <c r="S205" s="36">
        <f t="shared" si="154"/>
        <v>0</v>
      </c>
      <c r="T205" s="36">
        <f t="shared" si="154"/>
        <v>0</v>
      </c>
      <c r="U205" s="36">
        <f t="shared" si="154"/>
        <v>0</v>
      </c>
      <c r="V205" s="36">
        <f t="shared" si="154"/>
        <v>0</v>
      </c>
      <c r="W205" s="36">
        <f t="shared" si="154"/>
        <v>0</v>
      </c>
      <c r="X205" s="36">
        <f t="shared" si="154"/>
        <v>0</v>
      </c>
      <c r="Y205" s="36">
        <f t="shared" si="154"/>
        <v>0</v>
      </c>
      <c r="Z205" s="36">
        <f t="shared" si="154"/>
        <v>624.81572220149337</v>
      </c>
      <c r="AA205" s="36">
        <f t="shared" si="154"/>
        <v>325.294436750557</v>
      </c>
      <c r="AB205" s="36">
        <f t="shared" si="154"/>
        <v>319.52137680344345</v>
      </c>
      <c r="AC205" s="36">
        <f t="shared" si="154"/>
        <v>1148.2014922389437</v>
      </c>
      <c r="AD205" s="36">
        <f t="shared" si="154"/>
        <v>1703.2608176408303</v>
      </c>
      <c r="AE205" s="36">
        <f t="shared" si="154"/>
        <v>1439.7848465278648</v>
      </c>
      <c r="AF205" s="36">
        <f t="shared" si="154"/>
        <v>1086.6457206082648</v>
      </c>
      <c r="AG205" s="36">
        <f t="shared" si="154"/>
        <v>874.31938105687107</v>
      </c>
      <c r="AH205" s="36">
        <f t="shared" si="154"/>
        <v>550.46307172115155</v>
      </c>
      <c r="AI205" s="36">
        <f t="shared" si="154"/>
        <v>0</v>
      </c>
      <c r="AJ205" s="36">
        <f t="shared" si="154"/>
        <v>0</v>
      </c>
      <c r="AK205" s="36">
        <f t="shared" si="154"/>
        <v>0</v>
      </c>
      <c r="AL205" s="36">
        <f t="shared" si="154"/>
        <v>0</v>
      </c>
      <c r="AM205" s="36">
        <f t="shared" si="154"/>
        <v>0</v>
      </c>
      <c r="AN205" s="36">
        <f t="shared" si="154"/>
        <v>0</v>
      </c>
      <c r="AO205" s="32"/>
      <c r="AP205" s="28"/>
    </row>
    <row r="206" spans="1:42" s="26" customFormat="1" ht="15.75" customHeight="1" x14ac:dyDescent="0.25">
      <c r="A206" s="13"/>
      <c r="B206" t="s">
        <v>8</v>
      </c>
      <c r="E206" s="98">
        <f t="shared" si="148"/>
        <v>14346.67354672376</v>
      </c>
      <c r="F206" s="34">
        <f t="shared" ref="F206:AN206" si="155">SUM(F200:F205)</f>
        <v>13.76</v>
      </c>
      <c r="G206" s="34">
        <f t="shared" si="155"/>
        <v>0</v>
      </c>
      <c r="H206" s="34">
        <f t="shared" si="155"/>
        <v>0</v>
      </c>
      <c r="I206" s="34">
        <f t="shared" si="155"/>
        <v>0</v>
      </c>
      <c r="J206" s="34">
        <f t="shared" si="155"/>
        <v>0</v>
      </c>
      <c r="K206" s="34">
        <f t="shared" si="155"/>
        <v>0</v>
      </c>
      <c r="L206" s="34">
        <f t="shared" si="155"/>
        <v>0</v>
      </c>
      <c r="M206" s="34">
        <f t="shared" si="155"/>
        <v>0</v>
      </c>
      <c r="N206" s="34">
        <f t="shared" si="155"/>
        <v>11.223000000000001</v>
      </c>
      <c r="O206" s="34">
        <f t="shared" si="155"/>
        <v>0</v>
      </c>
      <c r="P206" s="34">
        <f t="shared" si="155"/>
        <v>0</v>
      </c>
      <c r="Q206" s="34">
        <f t="shared" si="155"/>
        <v>0</v>
      </c>
      <c r="R206" s="34">
        <f t="shared" si="155"/>
        <v>0</v>
      </c>
      <c r="S206" s="34">
        <f t="shared" si="155"/>
        <v>53.755675999999994</v>
      </c>
      <c r="T206" s="34">
        <f t="shared" si="155"/>
        <v>189.79888679999996</v>
      </c>
      <c r="U206" s="34">
        <f t="shared" si="155"/>
        <v>150.57378352799998</v>
      </c>
      <c r="V206" s="34">
        <f t="shared" si="155"/>
        <v>69.885678720256593</v>
      </c>
      <c r="W206" s="34">
        <f t="shared" si="155"/>
        <v>39.951999418155502</v>
      </c>
      <c r="X206" s="34">
        <f t="shared" si="155"/>
        <v>70.690827365297011</v>
      </c>
      <c r="Y206" s="34">
        <f t="shared" si="155"/>
        <v>106.23745454259429</v>
      </c>
      <c r="Z206" s="34">
        <f t="shared" si="155"/>
        <v>903.40937271317489</v>
      </c>
      <c r="AA206" s="34">
        <f t="shared" si="155"/>
        <v>1274.4979604538485</v>
      </c>
      <c r="AB206" s="34">
        <f t="shared" si="155"/>
        <v>1305.6762018312193</v>
      </c>
      <c r="AC206" s="34">
        <f t="shared" si="155"/>
        <v>2029.9282272811247</v>
      </c>
      <c r="AD206" s="34">
        <f t="shared" si="155"/>
        <v>2430.8362616206527</v>
      </c>
      <c r="AE206" s="34">
        <f t="shared" si="155"/>
        <v>2053.9283016173727</v>
      </c>
      <c r="AF206" s="34">
        <f t="shared" si="155"/>
        <v>1560.5705745610201</v>
      </c>
      <c r="AG206" s="34">
        <f t="shared" si="155"/>
        <v>1265.6368910996312</v>
      </c>
      <c r="AH206" s="34">
        <f t="shared" si="155"/>
        <v>816.31244917141294</v>
      </c>
      <c r="AI206" s="34">
        <f t="shared" si="155"/>
        <v>0</v>
      </c>
      <c r="AJ206" s="34">
        <f t="shared" si="155"/>
        <v>0</v>
      </c>
      <c r="AK206" s="34">
        <f t="shared" si="155"/>
        <v>0</v>
      </c>
      <c r="AL206" s="34">
        <f t="shared" si="155"/>
        <v>0</v>
      </c>
      <c r="AM206" s="34">
        <f t="shared" si="155"/>
        <v>0</v>
      </c>
      <c r="AN206" s="34">
        <f t="shared" si="155"/>
        <v>0</v>
      </c>
      <c r="AO206" s="55">
        <f>+E206/(E206+E196)</f>
        <v>0.59941918561875795</v>
      </c>
      <c r="AP206" s="10" t="s">
        <v>73</v>
      </c>
    </row>
    <row r="207" spans="1:42" ht="15.75" customHeight="1" x14ac:dyDescent="0.25">
      <c r="B207" t="s">
        <v>9</v>
      </c>
      <c r="F207" s="5">
        <f>+F206</f>
        <v>13.76</v>
      </c>
      <c r="G207" s="5">
        <f t="shared" ref="G207:AN207" si="156">+G206+F207</f>
        <v>13.76</v>
      </c>
      <c r="H207" s="5">
        <f t="shared" si="156"/>
        <v>13.76</v>
      </c>
      <c r="I207" s="5">
        <f t="shared" si="156"/>
        <v>13.76</v>
      </c>
      <c r="J207" s="5">
        <f t="shared" si="156"/>
        <v>13.76</v>
      </c>
      <c r="K207" s="5">
        <f t="shared" si="156"/>
        <v>13.76</v>
      </c>
      <c r="L207" s="5">
        <f t="shared" si="156"/>
        <v>13.76</v>
      </c>
      <c r="M207" s="5">
        <f t="shared" si="156"/>
        <v>13.76</v>
      </c>
      <c r="N207" s="5">
        <f t="shared" si="156"/>
        <v>24.983000000000001</v>
      </c>
      <c r="O207" s="5">
        <f t="shared" si="156"/>
        <v>24.983000000000001</v>
      </c>
      <c r="P207" s="5">
        <f t="shared" si="156"/>
        <v>24.983000000000001</v>
      </c>
      <c r="Q207" s="5">
        <f t="shared" si="156"/>
        <v>24.983000000000001</v>
      </c>
      <c r="R207" s="5">
        <f t="shared" si="156"/>
        <v>24.983000000000001</v>
      </c>
      <c r="S207" s="5">
        <f t="shared" si="156"/>
        <v>78.738675999999998</v>
      </c>
      <c r="T207" s="5">
        <f t="shared" si="156"/>
        <v>268.53756279999993</v>
      </c>
      <c r="U207" s="5">
        <f t="shared" si="156"/>
        <v>419.11134632799991</v>
      </c>
      <c r="V207" s="5">
        <f t="shared" si="156"/>
        <v>488.99702504825649</v>
      </c>
      <c r="W207" s="5">
        <f t="shared" si="156"/>
        <v>528.94902446641197</v>
      </c>
      <c r="X207" s="5">
        <f t="shared" si="156"/>
        <v>599.63985183170894</v>
      </c>
      <c r="Y207" s="5">
        <f t="shared" si="156"/>
        <v>705.8773063743032</v>
      </c>
      <c r="Z207" s="5">
        <f t="shared" si="156"/>
        <v>1609.2866790874782</v>
      </c>
      <c r="AA207" s="5">
        <f t="shared" si="156"/>
        <v>2883.7846395413267</v>
      </c>
      <c r="AB207" s="5">
        <f t="shared" si="156"/>
        <v>4189.4608413725455</v>
      </c>
      <c r="AC207" s="5">
        <f t="shared" si="156"/>
        <v>6219.3890686536706</v>
      </c>
      <c r="AD207" s="5">
        <f t="shared" si="156"/>
        <v>8650.2253302743229</v>
      </c>
      <c r="AE207" s="5">
        <f t="shared" si="156"/>
        <v>10704.153631891695</v>
      </c>
      <c r="AF207" s="5">
        <f t="shared" si="156"/>
        <v>12264.724206452714</v>
      </c>
      <c r="AG207" s="5">
        <f t="shared" si="156"/>
        <v>13530.361097552346</v>
      </c>
      <c r="AH207" s="5">
        <f t="shared" si="156"/>
        <v>14346.67354672376</v>
      </c>
      <c r="AI207" s="5">
        <f t="shared" si="156"/>
        <v>14346.67354672376</v>
      </c>
      <c r="AJ207" s="5">
        <f t="shared" si="156"/>
        <v>14346.67354672376</v>
      </c>
      <c r="AK207" s="5">
        <f t="shared" si="156"/>
        <v>14346.67354672376</v>
      </c>
      <c r="AL207" s="5">
        <f t="shared" si="156"/>
        <v>14346.67354672376</v>
      </c>
      <c r="AM207" s="5">
        <f t="shared" si="156"/>
        <v>14346.67354672376</v>
      </c>
      <c r="AN207" s="5">
        <f t="shared" si="156"/>
        <v>14346.67354672376</v>
      </c>
    </row>
    <row r="208" spans="1:42" ht="15.75" customHeight="1" x14ac:dyDescent="0.25">
      <c r="B208"/>
      <c r="E208" s="190"/>
      <c r="S208" s="5"/>
      <c r="T208" s="5"/>
      <c r="U208" s="5"/>
      <c r="V208" s="5"/>
      <c r="W208" s="5"/>
      <c r="X208" s="5"/>
      <c r="Y208" s="5"/>
      <c r="Z208" s="5"/>
      <c r="AA208" s="5"/>
      <c r="AB208" s="5"/>
      <c r="AC208" s="5"/>
      <c r="AD208" s="5"/>
      <c r="AE208" s="5"/>
      <c r="AF208" s="5"/>
      <c r="AG208" s="5"/>
      <c r="AH208" s="5"/>
      <c r="AI208" s="5"/>
      <c r="AJ208" s="5"/>
      <c r="AK208" s="5"/>
      <c r="AL208" s="5"/>
      <c r="AM208" s="5"/>
      <c r="AN208" s="5"/>
    </row>
    <row r="209" spans="1:42" s="26" customFormat="1" ht="15.6" customHeight="1" x14ac:dyDescent="0.25">
      <c r="A209" s="13" t="s">
        <v>219</v>
      </c>
      <c r="E209" s="119"/>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7"/>
      <c r="AP209" s="28"/>
    </row>
    <row r="210" spans="1:42" s="5" customFormat="1" x14ac:dyDescent="0.25">
      <c r="A210" s="11"/>
      <c r="B210" s="11"/>
      <c r="C210" s="111"/>
      <c r="D210" s="112"/>
      <c r="E210" s="113" t="s">
        <v>74</v>
      </c>
      <c r="F210" s="113" t="s">
        <v>105</v>
      </c>
      <c r="G210" s="114" t="s">
        <v>0</v>
      </c>
      <c r="J210"/>
      <c r="K210"/>
      <c r="L210"/>
      <c r="S210" s="6"/>
      <c r="T210" s="6"/>
      <c r="U210" s="6"/>
      <c r="V210" s="6"/>
      <c r="W210" s="6"/>
      <c r="X210" s="6"/>
      <c r="Y210" s="6"/>
      <c r="Z210" s="6"/>
      <c r="AA210" s="6"/>
      <c r="AB210" s="6"/>
      <c r="AC210" s="6"/>
      <c r="AD210" s="6"/>
      <c r="AE210" s="6"/>
      <c r="AF210" s="6"/>
      <c r="AG210" s="6"/>
      <c r="AH210" s="6"/>
      <c r="AI210" s="6"/>
      <c r="AJ210" s="6"/>
      <c r="AK210" s="6"/>
      <c r="AL210" s="6"/>
      <c r="AM210" s="6"/>
      <c r="AN210" s="6"/>
      <c r="AO210" s="9"/>
      <c r="AP210" s="10"/>
    </row>
    <row r="211" spans="1:42" x14ac:dyDescent="0.25">
      <c r="C211" s="297">
        <v>0.1</v>
      </c>
      <c r="D211" s="103"/>
      <c r="E211" s="56">
        <f>NPV(C211,S196:AN196)</f>
        <v>1142.5626913042252</v>
      </c>
      <c r="F211" s="56">
        <f>NPV(C211,S206:AN206)</f>
        <v>4923.7191906003463</v>
      </c>
      <c r="G211" s="104">
        <f>SUM(E211:F211)</f>
        <v>6066.2818819045715</v>
      </c>
      <c r="J211"/>
      <c r="K211"/>
      <c r="L211"/>
    </row>
    <row r="212" spans="1:42" x14ac:dyDescent="0.25">
      <c r="C212" s="105"/>
      <c r="D212" s="72"/>
      <c r="E212" s="107"/>
      <c r="F212" s="107"/>
      <c r="G212" s="108"/>
    </row>
    <row r="213" spans="1:42" x14ac:dyDescent="0.25">
      <c r="C213" s="195" t="s">
        <v>209</v>
      </c>
      <c r="D213" s="196"/>
      <c r="E213" s="200">
        <f>IRR(S196:AN196,0.2)</f>
        <v>0.12597687291200876</v>
      </c>
      <c r="F213" s="106"/>
      <c r="G213" s="108"/>
    </row>
    <row r="214" spans="1:42" x14ac:dyDescent="0.25">
      <c r="C214" s="195"/>
      <c r="D214" s="196"/>
      <c r="E214" s="200"/>
      <c r="F214" s="106"/>
      <c r="G214" s="108"/>
    </row>
    <row r="215" spans="1:42" s="26" customFormat="1" x14ac:dyDescent="0.25">
      <c r="A215" s="13"/>
      <c r="B215" s="13"/>
      <c r="C215" s="195" t="s">
        <v>254</v>
      </c>
      <c r="D215" s="196"/>
      <c r="E215" s="201">
        <f>E225</f>
        <v>7</v>
      </c>
      <c r="F215" s="37"/>
      <c r="G215" s="260"/>
      <c r="H215" s="41"/>
      <c r="I215" s="41"/>
      <c r="J215" s="41"/>
      <c r="K215" s="41"/>
      <c r="L215" s="41"/>
      <c r="M215" s="41"/>
      <c r="N215" s="41"/>
      <c r="O215" s="41"/>
      <c r="P215" s="41"/>
      <c r="Q215" s="41"/>
      <c r="R215" s="41"/>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27"/>
      <c r="AP215" s="28"/>
    </row>
    <row r="216" spans="1:42" x14ac:dyDescent="0.25">
      <c r="C216" s="195"/>
      <c r="D216" s="196"/>
      <c r="E216" s="200"/>
      <c r="F216" s="106"/>
      <c r="G216" s="108"/>
    </row>
    <row r="217" spans="1:42" s="26" customFormat="1" x14ac:dyDescent="0.25">
      <c r="A217" s="13"/>
      <c r="B217" s="13"/>
      <c r="C217" s="195" t="s">
        <v>10</v>
      </c>
      <c r="D217" s="196"/>
      <c r="E217" s="261">
        <f>SUM(F196:AN196)</f>
        <v>9587.6179990402052</v>
      </c>
      <c r="F217" s="262">
        <f>SUM(F206:AN206)</f>
        <v>14346.67354672376</v>
      </c>
      <c r="G217" s="263">
        <f>SUM(E217:F217)</f>
        <v>23934.291545763965</v>
      </c>
      <c r="H217" s="41"/>
      <c r="I217" s="41"/>
      <c r="J217" s="41"/>
      <c r="K217" s="41"/>
      <c r="L217" s="41"/>
      <c r="M217" s="41"/>
      <c r="N217" s="41"/>
      <c r="O217" s="41"/>
      <c r="P217" s="41"/>
      <c r="Q217" s="41"/>
      <c r="R217" s="41"/>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27"/>
      <c r="AP217" s="28"/>
    </row>
    <row r="218" spans="1:42" x14ac:dyDescent="0.25">
      <c r="C218" s="105" t="s">
        <v>78</v>
      </c>
      <c r="D218" s="72"/>
      <c r="E218" s="107">
        <f>+E217/G217</f>
        <v>0.40058081438124205</v>
      </c>
      <c r="F218" s="107">
        <f>+F217/G217</f>
        <v>0.59941918561875795</v>
      </c>
      <c r="G218" s="104"/>
    </row>
    <row r="219" spans="1:42" x14ac:dyDescent="0.25">
      <c r="C219" s="105"/>
      <c r="D219" s="72"/>
      <c r="E219" s="107"/>
      <c r="F219" s="107"/>
      <c r="G219" s="104"/>
    </row>
    <row r="220" spans="1:42" x14ac:dyDescent="0.25">
      <c r="C220" s="197" t="s">
        <v>80</v>
      </c>
      <c r="D220" s="198"/>
      <c r="E220" s="199">
        <f>MIN(F197:AN197)</f>
        <v>-10906.982417847639</v>
      </c>
      <c r="F220" s="109"/>
      <c r="G220" s="110"/>
    </row>
    <row r="221" spans="1:42" x14ac:dyDescent="0.25">
      <c r="C221" s="106"/>
      <c r="D221" s="106"/>
      <c r="F221" s="106"/>
      <c r="G221" s="106"/>
      <c r="H221" s="106"/>
    </row>
    <row r="222" spans="1:42" s="26" customFormat="1" x14ac:dyDescent="0.25">
      <c r="A222" s="13" t="s">
        <v>252</v>
      </c>
      <c r="B222" s="13"/>
      <c r="C222" s="43"/>
      <c r="D222" s="43"/>
      <c r="E222" s="119"/>
      <c r="F222" s="41"/>
      <c r="G222" s="41"/>
      <c r="H222" s="41"/>
      <c r="I222" s="41"/>
      <c r="J222" s="41"/>
      <c r="K222" s="41"/>
      <c r="L222" s="41"/>
      <c r="M222" s="41"/>
      <c r="N222" s="41"/>
      <c r="O222" s="41"/>
      <c r="P222" s="41"/>
      <c r="Q222" s="41"/>
      <c r="R222" s="41"/>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27"/>
      <c r="AP222" s="28"/>
    </row>
    <row r="223" spans="1:42" s="26" customFormat="1" ht="15.6" customHeight="1" x14ac:dyDescent="0.25">
      <c r="A223" s="13"/>
      <c r="C223" s="26" t="s">
        <v>251</v>
      </c>
      <c r="E223" s="98">
        <f>SUM(F223:AN223)</f>
        <v>9587.6179990402052</v>
      </c>
      <c r="F223" s="34">
        <f t="shared" ref="F223:AN223" si="157">+F196</f>
        <v>-333.76</v>
      </c>
      <c r="G223" s="34">
        <f t="shared" si="157"/>
        <v>0</v>
      </c>
      <c r="H223" s="34">
        <f t="shared" si="157"/>
        <v>0</v>
      </c>
      <c r="I223" s="34">
        <f t="shared" si="157"/>
        <v>0</v>
      </c>
      <c r="J223" s="34">
        <f t="shared" si="157"/>
        <v>0</v>
      </c>
      <c r="K223" s="34">
        <f t="shared" si="157"/>
        <v>0</v>
      </c>
      <c r="L223" s="34">
        <f t="shared" si="157"/>
        <v>0</v>
      </c>
      <c r="M223" s="34">
        <f t="shared" si="157"/>
        <v>0</v>
      </c>
      <c r="N223" s="34">
        <f t="shared" si="157"/>
        <v>-272.22300000000001</v>
      </c>
      <c r="O223" s="34">
        <f t="shared" si="157"/>
        <v>0</v>
      </c>
      <c r="P223" s="34">
        <f t="shared" si="157"/>
        <v>0</v>
      </c>
      <c r="Q223" s="34">
        <f t="shared" si="157"/>
        <v>0</v>
      </c>
      <c r="R223" s="34">
        <f t="shared" si="157"/>
        <v>0</v>
      </c>
      <c r="S223" s="34">
        <f t="shared" si="157"/>
        <v>-1303.8876759999998</v>
      </c>
      <c r="T223" s="34">
        <f t="shared" si="157"/>
        <v>-4603.7264867999993</v>
      </c>
      <c r="U223" s="34">
        <f t="shared" si="157"/>
        <v>-3652.2896795279994</v>
      </c>
      <c r="V223" s="34">
        <f t="shared" si="157"/>
        <v>-741.09557551964099</v>
      </c>
      <c r="W223" s="34">
        <f t="shared" si="157"/>
        <v>2028.875608786152</v>
      </c>
      <c r="X223" s="34">
        <f t="shared" si="157"/>
        <v>3479.9163470498761</v>
      </c>
      <c r="Y223" s="34">
        <f t="shared" si="157"/>
        <v>3549.5146739908728</v>
      </c>
      <c r="Z223" s="34">
        <f t="shared" si="157"/>
        <v>2483.6917924284726</v>
      </c>
      <c r="AA223" s="34">
        <f t="shared" si="157"/>
        <v>1821.9223534529594</v>
      </c>
      <c r="AB223" s="34">
        <f t="shared" si="157"/>
        <v>1997.6802702600824</v>
      </c>
      <c r="AC223" s="34">
        <f t="shared" si="157"/>
        <v>1753.637513696558</v>
      </c>
      <c r="AD223" s="34">
        <f t="shared" si="157"/>
        <v>1328.2851087096626</v>
      </c>
      <c r="AE223" s="34">
        <f t="shared" si="157"/>
        <v>1115.9897378316673</v>
      </c>
      <c r="AF223" s="34">
        <f t="shared" si="157"/>
        <v>825.65398385995263</v>
      </c>
      <c r="AG223" s="34">
        <f t="shared" si="157"/>
        <v>649.89195129772793</v>
      </c>
      <c r="AH223" s="34">
        <f t="shared" si="157"/>
        <v>432.47548829272773</v>
      </c>
      <c r="AI223" s="34">
        <f t="shared" si="157"/>
        <v>-972.93441276886983</v>
      </c>
      <c r="AJ223" s="34">
        <f t="shared" si="157"/>
        <v>0</v>
      </c>
      <c r="AK223" s="34">
        <f t="shared" si="157"/>
        <v>0</v>
      </c>
      <c r="AL223" s="34">
        <f t="shared" si="157"/>
        <v>0</v>
      </c>
      <c r="AM223" s="34">
        <f t="shared" si="157"/>
        <v>0</v>
      </c>
      <c r="AN223" s="34">
        <f t="shared" si="157"/>
        <v>0</v>
      </c>
      <c r="AO223" s="35"/>
      <c r="AP223" s="28"/>
    </row>
    <row r="224" spans="1:42" s="26" customFormat="1" ht="15.6" customHeight="1" x14ac:dyDescent="0.25">
      <c r="A224" s="13"/>
      <c r="B224" s="13"/>
      <c r="C224" s="26" t="s">
        <v>250</v>
      </c>
      <c r="E224" s="85"/>
      <c r="F224" s="41">
        <f>+F223</f>
        <v>-333.76</v>
      </c>
      <c r="G224" s="41">
        <f t="shared" ref="G224:AN224" si="158">+G223+F224</f>
        <v>-333.76</v>
      </c>
      <c r="H224" s="41">
        <f t="shared" si="158"/>
        <v>-333.76</v>
      </c>
      <c r="I224" s="41">
        <f t="shared" si="158"/>
        <v>-333.76</v>
      </c>
      <c r="J224" s="41">
        <f t="shared" si="158"/>
        <v>-333.76</v>
      </c>
      <c r="K224" s="41">
        <f t="shared" si="158"/>
        <v>-333.76</v>
      </c>
      <c r="L224" s="41">
        <f t="shared" si="158"/>
        <v>-333.76</v>
      </c>
      <c r="M224" s="41">
        <f t="shared" si="158"/>
        <v>-333.76</v>
      </c>
      <c r="N224" s="41">
        <f t="shared" si="158"/>
        <v>-605.98299999999995</v>
      </c>
      <c r="O224" s="41">
        <f t="shared" si="158"/>
        <v>-605.98299999999995</v>
      </c>
      <c r="P224" s="41">
        <f t="shared" si="158"/>
        <v>-605.98299999999995</v>
      </c>
      <c r="Q224" s="41">
        <f t="shared" si="158"/>
        <v>-605.98299999999995</v>
      </c>
      <c r="R224" s="41">
        <f t="shared" si="158"/>
        <v>-605.98299999999995</v>
      </c>
      <c r="S224" s="41">
        <f t="shared" si="158"/>
        <v>-1909.8706759999998</v>
      </c>
      <c r="T224" s="41">
        <f t="shared" si="158"/>
        <v>-6513.5971627999988</v>
      </c>
      <c r="U224" s="41">
        <f t="shared" si="158"/>
        <v>-10165.886842327998</v>
      </c>
      <c r="V224" s="41">
        <f t="shared" si="158"/>
        <v>-10906.982417847639</v>
      </c>
      <c r="W224" s="41">
        <f t="shared" si="158"/>
        <v>-8878.1068090614863</v>
      </c>
      <c r="X224" s="41">
        <f t="shared" si="158"/>
        <v>-5398.1904620116102</v>
      </c>
      <c r="Y224" s="41">
        <f t="shared" si="158"/>
        <v>-1848.6757880207374</v>
      </c>
      <c r="Z224" s="41">
        <f t="shared" si="158"/>
        <v>635.01600440773518</v>
      </c>
      <c r="AA224" s="41">
        <f t="shared" si="158"/>
        <v>2456.9383578606949</v>
      </c>
      <c r="AB224" s="41">
        <f t="shared" si="158"/>
        <v>4454.6186281207774</v>
      </c>
      <c r="AC224" s="41">
        <f t="shared" si="158"/>
        <v>6208.2561418173354</v>
      </c>
      <c r="AD224" s="41">
        <f t="shared" si="158"/>
        <v>7536.5412505269978</v>
      </c>
      <c r="AE224" s="41">
        <f t="shared" si="158"/>
        <v>8652.5309883586651</v>
      </c>
      <c r="AF224" s="41">
        <f t="shared" si="158"/>
        <v>9478.184972218618</v>
      </c>
      <c r="AG224" s="41">
        <f t="shared" si="158"/>
        <v>10128.076923516346</v>
      </c>
      <c r="AH224" s="41">
        <f t="shared" si="158"/>
        <v>10560.552411809074</v>
      </c>
      <c r="AI224" s="41">
        <f t="shared" si="158"/>
        <v>9587.6179990402052</v>
      </c>
      <c r="AJ224" s="41">
        <f t="shared" si="158"/>
        <v>9587.6179990402052</v>
      </c>
      <c r="AK224" s="41">
        <f t="shared" si="158"/>
        <v>9587.6179990402052</v>
      </c>
      <c r="AL224" s="41">
        <f t="shared" si="158"/>
        <v>9587.6179990402052</v>
      </c>
      <c r="AM224" s="41">
        <f t="shared" si="158"/>
        <v>9587.6179990402052</v>
      </c>
      <c r="AN224" s="41">
        <f t="shared" si="158"/>
        <v>9587.6179990402052</v>
      </c>
      <c r="AO224" s="27"/>
      <c r="AP224" s="28"/>
    </row>
    <row r="225" spans="1:42" s="43" customFormat="1" x14ac:dyDescent="0.25">
      <c r="A225" s="13"/>
      <c r="C225" s="43" t="s">
        <v>208</v>
      </c>
      <c r="E225" s="99">
        <f>SUM(F225:AN225)</f>
        <v>7</v>
      </c>
      <c r="F225" s="259"/>
      <c r="G225" s="259"/>
      <c r="H225" s="259"/>
      <c r="I225" s="259"/>
      <c r="J225" s="259"/>
      <c r="K225" s="259"/>
      <c r="L225" s="259"/>
      <c r="M225" s="259"/>
      <c r="N225" s="259"/>
      <c r="O225" s="259"/>
      <c r="P225" s="259"/>
      <c r="Q225" s="259"/>
      <c r="R225" s="259"/>
      <c r="S225" s="259">
        <f t="shared" ref="S225:AN225" si="159">IF(S224&gt;0,"",1)</f>
        <v>1</v>
      </c>
      <c r="T225" s="259">
        <f t="shared" si="159"/>
        <v>1</v>
      </c>
      <c r="U225" s="259">
        <f t="shared" si="159"/>
        <v>1</v>
      </c>
      <c r="V225" s="259">
        <f t="shared" si="159"/>
        <v>1</v>
      </c>
      <c r="W225" s="259">
        <f t="shared" si="159"/>
        <v>1</v>
      </c>
      <c r="X225" s="259">
        <f t="shared" si="159"/>
        <v>1</v>
      </c>
      <c r="Y225" s="259">
        <f t="shared" si="159"/>
        <v>1</v>
      </c>
      <c r="Z225" s="259" t="str">
        <f t="shared" si="159"/>
        <v/>
      </c>
      <c r="AA225" s="259" t="str">
        <f t="shared" si="159"/>
        <v/>
      </c>
      <c r="AB225" s="259" t="str">
        <f t="shared" si="159"/>
        <v/>
      </c>
      <c r="AC225" s="259" t="str">
        <f t="shared" si="159"/>
        <v/>
      </c>
      <c r="AD225" s="259" t="str">
        <f t="shared" si="159"/>
        <v/>
      </c>
      <c r="AE225" s="259" t="str">
        <f t="shared" si="159"/>
        <v/>
      </c>
      <c r="AF225" s="259" t="str">
        <f t="shared" si="159"/>
        <v/>
      </c>
      <c r="AG225" s="259" t="str">
        <f t="shared" si="159"/>
        <v/>
      </c>
      <c r="AH225" s="259" t="str">
        <f t="shared" si="159"/>
        <v/>
      </c>
      <c r="AI225" s="259" t="str">
        <f t="shared" si="159"/>
        <v/>
      </c>
      <c r="AJ225" s="259" t="str">
        <f t="shared" si="159"/>
        <v/>
      </c>
      <c r="AK225" s="259" t="str">
        <f t="shared" si="159"/>
        <v/>
      </c>
      <c r="AL225" s="259" t="str">
        <f t="shared" si="159"/>
        <v/>
      </c>
      <c r="AM225" s="259" t="str">
        <f t="shared" si="159"/>
        <v/>
      </c>
      <c r="AN225" s="259" t="str">
        <f t="shared" si="159"/>
        <v/>
      </c>
      <c r="AO225" s="27"/>
      <c r="AP225" s="28"/>
    </row>
    <row r="226" spans="1:42" s="26" customFormat="1" x14ac:dyDescent="0.25">
      <c r="A226" s="13"/>
      <c r="B226" s="13"/>
      <c r="C226" s="43"/>
      <c r="D226" s="43"/>
      <c r="E226" s="119"/>
      <c r="F226" s="394" t="s">
        <v>266</v>
      </c>
      <c r="G226" s="395"/>
      <c r="H226" s="395"/>
      <c r="I226" s="396"/>
      <c r="J226" s="41"/>
      <c r="K226" s="41"/>
      <c r="L226" s="41"/>
      <c r="M226" s="41"/>
      <c r="N226" s="41"/>
      <c r="O226" s="41"/>
      <c r="P226" s="41"/>
      <c r="Q226" s="41"/>
      <c r="R226" s="41"/>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27"/>
      <c r="AP226" s="28"/>
    </row>
    <row r="227" spans="1:42" x14ac:dyDescent="0.25">
      <c r="F227" s="268" t="s">
        <v>267</v>
      </c>
      <c r="G227" s="269" t="s">
        <v>268</v>
      </c>
      <c r="H227" s="269" t="s">
        <v>267</v>
      </c>
      <c r="I227" s="270" t="s">
        <v>269</v>
      </c>
    </row>
    <row r="228" spans="1:42" x14ac:dyDescent="0.25">
      <c r="F228" s="271" t="s">
        <v>270</v>
      </c>
      <c r="G228" s="106">
        <f>+E206</f>
        <v>14346.67354672376</v>
      </c>
      <c r="H228" s="106"/>
      <c r="I228" s="273">
        <f>+F218</f>
        <v>0.59941918561875795</v>
      </c>
    </row>
    <row r="229" spans="1:42" x14ac:dyDescent="0.25">
      <c r="F229" s="271">
        <f>+Dashboard!AC6</f>
        <v>70</v>
      </c>
      <c r="G229" s="106">
        <f t="dataTable" ref="G229:G231" dt2D="0" dtr="0" r1="D11" ca="1"/>
        <v>14346.67354672376</v>
      </c>
      <c r="H229" s="106">
        <f>+Dashboard!AC6</f>
        <v>70</v>
      </c>
      <c r="I229" s="273">
        <f t="dataTable" ref="I229:I231" dt2D="0" dtr="0" r1="D11"/>
        <v>0.59941918561875795</v>
      </c>
    </row>
    <row r="230" spans="1:42" x14ac:dyDescent="0.25">
      <c r="F230" s="271">
        <f>+Dashboard!AC7</f>
        <v>85</v>
      </c>
      <c r="G230" s="106">
        <v>21024.20136271324</v>
      </c>
      <c r="H230" s="106">
        <f>+Dashboard!AC7</f>
        <v>85</v>
      </c>
      <c r="I230" s="273">
        <v>0.61892242337557757</v>
      </c>
    </row>
    <row r="231" spans="1:42" x14ac:dyDescent="0.25">
      <c r="F231" s="272">
        <f>+Dashboard!AC8</f>
        <v>100</v>
      </c>
      <c r="G231" s="109">
        <v>27714.17894796998</v>
      </c>
      <c r="H231" s="109">
        <f>+Dashboard!AC8</f>
        <v>100</v>
      </c>
      <c r="I231" s="274">
        <v>0.62981343836061199</v>
      </c>
    </row>
  </sheetData>
  <mergeCells count="1">
    <mergeCell ref="F226:I226"/>
  </mergeCells>
  <pageMargins left="0.2" right="0.2" top="0.43" bottom="0.35" header="0.3" footer="0.3"/>
  <pageSetup scale="65" fitToWidth="8"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221"/>
  <sheetViews>
    <sheetView showGridLines="0" workbookViewId="0">
      <pane xSplit="5" ySplit="3" topLeftCell="N175" activePane="bottomRight" state="frozen"/>
      <selection activeCell="A190" sqref="A190:IV191"/>
      <selection pane="topRight" activeCell="A190" sqref="A190:IV191"/>
      <selection pane="bottomLeft" activeCell="A190" sqref="A190:IV191"/>
      <selection pane="bottomRight" activeCell="V191" sqref="V191:AH191"/>
    </sheetView>
  </sheetViews>
  <sheetFormatPr defaultColWidth="8.7109375" defaultRowHeight="15" x14ac:dyDescent="0.25"/>
  <cols>
    <col min="1" max="1" width="3" style="11" customWidth="1"/>
    <col min="2" max="2" width="1.42578125" style="11" customWidth="1"/>
    <col min="3" max="3" width="50.71093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7109375" customWidth="1"/>
  </cols>
  <sheetData>
    <row r="1" spans="1:42" ht="18.75" x14ac:dyDescent="0.3">
      <c r="A1" s="176" t="s">
        <v>100</v>
      </c>
      <c r="B1" s="177"/>
      <c r="C1" s="177"/>
      <c r="D1" s="177"/>
      <c r="E1" s="184"/>
      <c r="F1" s="177"/>
      <c r="G1" s="177"/>
      <c r="H1" s="177"/>
      <c r="I1" s="1"/>
      <c r="J1" s="2"/>
      <c r="K1" s="3"/>
      <c r="L1" s="4"/>
      <c r="AC1" s="7"/>
    </row>
    <row r="2" spans="1:42" ht="16.5" customHeight="1" x14ac:dyDescent="0.25">
      <c r="C2" s="159" t="s">
        <v>109</v>
      </c>
      <c r="D2" s="204" t="s">
        <v>82</v>
      </c>
      <c r="E2" s="17" t="s">
        <v>0</v>
      </c>
      <c r="F2" s="17">
        <f>+'Field Profiles'!F2</f>
        <v>2005</v>
      </c>
      <c r="G2" s="16">
        <f>+F2+1</f>
        <v>2006</v>
      </c>
      <c r="H2" s="16">
        <f>+G2+1</f>
        <v>2007</v>
      </c>
      <c r="I2" s="16">
        <f t="shared" ref="I2:X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ref="Y2:AN3" si="1">+X2+1</f>
        <v>2024</v>
      </c>
      <c r="Z2" s="16">
        <f t="shared" si="1"/>
        <v>2025</v>
      </c>
      <c r="AA2" s="16">
        <f t="shared" si="1"/>
        <v>2026</v>
      </c>
      <c r="AB2" s="16">
        <f t="shared" si="1"/>
        <v>2027</v>
      </c>
      <c r="AC2" s="16">
        <f t="shared" si="1"/>
        <v>2028</v>
      </c>
      <c r="AD2" s="16">
        <f t="shared" si="1"/>
        <v>2029</v>
      </c>
      <c r="AE2" s="16">
        <f t="shared" si="1"/>
        <v>2030</v>
      </c>
      <c r="AF2" s="16">
        <f t="shared" si="1"/>
        <v>2031</v>
      </c>
      <c r="AG2" s="16">
        <f t="shared" si="1"/>
        <v>2032</v>
      </c>
      <c r="AH2" s="16">
        <f t="shared" si="1"/>
        <v>2033</v>
      </c>
      <c r="AI2" s="16">
        <f t="shared" si="1"/>
        <v>2034</v>
      </c>
      <c r="AJ2" s="16">
        <f t="shared" si="1"/>
        <v>2035</v>
      </c>
      <c r="AK2" s="16">
        <f t="shared" si="1"/>
        <v>2036</v>
      </c>
      <c r="AL2" s="16">
        <f t="shared" si="1"/>
        <v>2037</v>
      </c>
      <c r="AM2" s="16">
        <f t="shared" si="1"/>
        <v>2038</v>
      </c>
      <c r="AN2" s="16">
        <f t="shared" si="1"/>
        <v>2039</v>
      </c>
    </row>
    <row r="3" spans="1:42" s="19" customFormat="1" ht="21.75" customHeight="1" x14ac:dyDescent="0.25">
      <c r="A3" s="13"/>
      <c r="B3" s="148" t="s">
        <v>103</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1"/>
        <v>3</v>
      </c>
      <c r="Z3" s="87">
        <f t="shared" si="1"/>
        <v>4</v>
      </c>
      <c r="AA3" s="87">
        <f t="shared" si="1"/>
        <v>5</v>
      </c>
      <c r="AB3" s="87">
        <f t="shared" si="1"/>
        <v>6</v>
      </c>
      <c r="AC3" s="87">
        <f t="shared" si="1"/>
        <v>7</v>
      </c>
      <c r="AD3" s="87">
        <f t="shared" si="1"/>
        <v>8</v>
      </c>
      <c r="AE3" s="87">
        <f t="shared" si="1"/>
        <v>9</v>
      </c>
      <c r="AF3" s="87">
        <f t="shared" si="1"/>
        <v>10</v>
      </c>
      <c r="AG3" s="87">
        <f t="shared" si="1"/>
        <v>11</v>
      </c>
      <c r="AH3" s="87">
        <f t="shared" si="1"/>
        <v>12</v>
      </c>
      <c r="AI3" s="87">
        <f t="shared" si="1"/>
        <v>13</v>
      </c>
      <c r="AJ3" s="87">
        <f t="shared" si="1"/>
        <v>14</v>
      </c>
      <c r="AK3" s="87">
        <f t="shared" si="1"/>
        <v>15</v>
      </c>
      <c r="AL3" s="87">
        <f t="shared" si="1"/>
        <v>16</v>
      </c>
      <c r="AM3" s="87">
        <f t="shared" si="1"/>
        <v>17</v>
      </c>
      <c r="AN3" s="87">
        <f t="shared" si="1"/>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2">+G8*0.365</f>
        <v>0</v>
      </c>
      <c r="H9" s="42">
        <f t="shared" si="2"/>
        <v>0</v>
      </c>
      <c r="I9" s="42">
        <f t="shared" si="2"/>
        <v>0</v>
      </c>
      <c r="J9" s="42">
        <f t="shared" si="2"/>
        <v>0</v>
      </c>
      <c r="K9" s="42">
        <f t="shared" si="2"/>
        <v>0</v>
      </c>
      <c r="L9" s="42">
        <f t="shared" si="2"/>
        <v>0</v>
      </c>
      <c r="M9" s="42">
        <f t="shared" si="2"/>
        <v>0</v>
      </c>
      <c r="N9" s="42">
        <f t="shared" si="2"/>
        <v>0</v>
      </c>
      <c r="O9" s="42">
        <f t="shared" si="2"/>
        <v>0</v>
      </c>
      <c r="P9" s="42">
        <f t="shared" si="2"/>
        <v>0</v>
      </c>
      <c r="Q9" s="42">
        <f t="shared" si="2"/>
        <v>0</v>
      </c>
      <c r="R9" s="42">
        <f t="shared" si="2"/>
        <v>0</v>
      </c>
      <c r="S9" s="42">
        <f t="shared" si="2"/>
        <v>0</v>
      </c>
      <c r="T9" s="42">
        <f t="shared" si="2"/>
        <v>0</v>
      </c>
      <c r="U9" s="42">
        <f t="shared" si="2"/>
        <v>0</v>
      </c>
      <c r="V9" s="42">
        <f t="shared" si="2"/>
        <v>9.7767857142857135</v>
      </c>
      <c r="W9" s="42">
        <f t="shared" si="2"/>
        <v>36.5</v>
      </c>
      <c r="X9" s="42">
        <f t="shared" si="2"/>
        <v>54.75</v>
      </c>
      <c r="Y9" s="42">
        <f t="shared" si="2"/>
        <v>54.75</v>
      </c>
      <c r="Z9" s="42">
        <f t="shared" si="2"/>
        <v>54.75</v>
      </c>
      <c r="AA9" s="42">
        <f t="shared" si="2"/>
        <v>54.75</v>
      </c>
      <c r="AB9" s="42">
        <f t="shared" si="2"/>
        <v>54.75</v>
      </c>
      <c r="AC9" s="42">
        <f t="shared" si="2"/>
        <v>54.75</v>
      </c>
      <c r="AD9" s="42">
        <f t="shared" si="2"/>
        <v>52.386363636363818</v>
      </c>
      <c r="AE9" s="42">
        <f t="shared" si="2"/>
        <v>44.90259740259755</v>
      </c>
      <c r="AF9" s="42">
        <f t="shared" si="2"/>
        <v>35.547889610389731</v>
      </c>
      <c r="AG9" s="42">
        <f t="shared" si="2"/>
        <v>29.935064935065039</v>
      </c>
      <c r="AH9" s="42">
        <f t="shared" si="2"/>
        <v>22.451298701298782</v>
      </c>
      <c r="AI9" s="42">
        <f t="shared" si="2"/>
        <v>0</v>
      </c>
      <c r="AJ9" s="42">
        <f t="shared" si="2"/>
        <v>0</v>
      </c>
      <c r="AK9" s="42">
        <f t="shared" si="2"/>
        <v>0</v>
      </c>
      <c r="AL9" s="42">
        <f t="shared" si="2"/>
        <v>0</v>
      </c>
      <c r="AM9" s="42">
        <f t="shared" si="2"/>
        <v>0</v>
      </c>
      <c r="AN9" s="42">
        <f t="shared" si="2"/>
        <v>0</v>
      </c>
      <c r="AO9" s="32"/>
      <c r="AP9" s="28"/>
    </row>
    <row r="10" spans="1:42" s="26" customFormat="1" ht="15.75" customHeight="1" x14ac:dyDescent="0.25">
      <c r="A10" s="13"/>
      <c r="B10" s="26" t="s">
        <v>46</v>
      </c>
      <c r="C10" s="43"/>
      <c r="D10" s="43"/>
      <c r="E10" s="119"/>
      <c r="F10" s="41">
        <f>+F9</f>
        <v>0</v>
      </c>
      <c r="G10" s="41">
        <f t="shared" ref="G10:AN10" si="3">+G9+F10</f>
        <v>0</v>
      </c>
      <c r="H10" s="41">
        <f t="shared" si="3"/>
        <v>0</v>
      </c>
      <c r="I10" s="41">
        <f t="shared" si="3"/>
        <v>0</v>
      </c>
      <c r="J10" s="41">
        <f t="shared" si="3"/>
        <v>0</v>
      </c>
      <c r="K10" s="41">
        <f t="shared" si="3"/>
        <v>0</v>
      </c>
      <c r="L10" s="41">
        <f t="shared" si="3"/>
        <v>0</v>
      </c>
      <c r="M10" s="41">
        <f t="shared" si="3"/>
        <v>0</v>
      </c>
      <c r="N10" s="41">
        <f t="shared" si="3"/>
        <v>0</v>
      </c>
      <c r="O10" s="41">
        <f t="shared" si="3"/>
        <v>0</v>
      </c>
      <c r="P10" s="41">
        <f t="shared" si="3"/>
        <v>0</v>
      </c>
      <c r="Q10" s="41">
        <f t="shared" si="3"/>
        <v>0</v>
      </c>
      <c r="R10" s="41">
        <f t="shared" si="3"/>
        <v>0</v>
      </c>
      <c r="S10" s="41">
        <f t="shared" si="3"/>
        <v>0</v>
      </c>
      <c r="T10" s="41">
        <f t="shared" si="3"/>
        <v>0</v>
      </c>
      <c r="U10" s="41">
        <f t="shared" si="3"/>
        <v>0</v>
      </c>
      <c r="V10" s="41">
        <f t="shared" si="3"/>
        <v>9.7767857142857135</v>
      </c>
      <c r="W10" s="41">
        <f t="shared" si="3"/>
        <v>46.276785714285715</v>
      </c>
      <c r="X10" s="41">
        <f t="shared" si="3"/>
        <v>101.02678571428572</v>
      </c>
      <c r="Y10" s="41">
        <f t="shared" si="3"/>
        <v>155.77678571428572</v>
      </c>
      <c r="Z10" s="41">
        <f t="shared" si="3"/>
        <v>210.52678571428572</v>
      </c>
      <c r="AA10" s="41">
        <f t="shared" si="3"/>
        <v>265.27678571428572</v>
      </c>
      <c r="AB10" s="41">
        <f t="shared" si="3"/>
        <v>320.02678571428572</v>
      </c>
      <c r="AC10" s="41">
        <f t="shared" si="3"/>
        <v>374.77678571428572</v>
      </c>
      <c r="AD10" s="41">
        <f t="shared" si="3"/>
        <v>427.16314935064952</v>
      </c>
      <c r="AE10" s="41">
        <f t="shared" si="3"/>
        <v>472.06574675324708</v>
      </c>
      <c r="AF10" s="41">
        <f t="shared" si="3"/>
        <v>507.61363636363683</v>
      </c>
      <c r="AG10" s="41">
        <f t="shared" si="3"/>
        <v>537.54870129870187</v>
      </c>
      <c r="AH10" s="41">
        <f t="shared" si="3"/>
        <v>560.00000000000068</v>
      </c>
      <c r="AI10" s="41">
        <f t="shared" si="3"/>
        <v>560.00000000000068</v>
      </c>
      <c r="AJ10" s="41">
        <f t="shared" si="3"/>
        <v>560.00000000000068</v>
      </c>
      <c r="AK10" s="41">
        <f t="shared" si="3"/>
        <v>560.00000000000068</v>
      </c>
      <c r="AL10" s="41">
        <f t="shared" si="3"/>
        <v>560.00000000000068</v>
      </c>
      <c r="AM10" s="41">
        <f t="shared" si="3"/>
        <v>560.00000000000068</v>
      </c>
      <c r="AN10" s="41">
        <f t="shared" si="3"/>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4">+$D11*F9</f>
        <v>0</v>
      </c>
      <c r="G11" s="38">
        <f t="shared" si="4"/>
        <v>0</v>
      </c>
      <c r="H11" s="38">
        <f t="shared" si="4"/>
        <v>0</v>
      </c>
      <c r="I11" s="38">
        <f t="shared" si="4"/>
        <v>0</v>
      </c>
      <c r="J11" s="38">
        <f t="shared" si="4"/>
        <v>0</v>
      </c>
      <c r="K11" s="38">
        <f t="shared" si="4"/>
        <v>0</v>
      </c>
      <c r="L11" s="38">
        <f t="shared" si="4"/>
        <v>0</v>
      </c>
      <c r="M11" s="38">
        <f t="shared" si="4"/>
        <v>0</v>
      </c>
      <c r="N11" s="38">
        <f t="shared" si="4"/>
        <v>0</v>
      </c>
      <c r="O11" s="38">
        <f t="shared" si="4"/>
        <v>0</v>
      </c>
      <c r="P11" s="38">
        <f t="shared" si="4"/>
        <v>0</v>
      </c>
      <c r="Q11" s="38">
        <f t="shared" si="4"/>
        <v>0</v>
      </c>
      <c r="R11" s="38">
        <f t="shared" si="4"/>
        <v>0</v>
      </c>
      <c r="S11" s="38">
        <f t="shared" si="4"/>
        <v>0</v>
      </c>
      <c r="T11" s="38">
        <f t="shared" si="4"/>
        <v>0</v>
      </c>
      <c r="U11" s="38">
        <f t="shared" si="4"/>
        <v>0</v>
      </c>
      <c r="V11" s="38">
        <f t="shared" si="4"/>
        <v>684.375</v>
      </c>
      <c r="W11" s="38">
        <f t="shared" si="4"/>
        <v>2555</v>
      </c>
      <c r="X11" s="38">
        <f t="shared" si="4"/>
        <v>3832.5</v>
      </c>
      <c r="Y11" s="38">
        <f t="shared" si="4"/>
        <v>3832.5</v>
      </c>
      <c r="Z11" s="38">
        <f t="shared" si="4"/>
        <v>3832.5</v>
      </c>
      <c r="AA11" s="38">
        <f t="shared" si="4"/>
        <v>3832.5</v>
      </c>
      <c r="AB11" s="38">
        <f t="shared" si="4"/>
        <v>3832.5</v>
      </c>
      <c r="AC11" s="38">
        <f t="shared" si="4"/>
        <v>3832.5</v>
      </c>
      <c r="AD11" s="38">
        <f t="shared" si="4"/>
        <v>3667.0454545454672</v>
      </c>
      <c r="AE11" s="38">
        <f t="shared" si="4"/>
        <v>3143.1818181818285</v>
      </c>
      <c r="AF11" s="38">
        <f t="shared" si="4"/>
        <v>2488.3522727272812</v>
      </c>
      <c r="AG11" s="38">
        <f t="shared" si="4"/>
        <v>2095.4545454545528</v>
      </c>
      <c r="AH11" s="38">
        <f t="shared" si="4"/>
        <v>1571.5909090909147</v>
      </c>
      <c r="AI11" s="38">
        <f t="shared" si="4"/>
        <v>0</v>
      </c>
      <c r="AJ11" s="38">
        <f t="shared" si="4"/>
        <v>0</v>
      </c>
      <c r="AK11" s="38">
        <f t="shared" si="4"/>
        <v>0</v>
      </c>
      <c r="AL11" s="38">
        <f t="shared" si="4"/>
        <v>0</v>
      </c>
      <c r="AM11" s="38">
        <f t="shared" si="4"/>
        <v>0</v>
      </c>
      <c r="AN11" s="38">
        <f t="shared" si="4"/>
        <v>0</v>
      </c>
      <c r="AP11" s="27" t="s">
        <v>134</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114</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115</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139</v>
      </c>
    </row>
    <row r="18" spans="1:42" s="27" customFormat="1" ht="15.75" customHeight="1" x14ac:dyDescent="0.25">
      <c r="A18" s="82"/>
      <c r="C18" s="27" t="s">
        <v>116</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141</v>
      </c>
    </row>
    <row r="19" spans="1:42" s="26" customFormat="1" ht="15.75" customHeight="1" x14ac:dyDescent="0.25">
      <c r="A19"/>
      <c r="B19" s="26" t="s">
        <v>117</v>
      </c>
      <c r="E19" s="97">
        <f>SUM(E17:E18)</f>
        <v>10829.759999999998</v>
      </c>
      <c r="F19" s="42">
        <f>SUM(F17:F18)</f>
        <v>0</v>
      </c>
      <c r="G19" s="42">
        <f t="shared" ref="G19:AN19" si="5">SUM(G17:G18)</f>
        <v>0</v>
      </c>
      <c r="H19" s="42">
        <f t="shared" si="5"/>
        <v>0</v>
      </c>
      <c r="I19" s="42">
        <f t="shared" si="5"/>
        <v>0</v>
      </c>
      <c r="J19" s="42">
        <f t="shared" si="5"/>
        <v>0</v>
      </c>
      <c r="K19" s="42">
        <f t="shared" si="5"/>
        <v>0</v>
      </c>
      <c r="L19" s="42">
        <f t="shared" si="5"/>
        <v>0</v>
      </c>
      <c r="M19" s="42">
        <f t="shared" si="5"/>
        <v>0</v>
      </c>
      <c r="N19" s="42">
        <f t="shared" si="5"/>
        <v>0</v>
      </c>
      <c r="O19" s="42">
        <f t="shared" si="5"/>
        <v>0</v>
      </c>
      <c r="P19" s="42">
        <f t="shared" si="5"/>
        <v>0</v>
      </c>
      <c r="Q19" s="42">
        <f t="shared" si="5"/>
        <v>0</v>
      </c>
      <c r="R19" s="42">
        <f t="shared" si="5"/>
        <v>0</v>
      </c>
      <c r="S19" s="42">
        <f t="shared" si="5"/>
        <v>1250.1319999999998</v>
      </c>
      <c r="T19" s="42">
        <f t="shared" si="5"/>
        <v>4327.3799999999992</v>
      </c>
      <c r="U19" s="42">
        <f t="shared" si="5"/>
        <v>3365.7399999999993</v>
      </c>
      <c r="V19" s="42">
        <f t="shared" si="5"/>
        <v>673.14799999999991</v>
      </c>
      <c r="W19" s="42">
        <f t="shared" si="5"/>
        <v>0</v>
      </c>
      <c r="X19" s="42">
        <f t="shared" si="5"/>
        <v>0</v>
      </c>
      <c r="Y19" s="42">
        <f t="shared" si="5"/>
        <v>0</v>
      </c>
      <c r="Z19" s="42">
        <f t="shared" si="5"/>
        <v>157.73679999999999</v>
      </c>
      <c r="AA19" s="42">
        <f t="shared" si="5"/>
        <v>546.01199999999994</v>
      </c>
      <c r="AB19" s="42">
        <f t="shared" si="5"/>
        <v>424.67599999999993</v>
      </c>
      <c r="AC19" s="42">
        <f t="shared" si="5"/>
        <v>84.935199999999995</v>
      </c>
      <c r="AD19" s="42">
        <f t="shared" si="5"/>
        <v>0</v>
      </c>
      <c r="AE19" s="42">
        <f t="shared" si="5"/>
        <v>0</v>
      </c>
      <c r="AF19" s="42">
        <f t="shared" si="5"/>
        <v>0</v>
      </c>
      <c r="AG19" s="42">
        <f t="shared" si="5"/>
        <v>0</v>
      </c>
      <c r="AH19" s="42">
        <f t="shared" si="5"/>
        <v>0</v>
      </c>
      <c r="AI19" s="42">
        <f t="shared" si="5"/>
        <v>0</v>
      </c>
      <c r="AJ19" s="42">
        <f t="shared" si="5"/>
        <v>0</v>
      </c>
      <c r="AK19" s="42">
        <f t="shared" si="5"/>
        <v>0</v>
      </c>
      <c r="AL19" s="42">
        <f t="shared" si="5"/>
        <v>0</v>
      </c>
      <c r="AM19" s="42">
        <f t="shared" si="5"/>
        <v>0</v>
      </c>
      <c r="AN19" s="42">
        <f t="shared" si="5"/>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138</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118</v>
      </c>
      <c r="D22" s="84">
        <f>+'Field Profiles'!E33</f>
        <v>0.64</v>
      </c>
      <c r="E22" s="99">
        <f>SUM(F22:AN22)</f>
        <v>2674.8672000000001</v>
      </c>
      <c r="F22" s="38">
        <f t="shared" ref="F22:AN22" si="6">+$D22*F18</f>
        <v>0</v>
      </c>
      <c r="G22" s="38">
        <f t="shared" si="6"/>
        <v>0</v>
      </c>
      <c r="H22" s="38">
        <f t="shared" si="6"/>
        <v>0</v>
      </c>
      <c r="I22" s="38">
        <f t="shared" si="6"/>
        <v>0</v>
      </c>
      <c r="J22" s="38">
        <f t="shared" si="6"/>
        <v>0</v>
      </c>
      <c r="K22" s="38">
        <f t="shared" si="6"/>
        <v>0</v>
      </c>
      <c r="L22" s="38">
        <f t="shared" si="6"/>
        <v>0</v>
      </c>
      <c r="M22" s="38">
        <f t="shared" si="6"/>
        <v>0</v>
      </c>
      <c r="N22" s="38">
        <f t="shared" si="6"/>
        <v>0</v>
      </c>
      <c r="O22" s="38">
        <f t="shared" si="6"/>
        <v>0</v>
      </c>
      <c r="P22" s="38">
        <f t="shared" si="6"/>
        <v>0</v>
      </c>
      <c r="Q22" s="38">
        <f t="shared" si="6"/>
        <v>0</v>
      </c>
      <c r="R22" s="38">
        <f t="shared" si="6"/>
        <v>0</v>
      </c>
      <c r="S22" s="38">
        <f t="shared" si="6"/>
        <v>246.781184</v>
      </c>
      <c r="T22" s="38">
        <f t="shared" si="6"/>
        <v>854.24255999999991</v>
      </c>
      <c r="U22" s="38">
        <f t="shared" si="6"/>
        <v>664.41087999999991</v>
      </c>
      <c r="V22" s="38">
        <f t="shared" si="6"/>
        <v>132.88217600000002</v>
      </c>
      <c r="W22" s="38">
        <f t="shared" si="6"/>
        <v>0</v>
      </c>
      <c r="X22" s="38">
        <f t="shared" si="6"/>
        <v>0</v>
      </c>
      <c r="Y22" s="38">
        <f t="shared" si="6"/>
        <v>0</v>
      </c>
      <c r="Z22" s="38">
        <f t="shared" si="6"/>
        <v>100.95155199999999</v>
      </c>
      <c r="AA22" s="38">
        <f t="shared" si="6"/>
        <v>349.44767999999999</v>
      </c>
      <c r="AB22" s="38">
        <f t="shared" si="6"/>
        <v>271.79263999999995</v>
      </c>
      <c r="AC22" s="38">
        <f t="shared" si="6"/>
        <v>54.358528</v>
      </c>
      <c r="AD22" s="38">
        <f t="shared" si="6"/>
        <v>0</v>
      </c>
      <c r="AE22" s="38">
        <f t="shared" si="6"/>
        <v>0</v>
      </c>
      <c r="AF22" s="38">
        <f t="shared" si="6"/>
        <v>0</v>
      </c>
      <c r="AG22" s="38">
        <f t="shared" si="6"/>
        <v>0</v>
      </c>
      <c r="AH22" s="38">
        <f t="shared" si="6"/>
        <v>0</v>
      </c>
      <c r="AI22" s="38">
        <f t="shared" si="6"/>
        <v>0</v>
      </c>
      <c r="AJ22" s="38">
        <f t="shared" si="6"/>
        <v>0</v>
      </c>
      <c r="AK22" s="38">
        <f t="shared" si="6"/>
        <v>0</v>
      </c>
      <c r="AL22" s="38">
        <f t="shared" si="6"/>
        <v>0</v>
      </c>
      <c r="AM22" s="38">
        <f t="shared" si="6"/>
        <v>0</v>
      </c>
      <c r="AN22" s="38">
        <f t="shared" si="6"/>
        <v>0</v>
      </c>
    </row>
    <row r="23" spans="1:42" s="27" customFormat="1" ht="15.75" customHeight="1" x14ac:dyDescent="0.25">
      <c r="A23" s="43"/>
      <c r="C23" s="27" t="s">
        <v>119</v>
      </c>
      <c r="D23" s="84">
        <f>1-D22</f>
        <v>0.36</v>
      </c>
      <c r="E23" s="99">
        <f>SUM(F23:AN23)</f>
        <v>1504.6127999999997</v>
      </c>
      <c r="F23" s="38">
        <f t="shared" ref="F23:AN23" si="7">+F18*$D23</f>
        <v>0</v>
      </c>
      <c r="G23" s="38">
        <f t="shared" si="7"/>
        <v>0</v>
      </c>
      <c r="H23" s="38">
        <f t="shared" si="7"/>
        <v>0</v>
      </c>
      <c r="I23" s="38">
        <f t="shared" si="7"/>
        <v>0</v>
      </c>
      <c r="J23" s="38">
        <f t="shared" si="7"/>
        <v>0</v>
      </c>
      <c r="K23" s="38">
        <f t="shared" si="7"/>
        <v>0</v>
      </c>
      <c r="L23" s="38">
        <f t="shared" si="7"/>
        <v>0</v>
      </c>
      <c r="M23" s="38">
        <f t="shared" si="7"/>
        <v>0</v>
      </c>
      <c r="N23" s="38">
        <f t="shared" si="7"/>
        <v>0</v>
      </c>
      <c r="O23" s="38">
        <f t="shared" si="7"/>
        <v>0</v>
      </c>
      <c r="P23" s="38">
        <f t="shared" si="7"/>
        <v>0</v>
      </c>
      <c r="Q23" s="38">
        <f t="shared" si="7"/>
        <v>0</v>
      </c>
      <c r="R23" s="38">
        <f t="shared" si="7"/>
        <v>0</v>
      </c>
      <c r="S23" s="38">
        <f t="shared" si="7"/>
        <v>138.81441599999999</v>
      </c>
      <c r="T23" s="38">
        <f t="shared" si="7"/>
        <v>480.51143999999994</v>
      </c>
      <c r="U23" s="38">
        <f t="shared" si="7"/>
        <v>373.73111999999992</v>
      </c>
      <c r="V23" s="38">
        <f t="shared" si="7"/>
        <v>74.746223999999998</v>
      </c>
      <c r="W23" s="38">
        <f t="shared" si="7"/>
        <v>0</v>
      </c>
      <c r="X23" s="38">
        <f t="shared" si="7"/>
        <v>0</v>
      </c>
      <c r="Y23" s="38">
        <f t="shared" si="7"/>
        <v>0</v>
      </c>
      <c r="Z23" s="38">
        <f t="shared" si="7"/>
        <v>56.785247999999996</v>
      </c>
      <c r="AA23" s="38">
        <f t="shared" si="7"/>
        <v>196.56431999999998</v>
      </c>
      <c r="AB23" s="38">
        <f t="shared" si="7"/>
        <v>152.88335999999998</v>
      </c>
      <c r="AC23" s="38">
        <f t="shared" si="7"/>
        <v>30.576671999999999</v>
      </c>
      <c r="AD23" s="38">
        <f t="shared" si="7"/>
        <v>0</v>
      </c>
      <c r="AE23" s="38">
        <f t="shared" si="7"/>
        <v>0</v>
      </c>
      <c r="AF23" s="38">
        <f t="shared" si="7"/>
        <v>0</v>
      </c>
      <c r="AG23" s="38">
        <f t="shared" si="7"/>
        <v>0</v>
      </c>
      <c r="AH23" s="38">
        <f t="shared" si="7"/>
        <v>0</v>
      </c>
      <c r="AI23" s="38">
        <f t="shared" si="7"/>
        <v>0</v>
      </c>
      <c r="AJ23" s="38">
        <f t="shared" si="7"/>
        <v>0</v>
      </c>
      <c r="AK23" s="38">
        <f t="shared" si="7"/>
        <v>0</v>
      </c>
      <c r="AL23" s="38">
        <f t="shared" si="7"/>
        <v>0</v>
      </c>
      <c r="AM23" s="38">
        <f t="shared" si="7"/>
        <v>0</v>
      </c>
      <c r="AN23" s="38">
        <f t="shared" si="7"/>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120</v>
      </c>
      <c r="E25" s="188">
        <f>SUM(F25:AN25)</f>
        <v>8154.8927999999996</v>
      </c>
      <c r="F25" s="34">
        <f t="shared" ref="F25:AN25" si="8">+F23+F17</f>
        <v>0</v>
      </c>
      <c r="G25" s="34">
        <f t="shared" si="8"/>
        <v>0</v>
      </c>
      <c r="H25" s="34">
        <f t="shared" si="8"/>
        <v>0</v>
      </c>
      <c r="I25" s="34">
        <f t="shared" si="8"/>
        <v>0</v>
      </c>
      <c r="J25" s="34">
        <f t="shared" si="8"/>
        <v>0</v>
      </c>
      <c r="K25" s="34">
        <f t="shared" si="8"/>
        <v>0</v>
      </c>
      <c r="L25" s="34">
        <f t="shared" si="8"/>
        <v>0</v>
      </c>
      <c r="M25" s="34">
        <f t="shared" si="8"/>
        <v>0</v>
      </c>
      <c r="N25" s="34">
        <f t="shared" si="8"/>
        <v>0</v>
      </c>
      <c r="O25" s="34">
        <f t="shared" si="8"/>
        <v>0</v>
      </c>
      <c r="P25" s="34">
        <f t="shared" si="8"/>
        <v>0</v>
      </c>
      <c r="Q25" s="34">
        <f t="shared" si="8"/>
        <v>0</v>
      </c>
      <c r="R25" s="34">
        <f t="shared" si="8"/>
        <v>0</v>
      </c>
      <c r="S25" s="34">
        <f t="shared" si="8"/>
        <v>1003.3508159999999</v>
      </c>
      <c r="T25" s="34">
        <f t="shared" si="8"/>
        <v>3473.1374399999995</v>
      </c>
      <c r="U25" s="34">
        <f t="shared" si="8"/>
        <v>2701.3291199999994</v>
      </c>
      <c r="V25" s="34">
        <f t="shared" si="8"/>
        <v>540.26582399999995</v>
      </c>
      <c r="W25" s="34">
        <f t="shared" si="8"/>
        <v>0</v>
      </c>
      <c r="X25" s="34">
        <f t="shared" si="8"/>
        <v>0</v>
      </c>
      <c r="Y25" s="34">
        <f t="shared" si="8"/>
        <v>0</v>
      </c>
      <c r="Z25" s="34">
        <f t="shared" si="8"/>
        <v>56.785247999999996</v>
      </c>
      <c r="AA25" s="34">
        <f t="shared" si="8"/>
        <v>196.56431999999998</v>
      </c>
      <c r="AB25" s="34">
        <f t="shared" si="8"/>
        <v>152.88335999999998</v>
      </c>
      <c r="AC25" s="34">
        <f t="shared" si="8"/>
        <v>30.576671999999999</v>
      </c>
      <c r="AD25" s="34">
        <f t="shared" si="8"/>
        <v>0</v>
      </c>
      <c r="AE25" s="34">
        <f t="shared" si="8"/>
        <v>0</v>
      </c>
      <c r="AF25" s="34">
        <f t="shared" si="8"/>
        <v>0</v>
      </c>
      <c r="AG25" s="34">
        <f t="shared" si="8"/>
        <v>0</v>
      </c>
      <c r="AH25" s="34">
        <f t="shared" si="8"/>
        <v>0</v>
      </c>
      <c r="AI25" s="34">
        <f t="shared" si="8"/>
        <v>0</v>
      </c>
      <c r="AJ25" s="34">
        <f t="shared" si="8"/>
        <v>0</v>
      </c>
      <c r="AK25" s="34">
        <f t="shared" si="8"/>
        <v>0</v>
      </c>
      <c r="AL25" s="34">
        <f t="shared" si="8"/>
        <v>0</v>
      </c>
      <c r="AM25" s="34">
        <f t="shared" si="8"/>
        <v>0</v>
      </c>
      <c r="AN25" s="34">
        <f t="shared" si="8"/>
        <v>0</v>
      </c>
      <c r="AO25" s="50"/>
      <c r="AP25" s="27" t="s">
        <v>140</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135</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207</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137</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9">F30+F27+F19+F14</f>
        <v>320</v>
      </c>
      <c r="G32" s="39">
        <f t="shared" si="9"/>
        <v>0</v>
      </c>
      <c r="H32" s="39">
        <f t="shared" si="9"/>
        <v>0</v>
      </c>
      <c r="I32" s="39">
        <f t="shared" si="9"/>
        <v>0</v>
      </c>
      <c r="J32" s="39">
        <f t="shared" si="9"/>
        <v>0</v>
      </c>
      <c r="K32" s="39">
        <f t="shared" si="9"/>
        <v>0</v>
      </c>
      <c r="L32" s="39">
        <f t="shared" si="9"/>
        <v>0</v>
      </c>
      <c r="M32" s="39">
        <f t="shared" si="9"/>
        <v>0</v>
      </c>
      <c r="N32" s="39">
        <f t="shared" si="9"/>
        <v>261</v>
      </c>
      <c r="O32" s="39">
        <f>O30+O27+O19+O14</f>
        <v>0</v>
      </c>
      <c r="P32" s="39">
        <f t="shared" ref="P32:AN32" si="10">P30+P27+P19+P14</f>
        <v>0</v>
      </c>
      <c r="Q32" s="39">
        <f t="shared" si="10"/>
        <v>0</v>
      </c>
      <c r="R32" s="39">
        <f t="shared" si="10"/>
        <v>0</v>
      </c>
      <c r="S32" s="39">
        <f t="shared" si="10"/>
        <v>1250.1319999999998</v>
      </c>
      <c r="T32" s="39">
        <f t="shared" si="10"/>
        <v>4327.3799999999992</v>
      </c>
      <c r="U32" s="39">
        <f t="shared" si="10"/>
        <v>3365.7399999999993</v>
      </c>
      <c r="V32" s="39">
        <f t="shared" si="10"/>
        <v>1316.8710769230768</v>
      </c>
      <c r="W32" s="39">
        <f t="shared" si="10"/>
        <v>643.72307692307686</v>
      </c>
      <c r="X32" s="39">
        <f t="shared" si="10"/>
        <v>643.72307692307686</v>
      </c>
      <c r="Y32" s="39">
        <f t="shared" si="10"/>
        <v>643.72307692307686</v>
      </c>
      <c r="Z32" s="39">
        <f t="shared" si="10"/>
        <v>801.45987692307688</v>
      </c>
      <c r="AA32" s="39">
        <f t="shared" si="10"/>
        <v>1189.7350769230768</v>
      </c>
      <c r="AB32" s="39">
        <f t="shared" si="10"/>
        <v>1068.3990769230768</v>
      </c>
      <c r="AC32" s="39">
        <f t="shared" si="10"/>
        <v>728.65827692307687</v>
      </c>
      <c r="AD32" s="39">
        <f t="shared" si="10"/>
        <v>643.72307692307686</v>
      </c>
      <c r="AE32" s="39">
        <f t="shared" si="10"/>
        <v>643.72307692307686</v>
      </c>
      <c r="AF32" s="39">
        <f t="shared" si="10"/>
        <v>643.72307692307686</v>
      </c>
      <c r="AG32" s="39">
        <f t="shared" si="10"/>
        <v>643.72307692307686</v>
      </c>
      <c r="AH32" s="39">
        <f t="shared" si="10"/>
        <v>643.72307692307686</v>
      </c>
      <c r="AI32" s="39">
        <f t="shared" si="10"/>
        <v>708.73</v>
      </c>
      <c r="AJ32" s="39">
        <f t="shared" si="10"/>
        <v>0</v>
      </c>
      <c r="AK32" s="39">
        <f t="shared" si="10"/>
        <v>0</v>
      </c>
      <c r="AL32" s="39">
        <f t="shared" si="10"/>
        <v>0</v>
      </c>
      <c r="AM32" s="39">
        <f t="shared" si="10"/>
        <v>0</v>
      </c>
      <c r="AN32" s="39">
        <f t="shared" si="10"/>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1">+F11</f>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684.375</v>
      </c>
      <c r="W39" s="38">
        <f t="shared" si="11"/>
        <v>2555</v>
      </c>
      <c r="X39" s="38">
        <f t="shared" si="11"/>
        <v>3832.5</v>
      </c>
      <c r="Y39" s="38">
        <f t="shared" si="11"/>
        <v>3832.5</v>
      </c>
      <c r="Z39" s="38">
        <f t="shared" si="11"/>
        <v>3832.5</v>
      </c>
      <c r="AA39" s="38">
        <f t="shared" si="11"/>
        <v>3832.5</v>
      </c>
      <c r="AB39" s="38">
        <f t="shared" si="11"/>
        <v>3832.5</v>
      </c>
      <c r="AC39" s="38">
        <f t="shared" si="11"/>
        <v>3832.5</v>
      </c>
      <c r="AD39" s="38">
        <f t="shared" si="11"/>
        <v>3667.0454545454672</v>
      </c>
      <c r="AE39" s="38">
        <f t="shared" si="11"/>
        <v>3143.1818181818285</v>
      </c>
      <c r="AF39" s="38">
        <f t="shared" si="11"/>
        <v>2488.3522727272812</v>
      </c>
      <c r="AG39" s="38">
        <f t="shared" si="11"/>
        <v>2095.4545454545528</v>
      </c>
      <c r="AH39" s="38">
        <f t="shared" si="11"/>
        <v>1571.5909090909147</v>
      </c>
      <c r="AI39" s="38">
        <f t="shared" si="11"/>
        <v>0</v>
      </c>
      <c r="AJ39" s="38">
        <f t="shared" si="11"/>
        <v>0</v>
      </c>
      <c r="AK39" s="38">
        <f t="shared" si="11"/>
        <v>0</v>
      </c>
      <c r="AL39" s="38">
        <f t="shared" si="11"/>
        <v>0</v>
      </c>
      <c r="AM39" s="38">
        <f t="shared" si="11"/>
        <v>0</v>
      </c>
      <c r="AN39" s="38">
        <f t="shared" si="11"/>
        <v>0</v>
      </c>
    </row>
    <row r="40" spans="1:42" s="26" customFormat="1" ht="15.75" customHeight="1" x14ac:dyDescent="0.25">
      <c r="B40" s="43" t="s">
        <v>63</v>
      </c>
      <c r="C40" s="43"/>
      <c r="D40" s="43"/>
      <c r="E40" s="85"/>
      <c r="F40" s="1">
        <f>+$D$11*F36</f>
        <v>70</v>
      </c>
      <c r="G40" s="1">
        <f t="shared" ref="G40:AN40" si="12">+$D$11*G36</f>
        <v>70</v>
      </c>
      <c r="H40" s="1">
        <f t="shared" si="12"/>
        <v>70</v>
      </c>
      <c r="I40" s="1">
        <f t="shared" si="12"/>
        <v>70</v>
      </c>
      <c r="J40" s="1">
        <f t="shared" si="12"/>
        <v>70</v>
      </c>
      <c r="K40" s="1">
        <f t="shared" si="12"/>
        <v>70</v>
      </c>
      <c r="L40" s="1">
        <f t="shared" si="12"/>
        <v>70</v>
      </c>
      <c r="M40" s="1">
        <f t="shared" si="12"/>
        <v>70</v>
      </c>
      <c r="N40" s="1">
        <f t="shared" si="12"/>
        <v>70</v>
      </c>
      <c r="O40" s="1">
        <f t="shared" si="12"/>
        <v>70</v>
      </c>
      <c r="P40" s="1">
        <f t="shared" si="12"/>
        <v>70</v>
      </c>
      <c r="Q40" s="1">
        <f t="shared" si="12"/>
        <v>70</v>
      </c>
      <c r="R40" s="1">
        <f t="shared" si="12"/>
        <v>70</v>
      </c>
      <c r="S40" s="1">
        <f t="shared" si="12"/>
        <v>70</v>
      </c>
      <c r="T40" s="1">
        <f t="shared" si="12"/>
        <v>71.400000000000006</v>
      </c>
      <c r="U40" s="1">
        <f t="shared" si="12"/>
        <v>72.828000000000003</v>
      </c>
      <c r="V40" s="1">
        <f t="shared" si="12"/>
        <v>74.284559999999999</v>
      </c>
      <c r="W40" s="1">
        <f t="shared" si="12"/>
        <v>75.770251200000004</v>
      </c>
      <c r="X40" s="1">
        <f t="shared" si="12"/>
        <v>77.285656224000007</v>
      </c>
      <c r="Y40" s="1">
        <f t="shared" si="12"/>
        <v>78.83136934848001</v>
      </c>
      <c r="Z40" s="1">
        <f t="shared" si="12"/>
        <v>80.407996735449601</v>
      </c>
      <c r="AA40" s="1">
        <f t="shared" si="12"/>
        <v>82.016156670158608</v>
      </c>
      <c r="AB40" s="1">
        <f t="shared" si="12"/>
        <v>83.65647980356178</v>
      </c>
      <c r="AC40" s="1">
        <f t="shared" si="12"/>
        <v>85.329609399633014</v>
      </c>
      <c r="AD40" s="1">
        <f t="shared" si="12"/>
        <v>87.036201587625669</v>
      </c>
      <c r="AE40" s="1">
        <f t="shared" si="12"/>
        <v>88.77692561937819</v>
      </c>
      <c r="AF40" s="1">
        <f t="shared" si="12"/>
        <v>90.552464131765745</v>
      </c>
      <c r="AG40" s="1">
        <f t="shared" si="12"/>
        <v>92.363513414401069</v>
      </c>
      <c r="AH40" s="1">
        <f t="shared" si="12"/>
        <v>94.210783682689097</v>
      </c>
      <c r="AI40" s="1">
        <f t="shared" si="12"/>
        <v>96.094999356342868</v>
      </c>
      <c r="AJ40" s="1">
        <f t="shared" si="12"/>
        <v>98.016899343469746</v>
      </c>
      <c r="AK40" s="1">
        <f t="shared" si="12"/>
        <v>99.977237330339136</v>
      </c>
      <c r="AL40" s="1">
        <f t="shared" si="12"/>
        <v>101.97678207694591</v>
      </c>
      <c r="AM40" s="1">
        <f t="shared" si="12"/>
        <v>104.01631771848484</v>
      </c>
      <c r="AN40" s="1">
        <f t="shared" si="12"/>
        <v>106.09664407285455</v>
      </c>
      <c r="AO40" s="32"/>
      <c r="AP40" s="28" t="s">
        <v>81</v>
      </c>
    </row>
    <row r="41" spans="1:42" s="14" customFormat="1" ht="15.75" customHeight="1" x14ac:dyDescent="0.25">
      <c r="A41" s="13"/>
      <c r="B41" s="14" t="s">
        <v>62</v>
      </c>
      <c r="E41" s="98">
        <f>SUM(F41:AN41)</f>
        <v>46828.832198288881</v>
      </c>
      <c r="F41" s="97">
        <f>+F39*F36</f>
        <v>0</v>
      </c>
      <c r="G41" s="97">
        <f t="shared" ref="G41:AN41" si="13">+G39*G36</f>
        <v>0</v>
      </c>
      <c r="H41" s="97">
        <f t="shared" si="13"/>
        <v>0</v>
      </c>
      <c r="I41" s="97">
        <f t="shared" si="13"/>
        <v>0</v>
      </c>
      <c r="J41" s="97">
        <f t="shared" si="13"/>
        <v>0</v>
      </c>
      <c r="K41" s="97">
        <f t="shared" si="13"/>
        <v>0</v>
      </c>
      <c r="L41" s="97">
        <f t="shared" si="13"/>
        <v>0</v>
      </c>
      <c r="M41" s="97">
        <f t="shared" si="13"/>
        <v>0</v>
      </c>
      <c r="N41" s="97">
        <f t="shared" si="13"/>
        <v>0</v>
      </c>
      <c r="O41" s="97">
        <f t="shared" si="13"/>
        <v>0</v>
      </c>
      <c r="P41" s="97">
        <f t="shared" si="13"/>
        <v>0</v>
      </c>
      <c r="Q41" s="97">
        <f t="shared" si="13"/>
        <v>0</v>
      </c>
      <c r="R41" s="97">
        <f t="shared" si="13"/>
        <v>0</v>
      </c>
      <c r="S41" s="97">
        <f t="shared" si="13"/>
        <v>0</v>
      </c>
      <c r="T41" s="97">
        <f t="shared" si="13"/>
        <v>0</v>
      </c>
      <c r="U41" s="97">
        <f t="shared" si="13"/>
        <v>0</v>
      </c>
      <c r="V41" s="97">
        <f t="shared" si="13"/>
        <v>726.2642249999999</v>
      </c>
      <c r="W41" s="97">
        <f t="shared" si="13"/>
        <v>2765.6141687999998</v>
      </c>
      <c r="X41" s="97">
        <f t="shared" si="13"/>
        <v>4231.3896782640004</v>
      </c>
      <c r="Y41" s="97">
        <f t="shared" si="13"/>
        <v>4316.0174718292801</v>
      </c>
      <c r="Z41" s="97">
        <f t="shared" si="13"/>
        <v>4402.3378212658654</v>
      </c>
      <c r="AA41" s="97">
        <f t="shared" si="13"/>
        <v>4490.384577691183</v>
      </c>
      <c r="AB41" s="97">
        <f t="shared" si="13"/>
        <v>4580.1922692450071</v>
      </c>
      <c r="AC41" s="97">
        <f t="shared" si="13"/>
        <v>4671.7961146299076</v>
      </c>
      <c r="AD41" s="97">
        <f t="shared" si="13"/>
        <v>4559.5101058972241</v>
      </c>
      <c r="AE41" s="97">
        <f t="shared" si="13"/>
        <v>3986.3145497272867</v>
      </c>
      <c r="AF41" s="97">
        <f t="shared" si="13"/>
        <v>3218.9489989047843</v>
      </c>
      <c r="AG41" s="97">
        <f t="shared" si="13"/>
        <v>2764.9077716908469</v>
      </c>
      <c r="AH41" s="97">
        <f t="shared" si="13"/>
        <v>2115.1544453434981</v>
      </c>
      <c r="AI41" s="97">
        <f t="shared" si="13"/>
        <v>0</v>
      </c>
      <c r="AJ41" s="97">
        <f t="shared" si="13"/>
        <v>0</v>
      </c>
      <c r="AK41" s="97">
        <f t="shared" si="13"/>
        <v>0</v>
      </c>
      <c r="AL41" s="97">
        <f t="shared" si="13"/>
        <v>0</v>
      </c>
      <c r="AM41" s="97">
        <f t="shared" si="13"/>
        <v>0</v>
      </c>
      <c r="AN41" s="97">
        <f t="shared" si="13"/>
        <v>0</v>
      </c>
      <c r="AO41" s="99"/>
      <c r="AP41" s="100"/>
    </row>
    <row r="42" spans="1:42" s="26" customFormat="1" ht="15.75" customHeight="1" x14ac:dyDescent="0.25">
      <c r="A42" s="13"/>
      <c r="B42" s="26" t="s">
        <v>64</v>
      </c>
      <c r="C42" s="43"/>
      <c r="D42" s="43"/>
      <c r="E42" s="119"/>
      <c r="F42" s="41">
        <f>+F41</f>
        <v>0</v>
      </c>
      <c r="G42" s="41">
        <f t="shared" ref="G42:AN42" si="14">+G41+F42</f>
        <v>0</v>
      </c>
      <c r="H42" s="41">
        <f t="shared" si="14"/>
        <v>0</v>
      </c>
      <c r="I42" s="41">
        <f t="shared" si="14"/>
        <v>0</v>
      </c>
      <c r="J42" s="41">
        <f t="shared" si="14"/>
        <v>0</v>
      </c>
      <c r="K42" s="41">
        <f t="shared" si="14"/>
        <v>0</v>
      </c>
      <c r="L42" s="41">
        <f t="shared" si="14"/>
        <v>0</v>
      </c>
      <c r="M42" s="41">
        <f t="shared" si="14"/>
        <v>0</v>
      </c>
      <c r="N42" s="41">
        <f t="shared" si="14"/>
        <v>0</v>
      </c>
      <c r="O42" s="41">
        <f t="shared" si="14"/>
        <v>0</v>
      </c>
      <c r="P42" s="41">
        <f t="shared" si="14"/>
        <v>0</v>
      </c>
      <c r="Q42" s="41">
        <f t="shared" si="14"/>
        <v>0</v>
      </c>
      <c r="R42" s="41">
        <f t="shared" si="14"/>
        <v>0</v>
      </c>
      <c r="S42" s="41">
        <f t="shared" si="14"/>
        <v>0</v>
      </c>
      <c r="T42" s="41">
        <f t="shared" si="14"/>
        <v>0</v>
      </c>
      <c r="U42" s="41">
        <f t="shared" si="14"/>
        <v>0</v>
      </c>
      <c r="V42" s="41">
        <f t="shared" si="14"/>
        <v>726.2642249999999</v>
      </c>
      <c r="W42" s="41">
        <f t="shared" si="14"/>
        <v>3491.8783937999997</v>
      </c>
      <c r="X42" s="41">
        <f t="shared" si="14"/>
        <v>7723.2680720640001</v>
      </c>
      <c r="Y42" s="41">
        <f t="shared" si="14"/>
        <v>12039.28554389328</v>
      </c>
      <c r="Z42" s="41">
        <f t="shared" si="14"/>
        <v>16441.623365159146</v>
      </c>
      <c r="AA42" s="41">
        <f t="shared" si="14"/>
        <v>20932.00794285033</v>
      </c>
      <c r="AB42" s="41">
        <f t="shared" si="14"/>
        <v>25512.200212095337</v>
      </c>
      <c r="AC42" s="41">
        <f t="shared" si="14"/>
        <v>30183.996326725246</v>
      </c>
      <c r="AD42" s="41">
        <f t="shared" si="14"/>
        <v>34743.506432622467</v>
      </c>
      <c r="AE42" s="41">
        <f t="shared" si="14"/>
        <v>38729.820982349753</v>
      </c>
      <c r="AF42" s="41">
        <f t="shared" si="14"/>
        <v>41948.76998125454</v>
      </c>
      <c r="AG42" s="41">
        <f t="shared" si="14"/>
        <v>44713.677752945383</v>
      </c>
      <c r="AH42" s="41">
        <f t="shared" si="14"/>
        <v>46828.832198288881</v>
      </c>
      <c r="AI42" s="41">
        <f t="shared" si="14"/>
        <v>46828.832198288881</v>
      </c>
      <c r="AJ42" s="41">
        <f t="shared" si="14"/>
        <v>46828.832198288881</v>
      </c>
      <c r="AK42" s="41">
        <f t="shared" si="14"/>
        <v>46828.832198288881</v>
      </c>
      <c r="AL42" s="41">
        <f t="shared" si="14"/>
        <v>46828.832198288881</v>
      </c>
      <c r="AM42" s="41">
        <f t="shared" si="14"/>
        <v>46828.832198288881</v>
      </c>
      <c r="AN42" s="41">
        <f t="shared" si="14"/>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5">+F14</f>
        <v>320</v>
      </c>
      <c r="G46" s="41">
        <f t="shared" si="15"/>
        <v>0</v>
      </c>
      <c r="H46" s="41">
        <f t="shared" si="15"/>
        <v>0</v>
      </c>
      <c r="I46" s="41">
        <f t="shared" si="15"/>
        <v>0</v>
      </c>
      <c r="J46" s="41">
        <f t="shared" si="15"/>
        <v>0</v>
      </c>
      <c r="K46" s="41">
        <f t="shared" si="15"/>
        <v>0</v>
      </c>
      <c r="L46" s="41">
        <f t="shared" si="15"/>
        <v>0</v>
      </c>
      <c r="M46" s="41">
        <f t="shared" si="15"/>
        <v>0</v>
      </c>
      <c r="N46" s="41">
        <f t="shared" si="15"/>
        <v>261</v>
      </c>
      <c r="O46" s="41">
        <f t="shared" si="15"/>
        <v>0</v>
      </c>
      <c r="P46" s="41">
        <f t="shared" si="15"/>
        <v>0</v>
      </c>
      <c r="Q46" s="41">
        <f t="shared" si="15"/>
        <v>0</v>
      </c>
      <c r="R46" s="41">
        <f t="shared" si="15"/>
        <v>0</v>
      </c>
      <c r="S46" s="41">
        <f t="shared" si="15"/>
        <v>0</v>
      </c>
      <c r="T46" s="41">
        <f t="shared" si="15"/>
        <v>0</v>
      </c>
      <c r="U46" s="41">
        <f t="shared" si="15"/>
        <v>0</v>
      </c>
      <c r="V46" s="41">
        <f t="shared" si="15"/>
        <v>0</v>
      </c>
      <c r="W46" s="41">
        <f t="shared" si="15"/>
        <v>0</v>
      </c>
      <c r="X46" s="41">
        <f t="shared" si="15"/>
        <v>0</v>
      </c>
      <c r="Y46" s="41">
        <f t="shared" si="15"/>
        <v>0</v>
      </c>
      <c r="Z46" s="41">
        <f t="shared" si="15"/>
        <v>0</v>
      </c>
      <c r="AA46" s="41">
        <f t="shared" si="15"/>
        <v>0</v>
      </c>
      <c r="AB46" s="41">
        <f t="shared" si="15"/>
        <v>0</v>
      </c>
      <c r="AC46" s="41">
        <f t="shared" si="15"/>
        <v>0</v>
      </c>
      <c r="AD46" s="41">
        <f t="shared" si="15"/>
        <v>0</v>
      </c>
      <c r="AE46" s="41">
        <f t="shared" si="15"/>
        <v>0</v>
      </c>
      <c r="AF46" s="41">
        <f t="shared" si="15"/>
        <v>0</v>
      </c>
      <c r="AG46" s="41">
        <f t="shared" si="15"/>
        <v>0</v>
      </c>
      <c r="AH46" s="41">
        <f t="shared" si="15"/>
        <v>0</v>
      </c>
      <c r="AI46" s="41">
        <f t="shared" si="15"/>
        <v>0</v>
      </c>
      <c r="AJ46" s="41">
        <f t="shared" si="15"/>
        <v>0</v>
      </c>
      <c r="AK46" s="41">
        <f t="shared" si="15"/>
        <v>0</v>
      </c>
      <c r="AL46" s="41">
        <f t="shared" si="15"/>
        <v>0</v>
      </c>
      <c r="AM46" s="41">
        <f t="shared" si="15"/>
        <v>0</v>
      </c>
      <c r="AN46" s="41">
        <f t="shared" si="15"/>
        <v>0</v>
      </c>
      <c r="AO46" s="32"/>
      <c r="AP46" s="28"/>
    </row>
    <row r="47" spans="1:42" s="26" customFormat="1" ht="15.75" customHeight="1" x14ac:dyDescent="0.25">
      <c r="A47" s="13"/>
      <c r="B47" s="26" t="s">
        <v>117</v>
      </c>
      <c r="C47" s="43"/>
      <c r="D47" s="43"/>
      <c r="E47" s="85">
        <f>SUM(F47:AN47)</f>
        <v>10829.759999999998</v>
      </c>
      <c r="F47" s="41">
        <f t="shared" ref="F47:AN47" si="16">+F19</f>
        <v>0</v>
      </c>
      <c r="G47" s="41">
        <f t="shared" si="16"/>
        <v>0</v>
      </c>
      <c r="H47" s="41">
        <f t="shared" si="16"/>
        <v>0</v>
      </c>
      <c r="I47" s="41">
        <f t="shared" si="16"/>
        <v>0</v>
      </c>
      <c r="J47" s="41">
        <f t="shared" si="16"/>
        <v>0</v>
      </c>
      <c r="K47" s="41">
        <f t="shared" si="16"/>
        <v>0</v>
      </c>
      <c r="L47" s="41">
        <f t="shared" si="16"/>
        <v>0</v>
      </c>
      <c r="M47" s="41">
        <f t="shared" si="16"/>
        <v>0</v>
      </c>
      <c r="N47" s="41">
        <f t="shared" si="16"/>
        <v>0</v>
      </c>
      <c r="O47" s="41">
        <f t="shared" si="16"/>
        <v>0</v>
      </c>
      <c r="P47" s="41">
        <f t="shared" si="16"/>
        <v>0</v>
      </c>
      <c r="Q47" s="41">
        <f t="shared" si="16"/>
        <v>0</v>
      </c>
      <c r="R47" s="41">
        <f t="shared" si="16"/>
        <v>0</v>
      </c>
      <c r="S47" s="41">
        <f t="shared" si="16"/>
        <v>1250.1319999999998</v>
      </c>
      <c r="T47" s="41">
        <f t="shared" si="16"/>
        <v>4327.3799999999992</v>
      </c>
      <c r="U47" s="41">
        <f t="shared" si="16"/>
        <v>3365.7399999999993</v>
      </c>
      <c r="V47" s="41">
        <f t="shared" si="16"/>
        <v>673.14799999999991</v>
      </c>
      <c r="W47" s="41">
        <f t="shared" si="16"/>
        <v>0</v>
      </c>
      <c r="X47" s="41">
        <f t="shared" si="16"/>
        <v>0</v>
      </c>
      <c r="Y47" s="41">
        <f t="shared" si="16"/>
        <v>0</v>
      </c>
      <c r="Z47" s="41">
        <f t="shared" si="16"/>
        <v>157.73679999999999</v>
      </c>
      <c r="AA47" s="41">
        <f t="shared" si="16"/>
        <v>546.01199999999994</v>
      </c>
      <c r="AB47" s="41">
        <f t="shared" si="16"/>
        <v>424.67599999999993</v>
      </c>
      <c r="AC47" s="41">
        <f t="shared" si="16"/>
        <v>84.935199999999995</v>
      </c>
      <c r="AD47" s="41">
        <f t="shared" si="16"/>
        <v>0</v>
      </c>
      <c r="AE47" s="41">
        <f t="shared" si="16"/>
        <v>0</v>
      </c>
      <c r="AF47" s="41">
        <f t="shared" si="16"/>
        <v>0</v>
      </c>
      <c r="AG47" s="41">
        <f t="shared" si="16"/>
        <v>0</v>
      </c>
      <c r="AH47" s="41">
        <f t="shared" si="16"/>
        <v>0</v>
      </c>
      <c r="AI47" s="41">
        <f t="shared" si="16"/>
        <v>0</v>
      </c>
      <c r="AJ47" s="41">
        <f t="shared" si="16"/>
        <v>0</v>
      </c>
      <c r="AK47" s="41">
        <f t="shared" si="16"/>
        <v>0</v>
      </c>
      <c r="AL47" s="41">
        <f t="shared" si="16"/>
        <v>0</v>
      </c>
      <c r="AM47" s="41">
        <f t="shared" si="16"/>
        <v>0</v>
      </c>
      <c r="AN47" s="41">
        <f t="shared" si="16"/>
        <v>0</v>
      </c>
      <c r="AO47" s="32"/>
      <c r="AP47" s="28"/>
    </row>
    <row r="48" spans="1:42" s="26" customFormat="1" ht="15.75" customHeight="1" x14ac:dyDescent="0.25">
      <c r="A48" s="13"/>
      <c r="B48" s="26" t="s">
        <v>156</v>
      </c>
      <c r="C48" s="43"/>
      <c r="D48" s="43"/>
      <c r="E48" s="85">
        <f>SUM(F48:AN48)</f>
        <v>8368.4000000000015</v>
      </c>
      <c r="F48" s="41">
        <f t="shared" ref="F48:AN48" si="17">+F27</f>
        <v>0</v>
      </c>
      <c r="G48" s="41">
        <f t="shared" si="17"/>
        <v>0</v>
      </c>
      <c r="H48" s="41">
        <f t="shared" si="17"/>
        <v>0</v>
      </c>
      <c r="I48" s="41">
        <f t="shared" si="17"/>
        <v>0</v>
      </c>
      <c r="J48" s="41">
        <f t="shared" si="17"/>
        <v>0</v>
      </c>
      <c r="K48" s="41">
        <f t="shared" si="17"/>
        <v>0</v>
      </c>
      <c r="L48" s="41">
        <f t="shared" si="17"/>
        <v>0</v>
      </c>
      <c r="M48" s="41">
        <f t="shared" si="17"/>
        <v>0</v>
      </c>
      <c r="N48" s="41">
        <f t="shared" si="17"/>
        <v>0</v>
      </c>
      <c r="O48" s="41">
        <f t="shared" si="17"/>
        <v>0</v>
      </c>
      <c r="P48" s="41">
        <f t="shared" si="17"/>
        <v>0</v>
      </c>
      <c r="Q48" s="41">
        <f t="shared" si="17"/>
        <v>0</v>
      </c>
      <c r="R48" s="41">
        <f t="shared" si="17"/>
        <v>0</v>
      </c>
      <c r="S48" s="41">
        <f t="shared" si="17"/>
        <v>0</v>
      </c>
      <c r="T48" s="41">
        <f t="shared" si="17"/>
        <v>0</v>
      </c>
      <c r="U48" s="41">
        <f t="shared" si="17"/>
        <v>0</v>
      </c>
      <c r="V48" s="41">
        <f t="shared" si="17"/>
        <v>643.72307692307686</v>
      </c>
      <c r="W48" s="41">
        <f t="shared" si="17"/>
        <v>643.72307692307686</v>
      </c>
      <c r="X48" s="41">
        <f t="shared" si="17"/>
        <v>643.72307692307686</v>
      </c>
      <c r="Y48" s="41">
        <f t="shared" si="17"/>
        <v>643.72307692307686</v>
      </c>
      <c r="Z48" s="41">
        <f t="shared" si="17"/>
        <v>643.72307692307686</v>
      </c>
      <c r="AA48" s="41">
        <f t="shared" si="17"/>
        <v>643.72307692307686</v>
      </c>
      <c r="AB48" s="41">
        <f t="shared" si="17"/>
        <v>643.72307692307686</v>
      </c>
      <c r="AC48" s="41">
        <f t="shared" si="17"/>
        <v>643.72307692307686</v>
      </c>
      <c r="AD48" s="41">
        <f t="shared" si="17"/>
        <v>643.72307692307686</v>
      </c>
      <c r="AE48" s="41">
        <f t="shared" si="17"/>
        <v>643.72307692307686</v>
      </c>
      <c r="AF48" s="41">
        <f t="shared" si="17"/>
        <v>643.72307692307686</v>
      </c>
      <c r="AG48" s="41">
        <f t="shared" si="17"/>
        <v>643.72307692307686</v>
      </c>
      <c r="AH48" s="41">
        <f t="shared" si="17"/>
        <v>643.72307692307686</v>
      </c>
      <c r="AI48" s="41">
        <f t="shared" si="17"/>
        <v>0</v>
      </c>
      <c r="AJ48" s="41">
        <f t="shared" si="17"/>
        <v>0</v>
      </c>
      <c r="AK48" s="41">
        <f t="shared" si="17"/>
        <v>0</v>
      </c>
      <c r="AL48" s="41">
        <f t="shared" si="17"/>
        <v>0</v>
      </c>
      <c r="AM48" s="41">
        <f t="shared" si="17"/>
        <v>0</v>
      </c>
      <c r="AN48" s="41">
        <f t="shared" si="17"/>
        <v>0</v>
      </c>
      <c r="AO48" s="32"/>
      <c r="AP48" s="28"/>
    </row>
    <row r="49" spans="1:42" s="26" customFormat="1" ht="15.75" customHeight="1" x14ac:dyDescent="0.25">
      <c r="A49" s="13"/>
      <c r="B49" s="26" t="s">
        <v>206</v>
      </c>
      <c r="C49" s="43"/>
      <c r="D49" s="43"/>
      <c r="E49" s="85">
        <f>SUM(F49:AN49)</f>
        <v>708.73</v>
      </c>
      <c r="F49" s="45">
        <f>F30</f>
        <v>0</v>
      </c>
      <c r="G49" s="45">
        <f t="shared" ref="G49:AN49" si="18">G30</f>
        <v>0</v>
      </c>
      <c r="H49" s="45">
        <f t="shared" si="18"/>
        <v>0</v>
      </c>
      <c r="I49" s="45">
        <f t="shared" si="18"/>
        <v>0</v>
      </c>
      <c r="J49" s="45">
        <f t="shared" si="18"/>
        <v>0</v>
      </c>
      <c r="K49" s="45">
        <f t="shared" si="18"/>
        <v>0</v>
      </c>
      <c r="L49" s="45">
        <f t="shared" si="18"/>
        <v>0</v>
      </c>
      <c r="M49" s="45">
        <f t="shared" si="18"/>
        <v>0</v>
      </c>
      <c r="N49" s="45">
        <f t="shared" si="18"/>
        <v>0</v>
      </c>
      <c r="O49" s="45">
        <f t="shared" si="18"/>
        <v>0</v>
      </c>
      <c r="P49" s="45">
        <f t="shared" si="18"/>
        <v>0</v>
      </c>
      <c r="Q49" s="45">
        <f t="shared" si="18"/>
        <v>0</v>
      </c>
      <c r="R49" s="45">
        <f t="shared" si="18"/>
        <v>0</v>
      </c>
      <c r="S49" s="45">
        <f t="shared" si="18"/>
        <v>0</v>
      </c>
      <c r="T49" s="45">
        <f t="shared" si="18"/>
        <v>0</v>
      </c>
      <c r="U49" s="45">
        <f t="shared" si="18"/>
        <v>0</v>
      </c>
      <c r="V49" s="45">
        <f t="shared" si="18"/>
        <v>0</v>
      </c>
      <c r="W49" s="45">
        <f t="shared" si="18"/>
        <v>0</v>
      </c>
      <c r="X49" s="45">
        <f t="shared" si="18"/>
        <v>0</v>
      </c>
      <c r="Y49" s="45">
        <f t="shared" si="18"/>
        <v>0</v>
      </c>
      <c r="Z49" s="45">
        <f t="shared" si="18"/>
        <v>0</v>
      </c>
      <c r="AA49" s="45">
        <f t="shared" si="18"/>
        <v>0</v>
      </c>
      <c r="AB49" s="45">
        <f t="shared" si="18"/>
        <v>0</v>
      </c>
      <c r="AC49" s="45">
        <f t="shared" si="18"/>
        <v>0</v>
      </c>
      <c r="AD49" s="45">
        <f t="shared" si="18"/>
        <v>0</v>
      </c>
      <c r="AE49" s="45">
        <f t="shared" si="18"/>
        <v>0</v>
      </c>
      <c r="AF49" s="45">
        <f t="shared" si="18"/>
        <v>0</v>
      </c>
      <c r="AG49" s="45">
        <f t="shared" si="18"/>
        <v>0</v>
      </c>
      <c r="AH49" s="45">
        <f t="shared" si="18"/>
        <v>0</v>
      </c>
      <c r="AI49" s="45">
        <f t="shared" si="18"/>
        <v>708.73</v>
      </c>
      <c r="AJ49" s="45">
        <f t="shared" si="18"/>
        <v>0</v>
      </c>
      <c r="AK49" s="45">
        <f t="shared" si="18"/>
        <v>0</v>
      </c>
      <c r="AL49" s="45">
        <f t="shared" si="18"/>
        <v>0</v>
      </c>
      <c r="AM49" s="45">
        <f t="shared" si="18"/>
        <v>0</v>
      </c>
      <c r="AN49" s="45">
        <f t="shared" si="18"/>
        <v>0</v>
      </c>
      <c r="AO49" s="32"/>
      <c r="AP49" s="28"/>
    </row>
    <row r="50" spans="1:42" s="14" customFormat="1" ht="15.75" customHeight="1" x14ac:dyDescent="0.25">
      <c r="A50" s="13"/>
      <c r="B50" s="14" t="s">
        <v>65</v>
      </c>
      <c r="E50" s="98">
        <f>SUM(F50:AN50)</f>
        <v>20487.89</v>
      </c>
      <c r="F50" s="101">
        <f t="shared" ref="F50:AN50" si="19">SUM(F46:F49)</f>
        <v>320</v>
      </c>
      <c r="G50" s="101">
        <f t="shared" si="19"/>
        <v>0</v>
      </c>
      <c r="H50" s="101">
        <f t="shared" si="19"/>
        <v>0</v>
      </c>
      <c r="I50" s="101">
        <f t="shared" si="19"/>
        <v>0</v>
      </c>
      <c r="J50" s="101">
        <f t="shared" si="19"/>
        <v>0</v>
      </c>
      <c r="K50" s="101">
        <f t="shared" si="19"/>
        <v>0</v>
      </c>
      <c r="L50" s="101">
        <f t="shared" si="19"/>
        <v>0</v>
      </c>
      <c r="M50" s="101">
        <f t="shared" si="19"/>
        <v>0</v>
      </c>
      <c r="N50" s="101">
        <f t="shared" si="19"/>
        <v>261</v>
      </c>
      <c r="O50" s="101">
        <f t="shared" si="19"/>
        <v>0</v>
      </c>
      <c r="P50" s="101">
        <f t="shared" si="19"/>
        <v>0</v>
      </c>
      <c r="Q50" s="101">
        <f t="shared" si="19"/>
        <v>0</v>
      </c>
      <c r="R50" s="101">
        <f t="shared" si="19"/>
        <v>0</v>
      </c>
      <c r="S50" s="101">
        <f t="shared" si="19"/>
        <v>1250.1319999999998</v>
      </c>
      <c r="T50" s="101">
        <f t="shared" si="19"/>
        <v>4327.3799999999992</v>
      </c>
      <c r="U50" s="101">
        <f t="shared" si="19"/>
        <v>3365.7399999999993</v>
      </c>
      <c r="V50" s="101">
        <f t="shared" si="19"/>
        <v>1316.8710769230768</v>
      </c>
      <c r="W50" s="101">
        <f t="shared" si="19"/>
        <v>643.72307692307686</v>
      </c>
      <c r="X50" s="101">
        <f t="shared" si="19"/>
        <v>643.72307692307686</v>
      </c>
      <c r="Y50" s="101">
        <f t="shared" si="19"/>
        <v>643.72307692307686</v>
      </c>
      <c r="Z50" s="101">
        <f t="shared" si="19"/>
        <v>801.45987692307688</v>
      </c>
      <c r="AA50" s="101">
        <f t="shared" si="19"/>
        <v>1189.7350769230768</v>
      </c>
      <c r="AB50" s="101">
        <f t="shared" si="19"/>
        <v>1068.3990769230768</v>
      </c>
      <c r="AC50" s="101">
        <f t="shared" si="19"/>
        <v>728.65827692307687</v>
      </c>
      <c r="AD50" s="101">
        <f t="shared" si="19"/>
        <v>643.72307692307686</v>
      </c>
      <c r="AE50" s="101">
        <f t="shared" si="19"/>
        <v>643.72307692307686</v>
      </c>
      <c r="AF50" s="101">
        <f t="shared" si="19"/>
        <v>643.72307692307686</v>
      </c>
      <c r="AG50" s="101">
        <f t="shared" si="19"/>
        <v>643.72307692307686</v>
      </c>
      <c r="AH50" s="101">
        <f t="shared" si="19"/>
        <v>643.72307692307686</v>
      </c>
      <c r="AI50" s="101">
        <f t="shared" si="19"/>
        <v>708.73</v>
      </c>
      <c r="AJ50" s="101">
        <f t="shared" si="19"/>
        <v>0</v>
      </c>
      <c r="AK50" s="101">
        <f t="shared" si="19"/>
        <v>0</v>
      </c>
      <c r="AL50" s="101">
        <f t="shared" si="19"/>
        <v>0</v>
      </c>
      <c r="AM50" s="101">
        <f t="shared" si="19"/>
        <v>0</v>
      </c>
      <c r="AN50" s="101">
        <f t="shared" si="19"/>
        <v>0</v>
      </c>
      <c r="AO50" s="99"/>
      <c r="AP50" s="100"/>
    </row>
    <row r="51" spans="1:42" s="26" customFormat="1" ht="15.75" customHeight="1" x14ac:dyDescent="0.25">
      <c r="A51" s="13"/>
      <c r="B51" s="26" t="s">
        <v>66</v>
      </c>
      <c r="C51" s="43"/>
      <c r="D51" s="43"/>
      <c r="E51" s="119"/>
      <c r="F51" s="41">
        <f>+F50</f>
        <v>320</v>
      </c>
      <c r="G51" s="41">
        <f t="shared" ref="G51:AN51" si="20">+G50+F51</f>
        <v>320</v>
      </c>
      <c r="H51" s="41">
        <f t="shared" si="20"/>
        <v>320</v>
      </c>
      <c r="I51" s="41">
        <f t="shared" si="20"/>
        <v>320</v>
      </c>
      <c r="J51" s="41">
        <f t="shared" si="20"/>
        <v>320</v>
      </c>
      <c r="K51" s="41">
        <f t="shared" si="20"/>
        <v>320</v>
      </c>
      <c r="L51" s="41">
        <f t="shared" si="20"/>
        <v>320</v>
      </c>
      <c r="M51" s="41">
        <f t="shared" si="20"/>
        <v>320</v>
      </c>
      <c r="N51" s="41">
        <f t="shared" si="20"/>
        <v>581</v>
      </c>
      <c r="O51" s="41">
        <f t="shared" si="20"/>
        <v>581</v>
      </c>
      <c r="P51" s="41">
        <f t="shared" si="20"/>
        <v>581</v>
      </c>
      <c r="Q51" s="41">
        <f t="shared" si="20"/>
        <v>581</v>
      </c>
      <c r="R51" s="41">
        <f t="shared" si="20"/>
        <v>581</v>
      </c>
      <c r="S51" s="41">
        <f t="shared" si="20"/>
        <v>1831.1319999999998</v>
      </c>
      <c r="T51" s="41">
        <f t="shared" si="20"/>
        <v>6158.5119999999988</v>
      </c>
      <c r="U51" s="41">
        <f t="shared" si="20"/>
        <v>9524.2519999999986</v>
      </c>
      <c r="V51" s="41">
        <f t="shared" si="20"/>
        <v>10841.123076923075</v>
      </c>
      <c r="W51" s="41">
        <f t="shared" si="20"/>
        <v>11484.846153846152</v>
      </c>
      <c r="X51" s="41">
        <f t="shared" si="20"/>
        <v>12128.56923076923</v>
      </c>
      <c r="Y51" s="41">
        <f t="shared" si="20"/>
        <v>12772.292307692307</v>
      </c>
      <c r="Z51" s="41">
        <f t="shared" si="20"/>
        <v>13573.752184615383</v>
      </c>
      <c r="AA51" s="41">
        <f t="shared" si="20"/>
        <v>14763.487261538459</v>
      </c>
      <c r="AB51" s="41">
        <f t="shared" si="20"/>
        <v>15831.886338461536</v>
      </c>
      <c r="AC51" s="41">
        <f t="shared" si="20"/>
        <v>16560.544615384613</v>
      </c>
      <c r="AD51" s="41">
        <f t="shared" si="20"/>
        <v>17204.267692307691</v>
      </c>
      <c r="AE51" s="41">
        <f t="shared" si="20"/>
        <v>17847.990769230768</v>
      </c>
      <c r="AF51" s="41">
        <f t="shared" si="20"/>
        <v>18491.713846153845</v>
      </c>
      <c r="AG51" s="41">
        <f t="shared" si="20"/>
        <v>19135.436923076923</v>
      </c>
      <c r="AH51" s="41">
        <f t="shared" si="20"/>
        <v>19779.16</v>
      </c>
      <c r="AI51" s="41">
        <f t="shared" si="20"/>
        <v>20487.89</v>
      </c>
      <c r="AJ51" s="41">
        <f t="shared" si="20"/>
        <v>20487.89</v>
      </c>
      <c r="AK51" s="41">
        <f t="shared" si="20"/>
        <v>20487.89</v>
      </c>
      <c r="AL51" s="41">
        <f t="shared" si="20"/>
        <v>20487.89</v>
      </c>
      <c r="AM51" s="41">
        <f t="shared" si="20"/>
        <v>20487.89</v>
      </c>
      <c r="AN51" s="41">
        <f t="shared" si="20"/>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4" si="21">+F46*F$36</f>
        <v>320</v>
      </c>
      <c r="G54" s="41">
        <f t="shared" si="21"/>
        <v>0</v>
      </c>
      <c r="H54" s="41">
        <f t="shared" si="21"/>
        <v>0</v>
      </c>
      <c r="I54" s="41">
        <f t="shared" si="21"/>
        <v>0</v>
      </c>
      <c r="J54" s="41">
        <f t="shared" si="21"/>
        <v>0</v>
      </c>
      <c r="K54" s="41">
        <f t="shared" si="21"/>
        <v>0</v>
      </c>
      <c r="L54" s="41">
        <f t="shared" si="21"/>
        <v>0</v>
      </c>
      <c r="M54" s="41">
        <f t="shared" si="21"/>
        <v>0</v>
      </c>
      <c r="N54" s="41">
        <f t="shared" si="21"/>
        <v>261</v>
      </c>
      <c r="O54" s="41">
        <f t="shared" si="21"/>
        <v>0</v>
      </c>
      <c r="P54" s="41">
        <f t="shared" si="21"/>
        <v>0</v>
      </c>
      <c r="Q54" s="41">
        <f t="shared" si="21"/>
        <v>0</v>
      </c>
      <c r="R54" s="41">
        <f t="shared" si="21"/>
        <v>0</v>
      </c>
      <c r="S54" s="41">
        <f t="shared" si="21"/>
        <v>0</v>
      </c>
      <c r="T54" s="41">
        <f t="shared" si="21"/>
        <v>0</v>
      </c>
      <c r="U54" s="41">
        <f t="shared" si="21"/>
        <v>0</v>
      </c>
      <c r="V54" s="41">
        <f t="shared" si="21"/>
        <v>0</v>
      </c>
      <c r="W54" s="41">
        <f t="shared" si="21"/>
        <v>0</v>
      </c>
      <c r="X54" s="41">
        <f t="shared" si="21"/>
        <v>0</v>
      </c>
      <c r="Y54" s="41">
        <f t="shared" si="21"/>
        <v>0</v>
      </c>
      <c r="Z54" s="41">
        <f t="shared" si="21"/>
        <v>0</v>
      </c>
      <c r="AA54" s="41">
        <f t="shared" si="21"/>
        <v>0</v>
      </c>
      <c r="AB54" s="41">
        <f t="shared" si="21"/>
        <v>0</v>
      </c>
      <c r="AC54" s="41">
        <f t="shared" si="21"/>
        <v>0</v>
      </c>
      <c r="AD54" s="41">
        <f t="shared" si="21"/>
        <v>0</v>
      </c>
      <c r="AE54" s="41">
        <f t="shared" si="21"/>
        <v>0</v>
      </c>
      <c r="AF54" s="41">
        <f t="shared" si="21"/>
        <v>0</v>
      </c>
      <c r="AG54" s="41">
        <f t="shared" si="21"/>
        <v>0</v>
      </c>
      <c r="AH54" s="41">
        <f t="shared" si="21"/>
        <v>0</v>
      </c>
      <c r="AI54" s="41">
        <f t="shared" si="21"/>
        <v>0</v>
      </c>
      <c r="AJ54" s="41">
        <f t="shared" si="21"/>
        <v>0</v>
      </c>
      <c r="AK54" s="41">
        <f t="shared" si="21"/>
        <v>0</v>
      </c>
      <c r="AL54" s="41">
        <f t="shared" si="21"/>
        <v>0</v>
      </c>
      <c r="AM54" s="41">
        <f t="shared" si="21"/>
        <v>0</v>
      </c>
      <c r="AN54" s="41">
        <f t="shared" si="21"/>
        <v>0</v>
      </c>
      <c r="AO54" s="32"/>
      <c r="AP54" s="28"/>
    </row>
    <row r="55" spans="1:42" s="26" customFormat="1" ht="15.75" customHeight="1" x14ac:dyDescent="0.25">
      <c r="A55" s="13"/>
      <c r="B55" s="26" t="s">
        <v>117</v>
      </c>
      <c r="C55" s="43"/>
      <c r="D55" s="43"/>
      <c r="E55" s="85">
        <f>SUM(F55:AN55)</f>
        <v>11312.118288678055</v>
      </c>
      <c r="F55" s="41">
        <f t="shared" ref="F55:AN55" si="22">+F47*F$36</f>
        <v>0</v>
      </c>
      <c r="G55" s="41">
        <f t="shared" si="22"/>
        <v>0</v>
      </c>
      <c r="H55" s="41">
        <f t="shared" si="22"/>
        <v>0</v>
      </c>
      <c r="I55" s="41">
        <f t="shared" si="22"/>
        <v>0</v>
      </c>
      <c r="J55" s="41">
        <f t="shared" si="22"/>
        <v>0</v>
      </c>
      <c r="K55" s="41">
        <f t="shared" si="22"/>
        <v>0</v>
      </c>
      <c r="L55" s="41">
        <f t="shared" si="22"/>
        <v>0</v>
      </c>
      <c r="M55" s="41">
        <f t="shared" si="22"/>
        <v>0</v>
      </c>
      <c r="N55" s="41">
        <f t="shared" si="22"/>
        <v>0</v>
      </c>
      <c r="O55" s="41">
        <f t="shared" si="22"/>
        <v>0</v>
      </c>
      <c r="P55" s="41">
        <f t="shared" si="22"/>
        <v>0</v>
      </c>
      <c r="Q55" s="41">
        <f t="shared" si="22"/>
        <v>0</v>
      </c>
      <c r="R55" s="41">
        <f t="shared" si="22"/>
        <v>0</v>
      </c>
      <c r="S55" s="41">
        <f t="shared" si="22"/>
        <v>1250.1319999999998</v>
      </c>
      <c r="T55" s="41">
        <f t="shared" si="22"/>
        <v>4413.9275999999991</v>
      </c>
      <c r="U55" s="41">
        <f t="shared" si="22"/>
        <v>3501.7158959999992</v>
      </c>
      <c r="V55" s="41">
        <f t="shared" si="22"/>
        <v>714.35004278399981</v>
      </c>
      <c r="W55" s="41">
        <f t="shared" si="22"/>
        <v>0</v>
      </c>
      <c r="X55" s="41">
        <f t="shared" si="22"/>
        <v>0</v>
      </c>
      <c r="Y55" s="41">
        <f t="shared" si="22"/>
        <v>0</v>
      </c>
      <c r="Z55" s="41">
        <f t="shared" si="22"/>
        <v>181.19000142086094</v>
      </c>
      <c r="AA55" s="41">
        <f t="shared" si="22"/>
        <v>639.7400819398091</v>
      </c>
      <c r="AB55" s="41">
        <f t="shared" si="22"/>
        <v>507.52713167224852</v>
      </c>
      <c r="AC55" s="41">
        <f t="shared" si="22"/>
        <v>103.5355348611387</v>
      </c>
      <c r="AD55" s="41">
        <f t="shared" si="22"/>
        <v>0</v>
      </c>
      <c r="AE55" s="41">
        <f t="shared" si="22"/>
        <v>0</v>
      </c>
      <c r="AF55" s="41">
        <f t="shared" si="22"/>
        <v>0</v>
      </c>
      <c r="AG55" s="41">
        <f t="shared" si="22"/>
        <v>0</v>
      </c>
      <c r="AH55" s="41">
        <f t="shared" si="22"/>
        <v>0</v>
      </c>
      <c r="AI55" s="41">
        <f t="shared" si="22"/>
        <v>0</v>
      </c>
      <c r="AJ55" s="41">
        <f t="shared" si="22"/>
        <v>0</v>
      </c>
      <c r="AK55" s="41">
        <f t="shared" si="22"/>
        <v>0</v>
      </c>
      <c r="AL55" s="41">
        <f t="shared" si="22"/>
        <v>0</v>
      </c>
      <c r="AM55" s="41">
        <f t="shared" si="22"/>
        <v>0</v>
      </c>
      <c r="AN55" s="41">
        <f t="shared" si="22"/>
        <v>0</v>
      </c>
      <c r="AO55" s="32"/>
      <c r="AP55" s="28"/>
    </row>
    <row r="56" spans="1:42" s="26" customFormat="1" ht="15.75" customHeight="1" x14ac:dyDescent="0.25">
      <c r="A56" s="13"/>
      <c r="B56" s="26" t="s">
        <v>156</v>
      </c>
      <c r="C56" s="43"/>
      <c r="D56" s="43"/>
      <c r="E56" s="85">
        <f>SUM(F56:AN56)</f>
        <v>10028.487951077997</v>
      </c>
      <c r="F56" s="41">
        <f t="shared" ref="F56:AN56" si="23">+F48*F$36</f>
        <v>0</v>
      </c>
      <c r="G56" s="41">
        <f t="shared" si="23"/>
        <v>0</v>
      </c>
      <c r="H56" s="41">
        <f t="shared" si="23"/>
        <v>0</v>
      </c>
      <c r="I56" s="41">
        <f t="shared" si="23"/>
        <v>0</v>
      </c>
      <c r="J56" s="41">
        <f t="shared" si="23"/>
        <v>0</v>
      </c>
      <c r="K56" s="41">
        <f t="shared" si="23"/>
        <v>0</v>
      </c>
      <c r="L56" s="41">
        <f t="shared" si="23"/>
        <v>0</v>
      </c>
      <c r="M56" s="41">
        <f t="shared" si="23"/>
        <v>0</v>
      </c>
      <c r="N56" s="41">
        <f t="shared" si="23"/>
        <v>0</v>
      </c>
      <c r="O56" s="41">
        <f t="shared" si="23"/>
        <v>0</v>
      </c>
      <c r="P56" s="41">
        <f t="shared" si="23"/>
        <v>0</v>
      </c>
      <c r="Q56" s="41">
        <f t="shared" si="23"/>
        <v>0</v>
      </c>
      <c r="R56" s="41">
        <f t="shared" si="23"/>
        <v>0</v>
      </c>
      <c r="S56" s="41">
        <f t="shared" si="23"/>
        <v>0</v>
      </c>
      <c r="T56" s="41">
        <f t="shared" si="23"/>
        <v>0</v>
      </c>
      <c r="U56" s="41">
        <f t="shared" si="23"/>
        <v>0</v>
      </c>
      <c r="V56" s="41">
        <f t="shared" si="23"/>
        <v>683.1240790153845</v>
      </c>
      <c r="W56" s="41">
        <f t="shared" si="23"/>
        <v>696.78656059569221</v>
      </c>
      <c r="X56" s="41">
        <f t="shared" si="23"/>
        <v>710.7222918076061</v>
      </c>
      <c r="Y56" s="41">
        <f t="shared" si="23"/>
        <v>724.93673764375831</v>
      </c>
      <c r="Z56" s="41">
        <f t="shared" si="23"/>
        <v>739.43547239663337</v>
      </c>
      <c r="AA56" s="41">
        <f t="shared" si="23"/>
        <v>754.22418184456615</v>
      </c>
      <c r="AB56" s="41">
        <f t="shared" si="23"/>
        <v>769.30866548145741</v>
      </c>
      <c r="AC56" s="41">
        <f t="shared" si="23"/>
        <v>784.69483879108668</v>
      </c>
      <c r="AD56" s="41">
        <f t="shared" si="23"/>
        <v>800.38873556690839</v>
      </c>
      <c r="AE56" s="41">
        <f t="shared" si="23"/>
        <v>816.39651027824652</v>
      </c>
      <c r="AF56" s="41">
        <f t="shared" si="23"/>
        <v>832.72444048381135</v>
      </c>
      <c r="AG56" s="41">
        <f t="shared" si="23"/>
        <v>849.37892929348766</v>
      </c>
      <c r="AH56" s="41">
        <f t="shared" si="23"/>
        <v>866.36650787935753</v>
      </c>
      <c r="AI56" s="41">
        <f t="shared" si="23"/>
        <v>0</v>
      </c>
      <c r="AJ56" s="41">
        <f t="shared" si="23"/>
        <v>0</v>
      </c>
      <c r="AK56" s="41">
        <f t="shared" si="23"/>
        <v>0</v>
      </c>
      <c r="AL56" s="41">
        <f t="shared" si="23"/>
        <v>0</v>
      </c>
      <c r="AM56" s="41">
        <f t="shared" si="23"/>
        <v>0</v>
      </c>
      <c r="AN56" s="41">
        <f t="shared" si="23"/>
        <v>0</v>
      </c>
      <c r="AO56" s="32"/>
      <c r="AP56" s="28"/>
    </row>
    <row r="57" spans="1:42" s="26" customFormat="1" ht="15.75" customHeight="1" x14ac:dyDescent="0.25">
      <c r="A57" s="13"/>
      <c r="B57" s="26" t="s">
        <v>206</v>
      </c>
      <c r="C57" s="43"/>
      <c r="D57" s="43"/>
      <c r="E57" s="85">
        <f>SUM(F57:AN57)</f>
        <v>972.93441276886983</v>
      </c>
      <c r="F57" s="41">
        <f t="shared" ref="F57:AN57" si="24">+F49*F$36</f>
        <v>0</v>
      </c>
      <c r="G57" s="41">
        <f t="shared" si="24"/>
        <v>0</v>
      </c>
      <c r="H57" s="41">
        <f t="shared" si="24"/>
        <v>0</v>
      </c>
      <c r="I57" s="41">
        <f t="shared" si="24"/>
        <v>0</v>
      </c>
      <c r="J57" s="41">
        <f t="shared" si="24"/>
        <v>0</v>
      </c>
      <c r="K57" s="41">
        <f t="shared" si="24"/>
        <v>0</v>
      </c>
      <c r="L57" s="41">
        <f t="shared" si="24"/>
        <v>0</v>
      </c>
      <c r="M57" s="41">
        <f t="shared" si="24"/>
        <v>0</v>
      </c>
      <c r="N57" s="41">
        <f t="shared" si="24"/>
        <v>0</v>
      </c>
      <c r="O57" s="41">
        <f t="shared" si="24"/>
        <v>0</v>
      </c>
      <c r="P57" s="41">
        <f t="shared" si="24"/>
        <v>0</v>
      </c>
      <c r="Q57" s="41">
        <f t="shared" si="24"/>
        <v>0</v>
      </c>
      <c r="R57" s="41">
        <f t="shared" si="24"/>
        <v>0</v>
      </c>
      <c r="S57" s="41">
        <f t="shared" si="24"/>
        <v>0</v>
      </c>
      <c r="T57" s="41">
        <f t="shared" si="24"/>
        <v>0</v>
      </c>
      <c r="U57" s="41">
        <f t="shared" si="24"/>
        <v>0</v>
      </c>
      <c r="V57" s="41">
        <f t="shared" si="24"/>
        <v>0</v>
      </c>
      <c r="W57" s="41">
        <f t="shared" si="24"/>
        <v>0</v>
      </c>
      <c r="X57" s="41">
        <f t="shared" si="24"/>
        <v>0</v>
      </c>
      <c r="Y57" s="41">
        <f t="shared" si="24"/>
        <v>0</v>
      </c>
      <c r="Z57" s="41">
        <f t="shared" si="24"/>
        <v>0</v>
      </c>
      <c r="AA57" s="41">
        <f t="shared" si="24"/>
        <v>0</v>
      </c>
      <c r="AB57" s="41">
        <f t="shared" si="24"/>
        <v>0</v>
      </c>
      <c r="AC57" s="41">
        <f t="shared" si="24"/>
        <v>0</v>
      </c>
      <c r="AD57" s="41">
        <f t="shared" si="24"/>
        <v>0</v>
      </c>
      <c r="AE57" s="41">
        <f t="shared" si="24"/>
        <v>0</v>
      </c>
      <c r="AF57" s="41">
        <f t="shared" si="24"/>
        <v>0</v>
      </c>
      <c r="AG57" s="41">
        <f t="shared" si="24"/>
        <v>0</v>
      </c>
      <c r="AH57" s="41">
        <f t="shared" si="24"/>
        <v>0</v>
      </c>
      <c r="AI57" s="41">
        <f t="shared" si="24"/>
        <v>972.93441276886983</v>
      </c>
      <c r="AJ57" s="41">
        <f t="shared" si="24"/>
        <v>0</v>
      </c>
      <c r="AK57" s="41">
        <f t="shared" si="24"/>
        <v>0</v>
      </c>
      <c r="AL57" s="41">
        <f t="shared" si="24"/>
        <v>0</v>
      </c>
      <c r="AM57" s="41">
        <f t="shared" si="24"/>
        <v>0</v>
      </c>
      <c r="AN57" s="41">
        <f t="shared" si="24"/>
        <v>0</v>
      </c>
      <c r="AO57" s="32"/>
      <c r="AP57" s="28"/>
    </row>
    <row r="58" spans="1:42" s="14" customFormat="1" ht="15.75" customHeight="1" x14ac:dyDescent="0.25">
      <c r="A58" s="13"/>
      <c r="B58" s="14" t="s">
        <v>67</v>
      </c>
      <c r="E58" s="98">
        <f>SUM(F58:AN58)</f>
        <v>22894.54065252492</v>
      </c>
      <c r="F58" s="97">
        <f t="shared" ref="F58:AN58" si="25">SUM(F54:F57)</f>
        <v>320</v>
      </c>
      <c r="G58" s="97">
        <f t="shared" si="25"/>
        <v>0</v>
      </c>
      <c r="H58" s="97">
        <f t="shared" si="25"/>
        <v>0</v>
      </c>
      <c r="I58" s="97">
        <f t="shared" si="25"/>
        <v>0</v>
      </c>
      <c r="J58" s="97">
        <f t="shared" si="25"/>
        <v>0</v>
      </c>
      <c r="K58" s="97">
        <f t="shared" si="25"/>
        <v>0</v>
      </c>
      <c r="L58" s="97">
        <f t="shared" si="25"/>
        <v>0</v>
      </c>
      <c r="M58" s="97">
        <f t="shared" si="25"/>
        <v>0</v>
      </c>
      <c r="N58" s="97">
        <f t="shared" si="25"/>
        <v>261</v>
      </c>
      <c r="O58" s="97">
        <f t="shared" si="25"/>
        <v>0</v>
      </c>
      <c r="P58" s="97">
        <f t="shared" si="25"/>
        <v>0</v>
      </c>
      <c r="Q58" s="97">
        <f t="shared" si="25"/>
        <v>0</v>
      </c>
      <c r="R58" s="97">
        <f t="shared" si="25"/>
        <v>0</v>
      </c>
      <c r="S58" s="97">
        <f t="shared" si="25"/>
        <v>1250.1319999999998</v>
      </c>
      <c r="T58" s="97">
        <f t="shared" si="25"/>
        <v>4413.9275999999991</v>
      </c>
      <c r="U58" s="97">
        <f t="shared" si="25"/>
        <v>3501.7158959999992</v>
      </c>
      <c r="V58" s="97">
        <f t="shared" si="25"/>
        <v>1397.4741217993842</v>
      </c>
      <c r="W58" s="97">
        <f t="shared" si="25"/>
        <v>696.78656059569221</v>
      </c>
      <c r="X58" s="97">
        <f t="shared" si="25"/>
        <v>710.7222918076061</v>
      </c>
      <c r="Y58" s="97">
        <f t="shared" si="25"/>
        <v>724.93673764375831</v>
      </c>
      <c r="Z58" s="97">
        <f t="shared" si="25"/>
        <v>920.62547381749437</v>
      </c>
      <c r="AA58" s="97">
        <f t="shared" si="25"/>
        <v>1393.9642637843754</v>
      </c>
      <c r="AB58" s="97">
        <f t="shared" si="25"/>
        <v>1276.8357971537059</v>
      </c>
      <c r="AC58" s="97">
        <f t="shared" si="25"/>
        <v>888.23037365222535</v>
      </c>
      <c r="AD58" s="97">
        <f t="shared" si="25"/>
        <v>800.38873556690839</v>
      </c>
      <c r="AE58" s="97">
        <f t="shared" si="25"/>
        <v>816.39651027824652</v>
      </c>
      <c r="AF58" s="97">
        <f t="shared" si="25"/>
        <v>832.72444048381135</v>
      </c>
      <c r="AG58" s="97">
        <f t="shared" si="25"/>
        <v>849.37892929348766</v>
      </c>
      <c r="AH58" s="97">
        <f t="shared" si="25"/>
        <v>866.36650787935753</v>
      </c>
      <c r="AI58" s="97">
        <f t="shared" si="25"/>
        <v>972.93441276886983</v>
      </c>
      <c r="AJ58" s="97">
        <f t="shared" si="25"/>
        <v>0</v>
      </c>
      <c r="AK58" s="97">
        <f t="shared" si="25"/>
        <v>0</v>
      </c>
      <c r="AL58" s="97">
        <f t="shared" si="25"/>
        <v>0</v>
      </c>
      <c r="AM58" s="97">
        <f t="shared" si="25"/>
        <v>0</v>
      </c>
      <c r="AN58" s="97">
        <f t="shared" si="25"/>
        <v>0</v>
      </c>
      <c r="AO58" s="99"/>
      <c r="AP58" s="100"/>
    </row>
    <row r="59" spans="1:42" s="26" customFormat="1" ht="15.75" customHeight="1" x14ac:dyDescent="0.25">
      <c r="A59" s="13"/>
      <c r="B59" s="26" t="s">
        <v>68</v>
      </c>
      <c r="C59" s="43"/>
      <c r="D59" s="43"/>
      <c r="E59" s="85"/>
      <c r="F59" s="41">
        <f>+F58</f>
        <v>320</v>
      </c>
      <c r="G59" s="41">
        <f t="shared" ref="G59:AN59" si="26">+G58+F59</f>
        <v>320</v>
      </c>
      <c r="H59" s="41">
        <f t="shared" si="26"/>
        <v>320</v>
      </c>
      <c r="I59" s="41">
        <f t="shared" si="26"/>
        <v>320</v>
      </c>
      <c r="J59" s="41">
        <f t="shared" si="26"/>
        <v>320</v>
      </c>
      <c r="K59" s="41">
        <f t="shared" si="26"/>
        <v>320</v>
      </c>
      <c r="L59" s="41">
        <f t="shared" si="26"/>
        <v>320</v>
      </c>
      <c r="M59" s="41">
        <f t="shared" si="26"/>
        <v>320</v>
      </c>
      <c r="N59" s="41">
        <f t="shared" si="26"/>
        <v>581</v>
      </c>
      <c r="O59" s="41">
        <f t="shared" si="26"/>
        <v>581</v>
      </c>
      <c r="P59" s="41">
        <f t="shared" si="26"/>
        <v>581</v>
      </c>
      <c r="Q59" s="41">
        <f t="shared" si="26"/>
        <v>581</v>
      </c>
      <c r="R59" s="41">
        <f t="shared" si="26"/>
        <v>581</v>
      </c>
      <c r="S59" s="41">
        <f t="shared" si="26"/>
        <v>1831.1319999999998</v>
      </c>
      <c r="T59" s="41">
        <f t="shared" si="26"/>
        <v>6245.0595999999987</v>
      </c>
      <c r="U59" s="41">
        <f t="shared" si="26"/>
        <v>9746.7754959999984</v>
      </c>
      <c r="V59" s="41">
        <f t="shared" si="26"/>
        <v>11144.249617799382</v>
      </c>
      <c r="W59" s="41">
        <f t="shared" si="26"/>
        <v>11841.036178395074</v>
      </c>
      <c r="X59" s="41">
        <f t="shared" si="26"/>
        <v>12551.75847020268</v>
      </c>
      <c r="Y59" s="41">
        <f t="shared" si="26"/>
        <v>13276.695207846438</v>
      </c>
      <c r="Z59" s="41">
        <f t="shared" si="26"/>
        <v>14197.320681663932</v>
      </c>
      <c r="AA59" s="41">
        <f t="shared" si="26"/>
        <v>15591.284945448308</v>
      </c>
      <c r="AB59" s="41">
        <f t="shared" si="26"/>
        <v>16868.120742602012</v>
      </c>
      <c r="AC59" s="41">
        <f t="shared" si="26"/>
        <v>17756.351116254238</v>
      </c>
      <c r="AD59" s="41">
        <f t="shared" si="26"/>
        <v>18556.739851821145</v>
      </c>
      <c r="AE59" s="41">
        <f t="shared" si="26"/>
        <v>19373.136362099391</v>
      </c>
      <c r="AF59" s="41">
        <f t="shared" si="26"/>
        <v>20205.860802583204</v>
      </c>
      <c r="AG59" s="41">
        <f t="shared" si="26"/>
        <v>21055.239731876693</v>
      </c>
      <c r="AH59" s="41">
        <f t="shared" si="26"/>
        <v>21921.606239756049</v>
      </c>
      <c r="AI59" s="41">
        <f t="shared" si="26"/>
        <v>22894.54065252492</v>
      </c>
      <c r="AJ59" s="41">
        <f t="shared" si="26"/>
        <v>22894.54065252492</v>
      </c>
      <c r="AK59" s="41">
        <f t="shared" si="26"/>
        <v>22894.54065252492</v>
      </c>
      <c r="AL59" s="41">
        <f t="shared" si="26"/>
        <v>22894.54065252492</v>
      </c>
      <c r="AM59" s="41">
        <f t="shared" si="26"/>
        <v>22894.54065252492</v>
      </c>
      <c r="AN59" s="41">
        <f t="shared" si="26"/>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138</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142</v>
      </c>
      <c r="D62" s="84"/>
      <c r="E62" s="99">
        <f>SUM(F62:AN62)</f>
        <v>2866.8526629128046</v>
      </c>
      <c r="F62" s="38">
        <f t="shared" ref="F62:AN62" si="27">+F36*F22</f>
        <v>0</v>
      </c>
      <c r="G62" s="38">
        <f t="shared" si="27"/>
        <v>0</v>
      </c>
      <c r="H62" s="38">
        <f t="shared" si="27"/>
        <v>0</v>
      </c>
      <c r="I62" s="38">
        <f t="shared" si="27"/>
        <v>0</v>
      </c>
      <c r="J62" s="38">
        <f t="shared" si="27"/>
        <v>0</v>
      </c>
      <c r="K62" s="38">
        <f t="shared" si="27"/>
        <v>0</v>
      </c>
      <c r="L62" s="38">
        <f t="shared" si="27"/>
        <v>0</v>
      </c>
      <c r="M62" s="38">
        <f t="shared" si="27"/>
        <v>0</v>
      </c>
      <c r="N62" s="38">
        <f t="shared" si="27"/>
        <v>0</v>
      </c>
      <c r="O62" s="38">
        <f t="shared" si="27"/>
        <v>0</v>
      </c>
      <c r="P62" s="38">
        <f t="shared" si="27"/>
        <v>0</v>
      </c>
      <c r="Q62" s="38">
        <f t="shared" si="27"/>
        <v>0</v>
      </c>
      <c r="R62" s="38">
        <f t="shared" si="27"/>
        <v>0</v>
      </c>
      <c r="S62" s="38">
        <f t="shared" si="27"/>
        <v>246.781184</v>
      </c>
      <c r="T62" s="38">
        <f t="shared" si="27"/>
        <v>871.32741119999991</v>
      </c>
      <c r="U62" s="38">
        <f t="shared" si="27"/>
        <v>691.25307955199992</v>
      </c>
      <c r="V62" s="38">
        <f t="shared" si="27"/>
        <v>141.01562822860799</v>
      </c>
      <c r="W62" s="38">
        <f t="shared" si="27"/>
        <v>0</v>
      </c>
      <c r="X62" s="38">
        <f t="shared" si="27"/>
        <v>0</v>
      </c>
      <c r="Y62" s="38">
        <f t="shared" si="27"/>
        <v>0</v>
      </c>
      <c r="Z62" s="38">
        <f t="shared" si="27"/>
        <v>115.96160090935101</v>
      </c>
      <c r="AA62" s="38">
        <f t="shared" si="27"/>
        <v>409.43365244147782</v>
      </c>
      <c r="AB62" s="38">
        <f t="shared" si="27"/>
        <v>324.81736427023901</v>
      </c>
      <c r="AC62" s="38">
        <f t="shared" si="27"/>
        <v>66.262742311128775</v>
      </c>
      <c r="AD62" s="38">
        <f t="shared" si="27"/>
        <v>0</v>
      </c>
      <c r="AE62" s="38">
        <f t="shared" si="27"/>
        <v>0</v>
      </c>
      <c r="AF62" s="38">
        <f t="shared" si="27"/>
        <v>0</v>
      </c>
      <c r="AG62" s="38">
        <f t="shared" si="27"/>
        <v>0</v>
      </c>
      <c r="AH62" s="38">
        <f t="shared" si="27"/>
        <v>0</v>
      </c>
      <c r="AI62" s="38">
        <f t="shared" si="27"/>
        <v>0</v>
      </c>
      <c r="AJ62" s="38">
        <f t="shared" si="27"/>
        <v>0</v>
      </c>
      <c r="AK62" s="38">
        <f t="shared" si="27"/>
        <v>0</v>
      </c>
      <c r="AL62" s="38">
        <f t="shared" si="27"/>
        <v>0</v>
      </c>
      <c r="AM62" s="38">
        <f t="shared" si="27"/>
        <v>0</v>
      </c>
      <c r="AN62" s="38">
        <f t="shared" si="27"/>
        <v>0</v>
      </c>
    </row>
    <row r="63" spans="1:42" s="27" customFormat="1" ht="15.75" customHeight="1" x14ac:dyDescent="0.25">
      <c r="A63" s="43"/>
      <c r="C63" s="27" t="s">
        <v>143</v>
      </c>
      <c r="D63" s="84"/>
      <c r="E63" s="99">
        <f>SUM(F63:AN63)</f>
        <v>1612.6046228884525</v>
      </c>
      <c r="F63" s="38">
        <f t="shared" ref="F63:AN63" si="28">+F36*F23</f>
        <v>0</v>
      </c>
      <c r="G63" s="38">
        <f t="shared" si="28"/>
        <v>0</v>
      </c>
      <c r="H63" s="38">
        <f t="shared" si="28"/>
        <v>0</v>
      </c>
      <c r="I63" s="38">
        <f t="shared" si="28"/>
        <v>0</v>
      </c>
      <c r="J63" s="38">
        <f t="shared" si="28"/>
        <v>0</v>
      </c>
      <c r="K63" s="38">
        <f t="shared" si="28"/>
        <v>0</v>
      </c>
      <c r="L63" s="38">
        <f t="shared" si="28"/>
        <v>0</v>
      </c>
      <c r="M63" s="38">
        <f t="shared" si="28"/>
        <v>0</v>
      </c>
      <c r="N63" s="38">
        <f t="shared" si="28"/>
        <v>0</v>
      </c>
      <c r="O63" s="38">
        <f t="shared" si="28"/>
        <v>0</v>
      </c>
      <c r="P63" s="38">
        <f t="shared" si="28"/>
        <v>0</v>
      </c>
      <c r="Q63" s="38">
        <f t="shared" si="28"/>
        <v>0</v>
      </c>
      <c r="R63" s="38">
        <f t="shared" si="28"/>
        <v>0</v>
      </c>
      <c r="S63" s="38">
        <f t="shared" si="28"/>
        <v>138.81441599999999</v>
      </c>
      <c r="T63" s="38">
        <f t="shared" si="28"/>
        <v>490.12166879999995</v>
      </c>
      <c r="U63" s="38">
        <f t="shared" si="28"/>
        <v>388.82985724799994</v>
      </c>
      <c r="V63" s="38">
        <f t="shared" si="28"/>
        <v>79.321290878591995</v>
      </c>
      <c r="W63" s="38">
        <f t="shared" si="28"/>
        <v>0</v>
      </c>
      <c r="X63" s="38">
        <f t="shared" si="28"/>
        <v>0</v>
      </c>
      <c r="Y63" s="38">
        <f t="shared" si="28"/>
        <v>0</v>
      </c>
      <c r="Z63" s="38">
        <f t="shared" si="28"/>
        <v>65.228400511509946</v>
      </c>
      <c r="AA63" s="38">
        <f t="shared" si="28"/>
        <v>230.30642949833125</v>
      </c>
      <c r="AB63" s="38">
        <f t="shared" si="28"/>
        <v>182.70976740200948</v>
      </c>
      <c r="AC63" s="38">
        <f t="shared" si="28"/>
        <v>37.272792550009932</v>
      </c>
      <c r="AD63" s="38">
        <f t="shared" si="28"/>
        <v>0</v>
      </c>
      <c r="AE63" s="38">
        <f t="shared" si="28"/>
        <v>0</v>
      </c>
      <c r="AF63" s="38">
        <f t="shared" si="28"/>
        <v>0</v>
      </c>
      <c r="AG63" s="38">
        <f t="shared" si="28"/>
        <v>0</v>
      </c>
      <c r="AH63" s="38">
        <f t="shared" si="28"/>
        <v>0</v>
      </c>
      <c r="AI63" s="38">
        <f t="shared" si="28"/>
        <v>0</v>
      </c>
      <c r="AJ63" s="38">
        <f t="shared" si="28"/>
        <v>0</v>
      </c>
      <c r="AK63" s="38">
        <f t="shared" si="28"/>
        <v>0</v>
      </c>
      <c r="AL63" s="38">
        <f t="shared" si="28"/>
        <v>0</v>
      </c>
      <c r="AM63" s="38">
        <f t="shared" si="28"/>
        <v>0</v>
      </c>
      <c r="AN63" s="38">
        <f t="shared" si="28"/>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120</v>
      </c>
      <c r="E65" s="188">
        <f>SUM(F65:AN65)</f>
        <v>8445.2656257652507</v>
      </c>
      <c r="F65" s="34">
        <f t="shared" ref="F65:AN65" si="29">+F36*F25</f>
        <v>0</v>
      </c>
      <c r="G65" s="34">
        <f t="shared" si="29"/>
        <v>0</v>
      </c>
      <c r="H65" s="34">
        <f t="shared" si="29"/>
        <v>0</v>
      </c>
      <c r="I65" s="34">
        <f t="shared" si="29"/>
        <v>0</v>
      </c>
      <c r="J65" s="34">
        <f t="shared" si="29"/>
        <v>0</v>
      </c>
      <c r="K65" s="34">
        <f t="shared" si="29"/>
        <v>0</v>
      </c>
      <c r="L65" s="34">
        <f t="shared" si="29"/>
        <v>0</v>
      </c>
      <c r="M65" s="34">
        <f t="shared" si="29"/>
        <v>0</v>
      </c>
      <c r="N65" s="34">
        <f t="shared" si="29"/>
        <v>0</v>
      </c>
      <c r="O65" s="34">
        <f t="shared" si="29"/>
        <v>0</v>
      </c>
      <c r="P65" s="34">
        <f t="shared" si="29"/>
        <v>0</v>
      </c>
      <c r="Q65" s="34">
        <f t="shared" si="29"/>
        <v>0</v>
      </c>
      <c r="R65" s="34">
        <f t="shared" si="29"/>
        <v>0</v>
      </c>
      <c r="S65" s="34">
        <f t="shared" si="29"/>
        <v>1003.3508159999999</v>
      </c>
      <c r="T65" s="34">
        <f t="shared" si="29"/>
        <v>3542.6001887999996</v>
      </c>
      <c r="U65" s="34">
        <f t="shared" si="29"/>
        <v>2810.4628164479996</v>
      </c>
      <c r="V65" s="34">
        <f t="shared" si="29"/>
        <v>573.33441455539196</v>
      </c>
      <c r="W65" s="34">
        <f t="shared" si="29"/>
        <v>0</v>
      </c>
      <c r="X65" s="34">
        <f t="shared" si="29"/>
        <v>0</v>
      </c>
      <c r="Y65" s="34">
        <f t="shared" si="29"/>
        <v>0</v>
      </c>
      <c r="Z65" s="34">
        <f t="shared" si="29"/>
        <v>65.228400511509946</v>
      </c>
      <c r="AA65" s="34">
        <f t="shared" si="29"/>
        <v>230.30642949833125</v>
      </c>
      <c r="AB65" s="34">
        <f t="shared" si="29"/>
        <v>182.70976740200948</v>
      </c>
      <c r="AC65" s="34">
        <f t="shared" si="29"/>
        <v>37.272792550009932</v>
      </c>
      <c r="AD65" s="34">
        <f t="shared" si="29"/>
        <v>0</v>
      </c>
      <c r="AE65" s="34">
        <f t="shared" si="29"/>
        <v>0</v>
      </c>
      <c r="AF65" s="34">
        <f t="shared" si="29"/>
        <v>0</v>
      </c>
      <c r="AG65" s="34">
        <f t="shared" si="29"/>
        <v>0</v>
      </c>
      <c r="AH65" s="34">
        <f t="shared" si="29"/>
        <v>0</v>
      </c>
      <c r="AI65" s="34">
        <f t="shared" si="29"/>
        <v>0</v>
      </c>
      <c r="AJ65" s="34">
        <f t="shared" si="29"/>
        <v>0</v>
      </c>
      <c r="AK65" s="34">
        <f t="shared" si="29"/>
        <v>0</v>
      </c>
      <c r="AL65" s="34">
        <f t="shared" si="29"/>
        <v>0</v>
      </c>
      <c r="AM65" s="34">
        <f t="shared" si="29"/>
        <v>0</v>
      </c>
      <c r="AN65" s="34">
        <f t="shared" si="29"/>
        <v>0</v>
      </c>
      <c r="AO65" s="50"/>
      <c r="AP65" s="27" t="s">
        <v>140</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205</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191</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192</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204</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119" t="s">
        <v>122</v>
      </c>
    </row>
    <row r="71" spans="1:42" s="27" customFormat="1" ht="15.75" customHeight="1" x14ac:dyDescent="0.25">
      <c r="A71" s="82"/>
      <c r="E71" s="86"/>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145</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144</v>
      </c>
    </row>
    <row r="75" spans="1:42" s="26" customFormat="1" ht="15.75" customHeight="1" x14ac:dyDescent="0.25">
      <c r="A75" s="13"/>
      <c r="C75" s="26" t="s">
        <v>25</v>
      </c>
      <c r="E75" s="85">
        <f>SUM(F75:AN75)</f>
        <v>46828.832198288881</v>
      </c>
      <c r="F75" s="41">
        <f t="shared" ref="F75:AN75" si="30">+F41</f>
        <v>0</v>
      </c>
      <c r="G75" s="41">
        <f t="shared" si="30"/>
        <v>0</v>
      </c>
      <c r="H75" s="41">
        <f t="shared" si="30"/>
        <v>0</v>
      </c>
      <c r="I75" s="41">
        <f t="shared" si="30"/>
        <v>0</v>
      </c>
      <c r="J75" s="41">
        <f t="shared" si="30"/>
        <v>0</v>
      </c>
      <c r="K75" s="41">
        <f t="shared" si="30"/>
        <v>0</v>
      </c>
      <c r="L75" s="41">
        <f t="shared" si="30"/>
        <v>0</v>
      </c>
      <c r="M75" s="41">
        <f t="shared" si="30"/>
        <v>0</v>
      </c>
      <c r="N75" s="41">
        <f t="shared" si="30"/>
        <v>0</v>
      </c>
      <c r="O75" s="41">
        <f t="shared" si="30"/>
        <v>0</v>
      </c>
      <c r="P75" s="41">
        <f t="shared" si="30"/>
        <v>0</v>
      </c>
      <c r="Q75" s="41">
        <f t="shared" si="30"/>
        <v>0</v>
      </c>
      <c r="R75" s="41">
        <f t="shared" si="30"/>
        <v>0</v>
      </c>
      <c r="S75" s="41">
        <f t="shared" si="30"/>
        <v>0</v>
      </c>
      <c r="T75" s="41">
        <f t="shared" si="30"/>
        <v>0</v>
      </c>
      <c r="U75" s="41">
        <f t="shared" si="30"/>
        <v>0</v>
      </c>
      <c r="V75" s="41">
        <f t="shared" si="30"/>
        <v>726.2642249999999</v>
      </c>
      <c r="W75" s="41">
        <f t="shared" si="30"/>
        <v>2765.6141687999998</v>
      </c>
      <c r="X75" s="41">
        <f t="shared" si="30"/>
        <v>4231.3896782640004</v>
      </c>
      <c r="Y75" s="41">
        <f t="shared" si="30"/>
        <v>4316.0174718292801</v>
      </c>
      <c r="Z75" s="41">
        <f t="shared" si="30"/>
        <v>4402.3378212658654</v>
      </c>
      <c r="AA75" s="41">
        <f t="shared" si="30"/>
        <v>4490.384577691183</v>
      </c>
      <c r="AB75" s="41">
        <f t="shared" si="30"/>
        <v>4580.1922692450071</v>
      </c>
      <c r="AC75" s="41">
        <f t="shared" si="30"/>
        <v>4671.7961146299076</v>
      </c>
      <c r="AD75" s="41">
        <f t="shared" si="30"/>
        <v>4559.5101058972241</v>
      </c>
      <c r="AE75" s="41">
        <f t="shared" si="30"/>
        <v>3986.3145497272867</v>
      </c>
      <c r="AF75" s="41">
        <f t="shared" si="30"/>
        <v>3218.9489989047843</v>
      </c>
      <c r="AG75" s="41">
        <f t="shared" si="30"/>
        <v>2764.9077716908469</v>
      </c>
      <c r="AH75" s="41">
        <f t="shared" si="30"/>
        <v>2115.1544453434981</v>
      </c>
      <c r="AI75" s="41">
        <f t="shared" si="30"/>
        <v>0</v>
      </c>
      <c r="AJ75" s="41">
        <f t="shared" si="30"/>
        <v>0</v>
      </c>
      <c r="AK75" s="41">
        <f t="shared" si="30"/>
        <v>0</v>
      </c>
      <c r="AL75" s="41">
        <f t="shared" si="30"/>
        <v>0</v>
      </c>
      <c r="AM75" s="41">
        <f t="shared" si="30"/>
        <v>0</v>
      </c>
      <c r="AN75" s="41">
        <f t="shared" si="30"/>
        <v>0</v>
      </c>
      <c r="AO75" s="32"/>
      <c r="AP75" s="28"/>
    </row>
    <row r="76" spans="1:42" s="26" customFormat="1" ht="15.75" customHeight="1" x14ac:dyDescent="0.25">
      <c r="A76" s="13"/>
      <c r="C76" s="26" t="s">
        <v>26</v>
      </c>
      <c r="D76" s="93">
        <f>+Dashboard!F33</f>
        <v>0.08</v>
      </c>
      <c r="E76" s="85">
        <f>SUM(F76:AN76)</f>
        <v>3746.306575863111</v>
      </c>
      <c r="F76" s="41">
        <f t="shared" ref="F76:AN76" si="31">+F75*$D76</f>
        <v>0</v>
      </c>
      <c r="G76" s="41">
        <f t="shared" si="31"/>
        <v>0</v>
      </c>
      <c r="H76" s="41">
        <f t="shared" si="31"/>
        <v>0</v>
      </c>
      <c r="I76" s="41">
        <f t="shared" si="31"/>
        <v>0</v>
      </c>
      <c r="J76" s="41">
        <f t="shared" si="31"/>
        <v>0</v>
      </c>
      <c r="K76" s="41">
        <f t="shared" si="31"/>
        <v>0</v>
      </c>
      <c r="L76" s="41">
        <f t="shared" si="31"/>
        <v>0</v>
      </c>
      <c r="M76" s="41">
        <f t="shared" si="31"/>
        <v>0</v>
      </c>
      <c r="N76" s="41">
        <f t="shared" si="31"/>
        <v>0</v>
      </c>
      <c r="O76" s="41">
        <f t="shared" si="31"/>
        <v>0</v>
      </c>
      <c r="P76" s="41">
        <f t="shared" si="31"/>
        <v>0</v>
      </c>
      <c r="Q76" s="41">
        <f t="shared" si="31"/>
        <v>0</v>
      </c>
      <c r="R76" s="41">
        <f t="shared" si="31"/>
        <v>0</v>
      </c>
      <c r="S76" s="41">
        <f t="shared" si="31"/>
        <v>0</v>
      </c>
      <c r="T76" s="41">
        <f t="shared" si="31"/>
        <v>0</v>
      </c>
      <c r="U76" s="41">
        <f t="shared" si="31"/>
        <v>0</v>
      </c>
      <c r="V76" s="41">
        <f t="shared" si="31"/>
        <v>58.101137999999992</v>
      </c>
      <c r="W76" s="41">
        <f t="shared" si="31"/>
        <v>221.24913350399999</v>
      </c>
      <c r="X76" s="41">
        <f t="shared" si="31"/>
        <v>338.51117426112006</v>
      </c>
      <c r="Y76" s="41">
        <f t="shared" si="31"/>
        <v>345.28139774634241</v>
      </c>
      <c r="Z76" s="41">
        <f t="shared" si="31"/>
        <v>352.18702570126925</v>
      </c>
      <c r="AA76" s="41">
        <f t="shared" si="31"/>
        <v>359.23076621529464</v>
      </c>
      <c r="AB76" s="41">
        <f t="shared" si="31"/>
        <v>366.41538153960056</v>
      </c>
      <c r="AC76" s="41">
        <f t="shared" si="31"/>
        <v>373.7436891703926</v>
      </c>
      <c r="AD76" s="41">
        <f t="shared" si="31"/>
        <v>364.76080847177792</v>
      </c>
      <c r="AE76" s="41">
        <f t="shared" si="31"/>
        <v>318.90516397818294</v>
      </c>
      <c r="AF76" s="41">
        <f t="shared" si="31"/>
        <v>257.51591991238274</v>
      </c>
      <c r="AG76" s="41">
        <f t="shared" si="31"/>
        <v>221.19262173526775</v>
      </c>
      <c r="AH76" s="41">
        <f t="shared" si="31"/>
        <v>169.21235562747984</v>
      </c>
      <c r="AI76" s="41">
        <f t="shared" si="31"/>
        <v>0</v>
      </c>
      <c r="AJ76" s="41">
        <f t="shared" si="31"/>
        <v>0</v>
      </c>
      <c r="AK76" s="41">
        <f t="shared" si="31"/>
        <v>0</v>
      </c>
      <c r="AL76" s="41">
        <f t="shared" si="31"/>
        <v>0</v>
      </c>
      <c r="AM76" s="41">
        <f t="shared" si="31"/>
        <v>0</v>
      </c>
      <c r="AN76" s="41">
        <f t="shared" si="31"/>
        <v>0</v>
      </c>
      <c r="AO76" s="27"/>
      <c r="AP76" s="28"/>
    </row>
    <row r="77" spans="1:42" ht="15.75" customHeight="1" x14ac:dyDescent="0.25">
      <c r="C77" t="s">
        <v>27</v>
      </c>
      <c r="E77" s="98">
        <f>SUM(F77:AN77)</f>
        <v>43082.525622425768</v>
      </c>
      <c r="F77" s="42">
        <f>+F75-F76</f>
        <v>0</v>
      </c>
      <c r="G77" s="42">
        <f t="shared" ref="G77:AN77" si="32">+G75-G76</f>
        <v>0</v>
      </c>
      <c r="H77" s="42">
        <f t="shared" si="32"/>
        <v>0</v>
      </c>
      <c r="I77" s="42">
        <f t="shared" si="32"/>
        <v>0</v>
      </c>
      <c r="J77" s="42">
        <f t="shared" si="32"/>
        <v>0</v>
      </c>
      <c r="K77" s="42">
        <f t="shared" si="32"/>
        <v>0</v>
      </c>
      <c r="L77" s="42">
        <f t="shared" si="32"/>
        <v>0</v>
      </c>
      <c r="M77" s="42">
        <f t="shared" si="32"/>
        <v>0</v>
      </c>
      <c r="N77" s="42">
        <f t="shared" si="32"/>
        <v>0</v>
      </c>
      <c r="O77" s="42">
        <f t="shared" si="32"/>
        <v>0</v>
      </c>
      <c r="P77" s="42">
        <f t="shared" si="32"/>
        <v>0</v>
      </c>
      <c r="Q77" s="42">
        <f t="shared" si="32"/>
        <v>0</v>
      </c>
      <c r="R77" s="42">
        <f t="shared" si="32"/>
        <v>0</v>
      </c>
      <c r="S77" s="42">
        <f t="shared" si="32"/>
        <v>0</v>
      </c>
      <c r="T77" s="42">
        <f t="shared" si="32"/>
        <v>0</v>
      </c>
      <c r="U77" s="42">
        <f t="shared" si="32"/>
        <v>0</v>
      </c>
      <c r="V77" s="42">
        <f t="shared" si="32"/>
        <v>668.1630869999999</v>
      </c>
      <c r="W77" s="42">
        <f t="shared" si="32"/>
        <v>2544.3650352959999</v>
      </c>
      <c r="X77" s="42">
        <f t="shared" si="32"/>
        <v>3892.8785040028802</v>
      </c>
      <c r="Y77" s="42">
        <f t="shared" si="32"/>
        <v>3970.7360740829376</v>
      </c>
      <c r="Z77" s="42">
        <f t="shared" si="32"/>
        <v>4050.1507955645961</v>
      </c>
      <c r="AA77" s="42">
        <f t="shared" si="32"/>
        <v>4131.1538114758887</v>
      </c>
      <c r="AB77" s="42">
        <f t="shared" si="32"/>
        <v>4213.7768877054068</v>
      </c>
      <c r="AC77" s="42">
        <f t="shared" si="32"/>
        <v>4298.0524254595148</v>
      </c>
      <c r="AD77" s="42">
        <f t="shared" si="32"/>
        <v>4194.7492974254465</v>
      </c>
      <c r="AE77" s="42">
        <f t="shared" si="32"/>
        <v>3667.4093857491039</v>
      </c>
      <c r="AF77" s="42">
        <f t="shared" si="32"/>
        <v>2961.4330789924015</v>
      </c>
      <c r="AG77" s="42">
        <f t="shared" si="32"/>
        <v>2543.7151499555789</v>
      </c>
      <c r="AH77" s="42">
        <f t="shared" si="32"/>
        <v>1945.9420897160182</v>
      </c>
      <c r="AI77" s="42">
        <f t="shared" si="32"/>
        <v>0</v>
      </c>
      <c r="AJ77" s="42">
        <f t="shared" si="32"/>
        <v>0</v>
      </c>
      <c r="AK77" s="42">
        <f t="shared" si="32"/>
        <v>0</v>
      </c>
      <c r="AL77" s="42">
        <f t="shared" si="32"/>
        <v>0</v>
      </c>
      <c r="AM77" s="42">
        <f t="shared" si="32"/>
        <v>0</v>
      </c>
      <c r="AN77" s="42">
        <f t="shared" si="32"/>
        <v>0</v>
      </c>
      <c r="AO77" s="47"/>
    </row>
    <row r="78" spans="1:42" ht="15.75" customHeight="1" x14ac:dyDescent="0.25">
      <c r="C78"/>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47"/>
    </row>
    <row r="79" spans="1:42" s="26" customFormat="1" ht="15.75" customHeight="1" x14ac:dyDescent="0.25">
      <c r="A79" s="13" t="s">
        <v>257</v>
      </c>
      <c r="B79" s="13"/>
      <c r="D79" s="43"/>
      <c r="E79" s="99"/>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47"/>
      <c r="AP79" s="28"/>
    </row>
    <row r="80" spans="1:42" s="26" customFormat="1" ht="15.75" customHeight="1" x14ac:dyDescent="0.25">
      <c r="A80" s="13"/>
      <c r="B80" s="13"/>
      <c r="C80" s="26" t="s">
        <v>320</v>
      </c>
      <c r="D80" s="43"/>
      <c r="E80" s="99">
        <f t="shared" ref="E80:E87" si="33">SUM(F80:AN80)</f>
        <v>7.5530000000000008</v>
      </c>
      <c r="F80" s="37">
        <f>F54*Dashboard!$D$22*'Field Profiles'!$D$29</f>
        <v>4.16</v>
      </c>
      <c r="G80" s="37">
        <f>G54*Dashboard!$D$22*'Field Profiles'!$D$29</f>
        <v>0</v>
      </c>
      <c r="H80" s="37">
        <f>H54*Dashboard!$D$22*'Field Profiles'!$D$29</f>
        <v>0</v>
      </c>
      <c r="I80" s="37">
        <f>I54*Dashboard!$D$22*'Field Profiles'!$D$29</f>
        <v>0</v>
      </c>
      <c r="J80" s="37">
        <f>J54*Dashboard!$D$22*'Field Profiles'!$D$29</f>
        <v>0</v>
      </c>
      <c r="K80" s="37">
        <f>K54*Dashboard!$D$22*'Field Profiles'!$D$29</f>
        <v>0</v>
      </c>
      <c r="L80" s="37">
        <f>L54*Dashboard!$D$22*'Field Profiles'!$D$29</f>
        <v>0</v>
      </c>
      <c r="M80" s="37">
        <f>M54*Dashboard!$D$22*'Field Profiles'!$D$29</f>
        <v>0</v>
      </c>
      <c r="N80" s="37">
        <f>N54*Dashboard!$D$22*'Field Profiles'!$D$29</f>
        <v>3.3930000000000002</v>
      </c>
      <c r="O80" s="37">
        <f>O54*Dashboard!$D$22*'Field Profiles'!$D$29</f>
        <v>0</v>
      </c>
      <c r="P80" s="37">
        <f>P54*Dashboard!$D$22*'Field Profiles'!$D$29</f>
        <v>0</v>
      </c>
      <c r="Q80" s="37">
        <f>Q54*Dashboard!$D$22*'Field Profiles'!$D$29</f>
        <v>0</v>
      </c>
      <c r="R80" s="37">
        <f>R54*Dashboard!$D$22*'Field Profiles'!$D$29</f>
        <v>0</v>
      </c>
      <c r="S80" s="37">
        <f>S54*Dashboard!$D$22*'Field Profiles'!$D$29</f>
        <v>0</v>
      </c>
      <c r="T80" s="37">
        <f>T54*Dashboard!$D$22*'Field Profiles'!$D$29</f>
        <v>0</v>
      </c>
      <c r="U80" s="37">
        <f>U54*Dashboard!$D$22*'Field Profiles'!$D$29</f>
        <v>0</v>
      </c>
      <c r="V80" s="37">
        <f>V54*Dashboard!$D$22*'Field Profiles'!$D$29</f>
        <v>0</v>
      </c>
      <c r="W80" s="37">
        <f>W54*Dashboard!$D$22*'Field Profiles'!$D$29</f>
        <v>0</v>
      </c>
      <c r="X80" s="37">
        <f>X54*Dashboard!$D$22*'Field Profiles'!$D$29</f>
        <v>0</v>
      </c>
      <c r="Y80" s="37">
        <f>Y54*Dashboard!$D$22*'Field Profiles'!$D$29</f>
        <v>0</v>
      </c>
      <c r="Z80" s="37">
        <f>Z54*Dashboard!$D$22*'Field Profiles'!$D$29</f>
        <v>0</v>
      </c>
      <c r="AA80" s="37">
        <f>AA54*Dashboard!$D$22*'Field Profiles'!$D$29</f>
        <v>0</v>
      </c>
      <c r="AB80" s="37">
        <f>AB54*Dashboard!$D$22*'Field Profiles'!$D$29</f>
        <v>0</v>
      </c>
      <c r="AC80" s="37">
        <f>AC54*Dashboard!$D$22*'Field Profiles'!$D$29</f>
        <v>0</v>
      </c>
      <c r="AD80" s="37">
        <f>AD54*Dashboard!$D$22*'Field Profiles'!$D$29</f>
        <v>0</v>
      </c>
      <c r="AE80" s="37">
        <f>AE54*Dashboard!$D$22*'Field Profiles'!$D$29</f>
        <v>0</v>
      </c>
      <c r="AF80" s="37">
        <f>AF54*Dashboard!$D$22*'Field Profiles'!$D$29</f>
        <v>0</v>
      </c>
      <c r="AG80" s="37">
        <f>AG54*Dashboard!$D$22*'Field Profiles'!$D$29</f>
        <v>0</v>
      </c>
      <c r="AH80" s="37">
        <f>AH54*Dashboard!$D$22*'Field Profiles'!$D$29</f>
        <v>0</v>
      </c>
      <c r="AI80" s="37">
        <f>AI54*Dashboard!$D$22*'Field Profiles'!$D$29</f>
        <v>0</v>
      </c>
      <c r="AJ80" s="37">
        <f>AJ54*Dashboard!$D$22*'Field Profiles'!$D$29</f>
        <v>0</v>
      </c>
      <c r="AK80" s="37">
        <f>AK54*Dashboard!$D$22*'Field Profiles'!$D$29</f>
        <v>0</v>
      </c>
      <c r="AL80" s="37">
        <f>AL54*Dashboard!$D$22*'Field Profiles'!$D$29</f>
        <v>0</v>
      </c>
      <c r="AM80" s="37">
        <f>AM54*Dashboard!$D$22*'Field Profiles'!$D$29</f>
        <v>0</v>
      </c>
      <c r="AN80" s="37">
        <f>AN54*Dashboard!$D$22*'Field Profiles'!$D$29</f>
        <v>0</v>
      </c>
      <c r="AO80" s="47"/>
      <c r="AP80" s="28"/>
    </row>
    <row r="81" spans="1:42" s="26" customFormat="1" ht="15.75" customHeight="1" x14ac:dyDescent="0.25">
      <c r="A81" s="13"/>
      <c r="B81" s="13"/>
      <c r="C81" s="26" t="s">
        <v>321</v>
      </c>
      <c r="D81" s="43"/>
      <c r="E81" s="99">
        <f t="shared" si="33"/>
        <v>147.05753775281474</v>
      </c>
      <c r="F81" s="37">
        <f>F55*Dashboard!$D$22*'Field Profiles'!$D$29</f>
        <v>0</v>
      </c>
      <c r="G81" s="37">
        <f>G55*Dashboard!$D$22*'Field Profiles'!$D$29</f>
        <v>0</v>
      </c>
      <c r="H81" s="37">
        <f>H55*Dashboard!$D$22*'Field Profiles'!$D$29</f>
        <v>0</v>
      </c>
      <c r="I81" s="37">
        <f>I55*Dashboard!$D$22*'Field Profiles'!$D$29</f>
        <v>0</v>
      </c>
      <c r="J81" s="37">
        <f>J55*Dashboard!$D$22*'Field Profiles'!$D$29</f>
        <v>0</v>
      </c>
      <c r="K81" s="37">
        <f>K55*Dashboard!$D$22*'Field Profiles'!$D$29</f>
        <v>0</v>
      </c>
      <c r="L81" s="37">
        <f>L55*Dashboard!$D$22*'Field Profiles'!$D$29</f>
        <v>0</v>
      </c>
      <c r="M81" s="37">
        <f>M55*Dashboard!$D$22*'Field Profiles'!$D$29</f>
        <v>0</v>
      </c>
      <c r="N81" s="37">
        <f>N55*Dashboard!$D$22*'Field Profiles'!$D$29</f>
        <v>0</v>
      </c>
      <c r="O81" s="37">
        <f>O55*Dashboard!$D$22*'Field Profiles'!$D$29</f>
        <v>0</v>
      </c>
      <c r="P81" s="37">
        <f>P55*Dashboard!$D$22*'Field Profiles'!$D$29</f>
        <v>0</v>
      </c>
      <c r="Q81" s="37">
        <f>Q55*Dashboard!$D$22*'Field Profiles'!$D$29</f>
        <v>0</v>
      </c>
      <c r="R81" s="37">
        <f>R55*Dashboard!$D$22*'Field Profiles'!$D$29</f>
        <v>0</v>
      </c>
      <c r="S81" s="37">
        <f>S55*Dashboard!$D$22*'Field Profiles'!$D$29</f>
        <v>16.251715999999998</v>
      </c>
      <c r="T81" s="37">
        <f>T55*Dashboard!$D$22*'Field Profiles'!$D$29</f>
        <v>57.381058799999998</v>
      </c>
      <c r="U81" s="37">
        <f>U55*Dashboard!$D$22*'Field Profiles'!$D$29</f>
        <v>45.522306647999997</v>
      </c>
      <c r="V81" s="37">
        <f>V55*Dashboard!$D$22*'Field Profiles'!$D$29</f>
        <v>9.2865505561919992</v>
      </c>
      <c r="W81" s="37">
        <f>W55*Dashboard!$D$22*'Field Profiles'!$D$29</f>
        <v>0</v>
      </c>
      <c r="X81" s="37">
        <f>X55*Dashboard!$D$22*'Field Profiles'!$D$29</f>
        <v>0</v>
      </c>
      <c r="Y81" s="37">
        <f>Y55*Dashboard!$D$22*'Field Profiles'!$D$29</f>
        <v>0</v>
      </c>
      <c r="Z81" s="37">
        <f>Z55*Dashboard!$D$22*'Field Profiles'!$D$29</f>
        <v>2.3554700184711921</v>
      </c>
      <c r="AA81" s="37">
        <f>AA55*Dashboard!$D$22*'Field Profiles'!$D$29</f>
        <v>8.3166210652175199</v>
      </c>
      <c r="AB81" s="37">
        <f>AB55*Dashboard!$D$22*'Field Profiles'!$D$29</f>
        <v>6.5978527117392316</v>
      </c>
      <c r="AC81" s="37">
        <f>AC55*Dashboard!$D$22*'Field Profiles'!$D$29</f>
        <v>1.3459619531948033</v>
      </c>
      <c r="AD81" s="37">
        <f>AD55*Dashboard!$D$22*'Field Profiles'!$D$29</f>
        <v>0</v>
      </c>
      <c r="AE81" s="37">
        <f>AE55*Dashboard!$D$22*'Field Profiles'!$D$29</f>
        <v>0</v>
      </c>
      <c r="AF81" s="37">
        <f>AF55*Dashboard!$D$22*'Field Profiles'!$D$29</f>
        <v>0</v>
      </c>
      <c r="AG81" s="37">
        <f>AG55*Dashboard!$D$22*'Field Profiles'!$D$29</f>
        <v>0</v>
      </c>
      <c r="AH81" s="37">
        <f>AH55*Dashboard!$D$22*'Field Profiles'!$D$29</f>
        <v>0</v>
      </c>
      <c r="AI81" s="37">
        <f>AI55*Dashboard!$D$22*'Field Profiles'!$D$29</f>
        <v>0</v>
      </c>
      <c r="AJ81" s="37">
        <f>AJ55*Dashboard!$D$22*'Field Profiles'!$D$29</f>
        <v>0</v>
      </c>
      <c r="AK81" s="37">
        <f>AK55*Dashboard!$D$22*'Field Profiles'!$D$29</f>
        <v>0</v>
      </c>
      <c r="AL81" s="37">
        <f>AL55*Dashboard!$D$22*'Field Profiles'!$D$29</f>
        <v>0</v>
      </c>
      <c r="AM81" s="37">
        <f>AM55*Dashboard!$D$22*'Field Profiles'!$D$29</f>
        <v>0</v>
      </c>
      <c r="AN81" s="37">
        <f>AN55*Dashboard!$D$22*'Field Profiles'!$D$29</f>
        <v>0</v>
      </c>
      <c r="AO81" s="47"/>
      <c r="AP81" s="28"/>
    </row>
    <row r="82" spans="1:42" s="26" customFormat="1" ht="15.75" customHeight="1" x14ac:dyDescent="0.25">
      <c r="A82" s="13"/>
      <c r="B82" s="13"/>
      <c r="C82" s="26" t="s">
        <v>322</v>
      </c>
      <c r="D82" s="43"/>
      <c r="E82" s="99">
        <f t="shared" si="33"/>
        <v>274.15378936259469</v>
      </c>
      <c r="F82" s="37">
        <f>+F56*Dashboard!$D$22*'Field Profiles'!$D$30</f>
        <v>0</v>
      </c>
      <c r="G82" s="37">
        <f>+G56*Dashboard!$D$22*'Field Profiles'!$D$30</f>
        <v>0</v>
      </c>
      <c r="H82" s="37">
        <f>+H56*Dashboard!$D$22*'Field Profiles'!$D$30</f>
        <v>0</v>
      </c>
      <c r="I82" s="37">
        <f>+I56*Dashboard!$D$22*'Field Profiles'!$D$30</f>
        <v>0</v>
      </c>
      <c r="J82" s="37">
        <f>+J56*Dashboard!$D$22*'Field Profiles'!$D$30</f>
        <v>0</v>
      </c>
      <c r="K82" s="37">
        <f>+K56*Dashboard!$D$22*'Field Profiles'!$D$30</f>
        <v>0</v>
      </c>
      <c r="L82" s="37">
        <f>+L56*Dashboard!$D$22*'Field Profiles'!$D$30</f>
        <v>0</v>
      </c>
      <c r="M82" s="37">
        <f>+M56*Dashboard!$D$22*'Field Profiles'!$D$30</f>
        <v>0</v>
      </c>
      <c r="N82" s="37">
        <f>+N56*Dashboard!$D$22*'Field Profiles'!$D$30</f>
        <v>0</v>
      </c>
      <c r="O82" s="37">
        <f>+O56*Dashboard!$D$22*'Field Profiles'!$D$30</f>
        <v>0</v>
      </c>
      <c r="P82" s="37">
        <f>+P56*Dashboard!$D$22*'Field Profiles'!$D$30</f>
        <v>0</v>
      </c>
      <c r="Q82" s="37">
        <f>+Q56*Dashboard!$D$22*'Field Profiles'!$D$30</f>
        <v>0</v>
      </c>
      <c r="R82" s="37">
        <f>+R56*Dashboard!$D$22*'Field Profiles'!$D$30</f>
        <v>0</v>
      </c>
      <c r="S82" s="37">
        <f>+S56*Dashboard!$D$22*'Field Profiles'!$D$30</f>
        <v>0</v>
      </c>
      <c r="T82" s="37">
        <f>+T56*Dashboard!$D$22*'Field Profiles'!$D$30</f>
        <v>0</v>
      </c>
      <c r="U82" s="37">
        <f>+U56*Dashboard!$D$22*'Field Profiles'!$D$30</f>
        <v>0</v>
      </c>
      <c r="V82" s="37">
        <f>+V56*Dashboard!$D$22*'Field Profiles'!$D$30</f>
        <v>18.674904510083071</v>
      </c>
      <c r="W82" s="37">
        <f>+W56*Dashboard!$D$22*'Field Profiles'!$D$30</f>
        <v>19.048402600284735</v>
      </c>
      <c r="X82" s="37">
        <f>+X56*Dashboard!$D$22*'Field Profiles'!$D$30</f>
        <v>19.42937065229043</v>
      </c>
      <c r="Y82" s="37">
        <f>+Y56*Dashboard!$D$22*'Field Profiles'!$D$30</f>
        <v>19.817958065336242</v>
      </c>
      <c r="Z82" s="37">
        <f>+Z56*Dashboard!$D$22*'Field Profiles'!$D$30</f>
        <v>20.214317226642965</v>
      </c>
      <c r="AA82" s="37">
        <f>+AA56*Dashboard!$D$22*'Field Profiles'!$D$30</f>
        <v>20.618603571175825</v>
      </c>
      <c r="AB82" s="37">
        <f>+AB56*Dashboard!$D$22*'Field Profiles'!$D$30</f>
        <v>21.030975642599341</v>
      </c>
      <c r="AC82" s="37">
        <f>+AC56*Dashboard!$D$22*'Field Profiles'!$D$30</f>
        <v>21.451595155451333</v>
      </c>
      <c r="AD82" s="37">
        <f>+AD56*Dashboard!$D$22*'Field Profiles'!$D$30</f>
        <v>21.880627058560357</v>
      </c>
      <c r="AE82" s="37">
        <f>+AE56*Dashboard!$D$22*'Field Profiles'!$D$30</f>
        <v>22.318239599731562</v>
      </c>
      <c r="AF82" s="37">
        <f>+AF56*Dashboard!$D$22*'Field Profiles'!$D$30</f>
        <v>22.764604391726195</v>
      </c>
      <c r="AG82" s="37">
        <f>+AG56*Dashboard!$D$22*'Field Profiles'!$D$30</f>
        <v>23.21989647956072</v>
      </c>
      <c r="AH82" s="37">
        <f>+AH56*Dashboard!$D$22*'Field Profiles'!$D$30</f>
        <v>23.684294409151939</v>
      </c>
      <c r="AI82" s="37">
        <f>+AI56*Dashboard!$D$22*'Field Profiles'!$D$30</f>
        <v>0</v>
      </c>
      <c r="AJ82" s="37">
        <f>+AJ56*Dashboard!$D$22*'Field Profiles'!$D$30</f>
        <v>0</v>
      </c>
      <c r="AK82" s="37">
        <f>+AK56*Dashboard!$D$22*'Field Profiles'!$D$30</f>
        <v>0</v>
      </c>
      <c r="AL82" s="37">
        <f>+AL56*Dashboard!$D$22*'Field Profiles'!$D$30</f>
        <v>0</v>
      </c>
      <c r="AM82" s="37">
        <f>+AM56*Dashboard!$D$22*'Field Profiles'!$D$30</f>
        <v>0</v>
      </c>
      <c r="AN82" s="37">
        <f>+AN56*Dashboard!$D$22*'Field Profiles'!$D$30</f>
        <v>0</v>
      </c>
      <c r="AO82" s="47"/>
      <c r="AP82" s="28"/>
    </row>
    <row r="83" spans="1:42" s="26" customFormat="1" ht="15.75" customHeight="1" x14ac:dyDescent="0.25">
      <c r="A83" s="13"/>
      <c r="B83" s="13"/>
      <c r="C83" s="26" t="s">
        <v>323</v>
      </c>
      <c r="D83" s="43"/>
      <c r="E83" s="99">
        <f t="shared" si="33"/>
        <v>17.43</v>
      </c>
      <c r="F83" s="37">
        <f>F54*Dashboard!$D$23</f>
        <v>9.6</v>
      </c>
      <c r="G83" s="37">
        <f>G54*Dashboard!$D$23</f>
        <v>0</v>
      </c>
      <c r="H83" s="37">
        <f>H54*Dashboard!$D$23</f>
        <v>0</v>
      </c>
      <c r="I83" s="37">
        <f>I54*Dashboard!$D$23</f>
        <v>0</v>
      </c>
      <c r="J83" s="37">
        <f>J54*Dashboard!$D$23</f>
        <v>0</v>
      </c>
      <c r="K83" s="37">
        <f>K54*Dashboard!$D$23</f>
        <v>0</v>
      </c>
      <c r="L83" s="37">
        <f>L54*Dashboard!$D$23</f>
        <v>0</v>
      </c>
      <c r="M83" s="37">
        <f>M54*Dashboard!$D$23</f>
        <v>0</v>
      </c>
      <c r="N83" s="37">
        <f>N54*Dashboard!$D$23</f>
        <v>7.83</v>
      </c>
      <c r="O83" s="37">
        <f>O54*Dashboard!$D$23</f>
        <v>0</v>
      </c>
      <c r="P83" s="37">
        <f>P54*Dashboard!$D$23</f>
        <v>0</v>
      </c>
      <c r="Q83" s="37">
        <f>Q54*Dashboard!$D$23</f>
        <v>0</v>
      </c>
      <c r="R83" s="37">
        <f>R54*Dashboard!$D$23</f>
        <v>0</v>
      </c>
      <c r="S83" s="37">
        <f>S54*Dashboard!$D$23</f>
        <v>0</v>
      </c>
      <c r="T83" s="37">
        <f>T54*Dashboard!$D$23</f>
        <v>0</v>
      </c>
      <c r="U83" s="37">
        <f>U54*Dashboard!$D$23</f>
        <v>0</v>
      </c>
      <c r="V83" s="37">
        <f>V54*Dashboard!$D$23</f>
        <v>0</v>
      </c>
      <c r="W83" s="37">
        <f>W54*Dashboard!$D$23</f>
        <v>0</v>
      </c>
      <c r="X83" s="37">
        <f>X54*Dashboard!$D$23</f>
        <v>0</v>
      </c>
      <c r="Y83" s="37">
        <f>Y54*Dashboard!$D$23</f>
        <v>0</v>
      </c>
      <c r="Z83" s="37">
        <f>Z54*Dashboard!$D$23</f>
        <v>0</v>
      </c>
      <c r="AA83" s="37">
        <f>AA54*Dashboard!$D$23</f>
        <v>0</v>
      </c>
      <c r="AB83" s="37">
        <f>AB54*Dashboard!$D$23</f>
        <v>0</v>
      </c>
      <c r="AC83" s="37">
        <f>AC54*Dashboard!$D$23</f>
        <v>0</v>
      </c>
      <c r="AD83" s="37">
        <f>AD54*Dashboard!$D$23</f>
        <v>0</v>
      </c>
      <c r="AE83" s="37">
        <f>AE54*Dashboard!$D$23</f>
        <v>0</v>
      </c>
      <c r="AF83" s="37">
        <f>AF54*Dashboard!$D$23</f>
        <v>0</v>
      </c>
      <c r="AG83" s="37">
        <f>AG54*Dashboard!$D$23</f>
        <v>0</v>
      </c>
      <c r="AH83" s="37">
        <f>AH54*Dashboard!$D$23</f>
        <v>0</v>
      </c>
      <c r="AI83" s="37">
        <f>AI54*Dashboard!$D$23</f>
        <v>0</v>
      </c>
      <c r="AJ83" s="37">
        <f>AJ54*Dashboard!$D$23</f>
        <v>0</v>
      </c>
      <c r="AK83" s="37">
        <f>AK54*Dashboard!$D$23</f>
        <v>0</v>
      </c>
      <c r="AL83" s="37">
        <f>AL54*Dashboard!$D$23</f>
        <v>0</v>
      </c>
      <c r="AM83" s="37">
        <f>AM54*Dashboard!$D$23</f>
        <v>0</v>
      </c>
      <c r="AN83" s="37">
        <f>AN54*Dashboard!$D$23</f>
        <v>0</v>
      </c>
      <c r="AO83" s="47"/>
      <c r="AP83" s="28"/>
    </row>
    <row r="84" spans="1:42" s="26" customFormat="1" ht="15.75" customHeight="1" x14ac:dyDescent="0.25">
      <c r="A84" s="13"/>
      <c r="B84" s="13"/>
      <c r="C84" s="26" t="s">
        <v>324</v>
      </c>
      <c r="D84" s="43"/>
      <c r="E84" s="99">
        <f t="shared" si="33"/>
        <v>339.36354866034162</v>
      </c>
      <c r="F84" s="37">
        <f>F55*Dashboard!$D$23</f>
        <v>0</v>
      </c>
      <c r="G84" s="37">
        <f>G55*Dashboard!$D$23</f>
        <v>0</v>
      </c>
      <c r="H84" s="37">
        <f>H55*Dashboard!$D$23</f>
        <v>0</v>
      </c>
      <c r="I84" s="37">
        <f>I55*Dashboard!$D$23</f>
        <v>0</v>
      </c>
      <c r="J84" s="37">
        <f>J55*Dashboard!$D$23</f>
        <v>0</v>
      </c>
      <c r="K84" s="37">
        <f>K55*Dashboard!$D$23</f>
        <v>0</v>
      </c>
      <c r="L84" s="37">
        <f>L55*Dashboard!$D$23</f>
        <v>0</v>
      </c>
      <c r="M84" s="37">
        <f>M55*Dashboard!$D$23</f>
        <v>0</v>
      </c>
      <c r="N84" s="37">
        <f>N55*Dashboard!$D$23</f>
        <v>0</v>
      </c>
      <c r="O84" s="37">
        <f>O55*Dashboard!$D$23</f>
        <v>0</v>
      </c>
      <c r="P84" s="37">
        <f>P55*Dashboard!$D$23</f>
        <v>0</v>
      </c>
      <c r="Q84" s="37">
        <f>Q55*Dashboard!$D$23</f>
        <v>0</v>
      </c>
      <c r="R84" s="37">
        <f>R55*Dashboard!$D$23</f>
        <v>0</v>
      </c>
      <c r="S84" s="37">
        <f>S55*Dashboard!$D$23</f>
        <v>37.503959999999992</v>
      </c>
      <c r="T84" s="37">
        <f>T55*Dashboard!$D$23</f>
        <v>132.41782799999996</v>
      </c>
      <c r="U84" s="37">
        <f>U55*Dashboard!$D$23</f>
        <v>105.05147687999997</v>
      </c>
      <c r="V84" s="37">
        <f>V55*Dashboard!$D$23</f>
        <v>21.430501283519995</v>
      </c>
      <c r="W84" s="37">
        <f>W55*Dashboard!$D$23</f>
        <v>0</v>
      </c>
      <c r="X84" s="37">
        <f>X55*Dashboard!$D$23</f>
        <v>0</v>
      </c>
      <c r="Y84" s="37">
        <f>Y55*Dashboard!$D$23</f>
        <v>0</v>
      </c>
      <c r="Z84" s="37">
        <f>Z55*Dashboard!$D$23</f>
        <v>5.435700042625828</v>
      </c>
      <c r="AA84" s="37">
        <f>AA55*Dashboard!$D$23</f>
        <v>19.192202458194274</v>
      </c>
      <c r="AB84" s="37">
        <f>AB55*Dashboard!$D$23</f>
        <v>15.225813950167455</v>
      </c>
      <c r="AC84" s="37">
        <f>AC55*Dashboard!$D$23</f>
        <v>3.1060660458341607</v>
      </c>
      <c r="AD84" s="37">
        <f>AD55*Dashboard!$D$23</f>
        <v>0</v>
      </c>
      <c r="AE84" s="37">
        <f>AE55*Dashboard!$D$23</f>
        <v>0</v>
      </c>
      <c r="AF84" s="37">
        <f>AF55*Dashboard!$D$23</f>
        <v>0</v>
      </c>
      <c r="AG84" s="37">
        <f>AG55*Dashboard!$D$23</f>
        <v>0</v>
      </c>
      <c r="AH84" s="37">
        <f>AH55*Dashboard!$D$23</f>
        <v>0</v>
      </c>
      <c r="AI84" s="37">
        <f>AI55*Dashboard!$D$23</f>
        <v>0</v>
      </c>
      <c r="AJ84" s="37">
        <f>AJ55*Dashboard!$D$23</f>
        <v>0</v>
      </c>
      <c r="AK84" s="37">
        <f>AK55*Dashboard!$D$23</f>
        <v>0</v>
      </c>
      <c r="AL84" s="37">
        <f>AL55*Dashboard!$D$23</f>
        <v>0</v>
      </c>
      <c r="AM84" s="37">
        <f>AM55*Dashboard!$D$23</f>
        <v>0</v>
      </c>
      <c r="AN84" s="37">
        <f>AN55*Dashboard!$D$23</f>
        <v>0</v>
      </c>
      <c r="AO84" s="47"/>
      <c r="AP84" s="28"/>
    </row>
    <row r="85" spans="1:42" s="26" customFormat="1" ht="15.75" customHeight="1" x14ac:dyDescent="0.25">
      <c r="A85" s="13"/>
      <c r="B85" s="13"/>
      <c r="C85" s="26" t="s">
        <v>325</v>
      </c>
      <c r="D85" s="43"/>
      <c r="E85" s="298">
        <f t="shared" si="33"/>
        <v>300.85463853233989</v>
      </c>
      <c r="F85" s="45">
        <f>F56*Dashboard!$D$23</f>
        <v>0</v>
      </c>
      <c r="G85" s="45">
        <f>G56*Dashboard!$D$23</f>
        <v>0</v>
      </c>
      <c r="H85" s="45">
        <f>H56*Dashboard!$D$23</f>
        <v>0</v>
      </c>
      <c r="I85" s="45">
        <f>I56*Dashboard!$D$23</f>
        <v>0</v>
      </c>
      <c r="J85" s="45">
        <f>J56*Dashboard!$D$23</f>
        <v>0</v>
      </c>
      <c r="K85" s="45">
        <f>K56*Dashboard!$D$23</f>
        <v>0</v>
      </c>
      <c r="L85" s="45">
        <f>L56*Dashboard!$D$23</f>
        <v>0</v>
      </c>
      <c r="M85" s="45">
        <f>M56*Dashboard!$D$23</f>
        <v>0</v>
      </c>
      <c r="N85" s="45">
        <f>N56*Dashboard!$D$23</f>
        <v>0</v>
      </c>
      <c r="O85" s="45">
        <f>O56*Dashboard!$D$23</f>
        <v>0</v>
      </c>
      <c r="P85" s="45">
        <f>P56*Dashboard!$D$23</f>
        <v>0</v>
      </c>
      <c r="Q85" s="45">
        <f>Q56*Dashboard!$D$23</f>
        <v>0</v>
      </c>
      <c r="R85" s="45">
        <f>R56*Dashboard!$D$23</f>
        <v>0</v>
      </c>
      <c r="S85" s="45">
        <f>S56*Dashboard!$D$23</f>
        <v>0</v>
      </c>
      <c r="T85" s="45">
        <f>T56*Dashboard!$D$23</f>
        <v>0</v>
      </c>
      <c r="U85" s="45">
        <f>U56*Dashboard!$D$23</f>
        <v>0</v>
      </c>
      <c r="V85" s="45">
        <f>V56*Dashboard!$D$23</f>
        <v>20.493722370461533</v>
      </c>
      <c r="W85" s="45">
        <f>W56*Dashboard!$D$23</f>
        <v>20.903596817870767</v>
      </c>
      <c r="X85" s="45">
        <f>X56*Dashboard!$D$23</f>
        <v>21.321668754228181</v>
      </c>
      <c r="Y85" s="45">
        <f>Y56*Dashboard!$D$23</f>
        <v>21.748102129312748</v>
      </c>
      <c r="Z85" s="45">
        <f>Z56*Dashboard!$D$23</f>
        <v>22.183064171899002</v>
      </c>
      <c r="AA85" s="45">
        <f>AA56*Dashboard!$D$23</f>
        <v>22.626725455336985</v>
      </c>
      <c r="AB85" s="45">
        <f>AB56*Dashboard!$D$23</f>
        <v>23.079259964443722</v>
      </c>
      <c r="AC85" s="45">
        <f>AC56*Dashboard!$D$23</f>
        <v>23.540845163732598</v>
      </c>
      <c r="AD85" s="45">
        <f>AD56*Dashboard!$D$23</f>
        <v>24.011662067007251</v>
      </c>
      <c r="AE85" s="45">
        <f>AE56*Dashboard!$D$23</f>
        <v>24.491895308347395</v>
      </c>
      <c r="AF85" s="45">
        <f>AF56*Dashboard!$D$23</f>
        <v>24.981733214514339</v>
      </c>
      <c r="AG85" s="45">
        <f>AG56*Dashboard!$D$23</f>
        <v>25.48136787880463</v>
      </c>
      <c r="AH85" s="45">
        <f>AH56*Dashboard!$D$23</f>
        <v>25.990995236380726</v>
      </c>
      <c r="AI85" s="45">
        <f>AI56*Dashboard!$D$23</f>
        <v>0</v>
      </c>
      <c r="AJ85" s="45">
        <f>AJ56*Dashboard!$D$23</f>
        <v>0</v>
      </c>
      <c r="AK85" s="45">
        <f>AK56*Dashboard!$D$23</f>
        <v>0</v>
      </c>
      <c r="AL85" s="45">
        <f>AL56*Dashboard!$D$23</f>
        <v>0</v>
      </c>
      <c r="AM85" s="45">
        <f>AM56*Dashboard!$D$23</f>
        <v>0</v>
      </c>
      <c r="AN85" s="45">
        <f>AN56*Dashboard!$D$23</f>
        <v>0</v>
      </c>
      <c r="AO85" s="47"/>
      <c r="AP85" s="28"/>
    </row>
    <row r="86" spans="1:42" s="26" customFormat="1" ht="15.75" customHeight="1" x14ac:dyDescent="0.25">
      <c r="A86" s="13"/>
      <c r="B86" s="13"/>
      <c r="C86" s="26" t="s">
        <v>258</v>
      </c>
      <c r="D86" s="43"/>
      <c r="E86" s="99">
        <f t="shared" si="33"/>
        <v>428.7643271154094</v>
      </c>
      <c r="F86" s="37">
        <f>SUM(F54:F55)*Dashboard!$D$22*'Field Profiles'!$D$29+F56*Dashboard!$D$22*'Field Profiles'!$D$30</f>
        <v>4.16</v>
      </c>
      <c r="G86" s="37">
        <f>SUM(G54:G55)*Dashboard!$D$22*'Field Profiles'!$D$29+G56*Dashboard!$D$22*'Field Profiles'!$D$30</f>
        <v>0</v>
      </c>
      <c r="H86" s="37">
        <f>SUM(H54:H55)*Dashboard!$D$22*'Field Profiles'!$D$29+H56*Dashboard!$D$22*'Field Profiles'!$D$30</f>
        <v>0</v>
      </c>
      <c r="I86" s="37">
        <f>SUM(I54:I55)*Dashboard!$D$22*'Field Profiles'!$D$29+I56*Dashboard!$D$22*'Field Profiles'!$D$30</f>
        <v>0</v>
      </c>
      <c r="J86" s="37">
        <f>SUM(J54:J55)*Dashboard!$D$22*'Field Profiles'!$D$29+J56*Dashboard!$D$22*'Field Profiles'!$D$30</f>
        <v>0</v>
      </c>
      <c r="K86" s="37">
        <f>SUM(K54:K55)*Dashboard!$D$22*'Field Profiles'!$D$29+K56*Dashboard!$D$22*'Field Profiles'!$D$30</f>
        <v>0</v>
      </c>
      <c r="L86" s="37">
        <f>SUM(L54:L55)*Dashboard!$D$22*'Field Profiles'!$D$29+L56*Dashboard!$D$22*'Field Profiles'!$D$30</f>
        <v>0</v>
      </c>
      <c r="M86" s="37">
        <f>SUM(M54:M55)*Dashboard!$D$22*'Field Profiles'!$D$29+M56*Dashboard!$D$22*'Field Profiles'!$D$30</f>
        <v>0</v>
      </c>
      <c r="N86" s="37">
        <f>SUM(N54:N55)*Dashboard!$D$22*'Field Profiles'!$D$29+N56*Dashboard!$D$22*'Field Profiles'!$D$30</f>
        <v>3.3930000000000002</v>
      </c>
      <c r="O86" s="37">
        <f>SUM(O54:O55)*Dashboard!$D$22*'Field Profiles'!$D$29+O56*Dashboard!$D$22*'Field Profiles'!$D$30</f>
        <v>0</v>
      </c>
      <c r="P86" s="37">
        <f>SUM(P54:P55)*Dashboard!$D$22*'Field Profiles'!$D$29+P56*Dashboard!$D$22*'Field Profiles'!$D$30</f>
        <v>0</v>
      </c>
      <c r="Q86" s="37">
        <f>SUM(Q54:Q55)*Dashboard!$D$22*'Field Profiles'!$D$29+Q56*Dashboard!$D$22*'Field Profiles'!$D$30</f>
        <v>0</v>
      </c>
      <c r="R86" s="37">
        <f>SUM(R54:R55)*Dashboard!$D$22*'Field Profiles'!$D$29+R56*Dashboard!$D$22*'Field Profiles'!$D$30</f>
        <v>0</v>
      </c>
      <c r="S86" s="37">
        <f>SUM(S54:S55)*Dashboard!$D$22*'Field Profiles'!$D$29+S56*Dashboard!$D$22*'Field Profiles'!$D$30</f>
        <v>16.251715999999998</v>
      </c>
      <c r="T86" s="37">
        <f>SUM(T54:T55)*Dashboard!$D$22*'Field Profiles'!$D$29+T56*Dashboard!$D$22*'Field Profiles'!$D$30</f>
        <v>57.381058799999998</v>
      </c>
      <c r="U86" s="37">
        <f>SUM(U54:U55)*Dashboard!$D$22*'Field Profiles'!$D$29+U56*Dashboard!$D$22*'Field Profiles'!$D$30</f>
        <v>45.522306647999997</v>
      </c>
      <c r="V86" s="37">
        <f>SUM(V54:V55)*Dashboard!$D$22*'Field Profiles'!$D$29+V56*Dashboard!$D$22*'Field Profiles'!$D$30</f>
        <v>27.961455066275072</v>
      </c>
      <c r="W86" s="37">
        <f>SUM(W54:W55)*Dashboard!$D$22*'Field Profiles'!$D$29+W56*Dashboard!$D$22*'Field Profiles'!$D$30</f>
        <v>19.048402600284735</v>
      </c>
      <c r="X86" s="37">
        <f>SUM(X54:X55)*Dashboard!$D$22*'Field Profiles'!$D$29+X56*Dashboard!$D$22*'Field Profiles'!$D$30</f>
        <v>19.42937065229043</v>
      </c>
      <c r="Y86" s="37">
        <f>SUM(Y54:Y55)*Dashboard!$D$22*'Field Profiles'!$D$29+Y56*Dashboard!$D$22*'Field Profiles'!$D$30</f>
        <v>19.817958065336242</v>
      </c>
      <c r="Z86" s="37">
        <f>SUM(Z54:Z55)*Dashboard!$D$22*'Field Profiles'!$D$29+Z56*Dashboard!$D$22*'Field Profiles'!$D$30</f>
        <v>22.569787245114156</v>
      </c>
      <c r="AA86" s="37">
        <f>SUM(AA54:AA55)*Dashboard!$D$22*'Field Profiles'!$D$29+AA56*Dashboard!$D$22*'Field Profiles'!$D$30</f>
        <v>28.935224636393343</v>
      </c>
      <c r="AB86" s="37">
        <f>SUM(AB54:AB55)*Dashboard!$D$22*'Field Profiles'!$D$29+AB56*Dashboard!$D$22*'Field Profiles'!$D$30</f>
        <v>27.628828354338573</v>
      </c>
      <c r="AC86" s="37">
        <f>SUM(AC54:AC55)*Dashboard!$D$22*'Field Profiles'!$D$29+AC56*Dashboard!$D$22*'Field Profiles'!$D$30</f>
        <v>22.797557108646135</v>
      </c>
      <c r="AD86" s="37">
        <f>SUM(AD54:AD55)*Dashboard!$D$22*'Field Profiles'!$D$29+AD56*Dashboard!$D$22*'Field Profiles'!$D$30</f>
        <v>21.880627058560357</v>
      </c>
      <c r="AE86" s="37">
        <f>SUM(AE54:AE55)*Dashboard!$D$22*'Field Profiles'!$D$29+AE56*Dashboard!$D$22*'Field Profiles'!$D$30</f>
        <v>22.318239599731562</v>
      </c>
      <c r="AF86" s="37">
        <f>SUM(AF54:AF55)*Dashboard!$D$22*'Field Profiles'!$D$29+AF56*Dashboard!$D$22*'Field Profiles'!$D$30</f>
        <v>22.764604391726195</v>
      </c>
      <c r="AG86" s="37">
        <f>SUM(AG54:AG55)*Dashboard!$D$22*'Field Profiles'!$D$29+AG56*Dashboard!$D$22*'Field Profiles'!$D$30</f>
        <v>23.21989647956072</v>
      </c>
      <c r="AH86" s="37">
        <f>SUM(AH54:AH55)*Dashboard!$D$22*'Field Profiles'!$D$29+AH56*Dashboard!$D$22*'Field Profiles'!$D$30</f>
        <v>23.684294409151939</v>
      </c>
      <c r="AI86" s="37">
        <f>SUM(AI54:AI55)*Dashboard!$D$22*'Field Profiles'!$D$29+AI56*Dashboard!$D$22*'Field Profiles'!$D$30</f>
        <v>0</v>
      </c>
      <c r="AJ86" s="37">
        <f>SUM(AJ54:AJ55)*Dashboard!$D$22*'Field Profiles'!$D$29+AJ56*Dashboard!$D$22*'Field Profiles'!$D$30</f>
        <v>0</v>
      </c>
      <c r="AK86" s="37">
        <f>SUM(AK54:AK55)*Dashboard!$D$22*'Field Profiles'!$D$29+AK56*Dashboard!$D$22*'Field Profiles'!$D$30</f>
        <v>0</v>
      </c>
      <c r="AL86" s="37">
        <f>SUM(AL54:AL55)*Dashboard!$D$22*'Field Profiles'!$D$29+AL56*Dashboard!$D$22*'Field Profiles'!$D$30</f>
        <v>0</v>
      </c>
      <c r="AM86" s="37">
        <f>SUM(AM54:AM55)*Dashboard!$D$22*'Field Profiles'!$D$29+AM56*Dashboard!$D$22*'Field Profiles'!$D$30</f>
        <v>0</v>
      </c>
      <c r="AN86" s="37">
        <f>SUM(AN54:AN55)*Dashboard!$D$22*'Field Profiles'!$D$29+AN56*Dashboard!$D$22*'Field Profiles'!$D$30</f>
        <v>0</v>
      </c>
      <c r="AO86" s="47"/>
      <c r="AP86" s="28"/>
    </row>
    <row r="87" spans="1:42" s="26" customFormat="1" ht="15.75" customHeight="1" x14ac:dyDescent="0.25">
      <c r="A87" s="13"/>
      <c r="B87" s="13"/>
      <c r="C87" s="26" t="s">
        <v>256</v>
      </c>
      <c r="D87" s="43"/>
      <c r="E87" s="99">
        <f t="shared" si="33"/>
        <v>657.64818719268146</v>
      </c>
      <c r="F87" s="37">
        <f>SUM(F54:F56)*Dashboard!$D$23</f>
        <v>9.6</v>
      </c>
      <c r="G87" s="37">
        <f>SUM(G54:G56)*Dashboard!$D$23</f>
        <v>0</v>
      </c>
      <c r="H87" s="37">
        <f>SUM(H54:H56)*Dashboard!$D$23</f>
        <v>0</v>
      </c>
      <c r="I87" s="37">
        <f>SUM(I54:I56)*Dashboard!$D$23</f>
        <v>0</v>
      </c>
      <c r="J87" s="37">
        <f>SUM(J54:J56)*Dashboard!$D$23</f>
        <v>0</v>
      </c>
      <c r="K87" s="37">
        <f>SUM(K54:K56)*Dashboard!$D$23</f>
        <v>0</v>
      </c>
      <c r="L87" s="37">
        <f>SUM(L54:L56)*Dashboard!$D$23</f>
        <v>0</v>
      </c>
      <c r="M87" s="37">
        <f>SUM(M54:M56)*Dashboard!$D$23</f>
        <v>0</v>
      </c>
      <c r="N87" s="37">
        <f>SUM(N54:N56)*Dashboard!$D$23</f>
        <v>7.83</v>
      </c>
      <c r="O87" s="37">
        <f>SUM(O54:O56)*Dashboard!$D$23</f>
        <v>0</v>
      </c>
      <c r="P87" s="37">
        <f>SUM(P54:P56)*Dashboard!$D$23</f>
        <v>0</v>
      </c>
      <c r="Q87" s="37">
        <f>SUM(Q54:Q56)*Dashboard!$D$23</f>
        <v>0</v>
      </c>
      <c r="R87" s="37">
        <f>SUM(R54:R56)*Dashboard!$D$23</f>
        <v>0</v>
      </c>
      <c r="S87" s="37">
        <f>SUM(S54:S56)*Dashboard!$D$23</f>
        <v>37.503959999999992</v>
      </c>
      <c r="T87" s="37">
        <f>SUM(T54:T56)*Dashboard!$D$23</f>
        <v>132.41782799999996</v>
      </c>
      <c r="U87" s="37">
        <f>SUM(U54:U56)*Dashboard!$D$23</f>
        <v>105.05147687999997</v>
      </c>
      <c r="V87" s="37">
        <f>SUM(V54:V56)*Dashboard!$D$23</f>
        <v>41.924223653981521</v>
      </c>
      <c r="W87" s="37">
        <f>SUM(W54:W56)*Dashboard!$D$23</f>
        <v>20.903596817870767</v>
      </c>
      <c r="X87" s="37">
        <f>SUM(X54:X56)*Dashboard!$D$23</f>
        <v>21.321668754228181</v>
      </c>
      <c r="Y87" s="37">
        <f>SUM(Y54:Y56)*Dashboard!$D$23</f>
        <v>21.748102129312748</v>
      </c>
      <c r="Z87" s="37">
        <f>SUM(Z54:Z56)*Dashboard!$D$23</f>
        <v>27.61876421452483</v>
      </c>
      <c r="AA87" s="37">
        <f>SUM(AA54:AA56)*Dashboard!$D$23</f>
        <v>41.818927913531262</v>
      </c>
      <c r="AB87" s="37">
        <f>SUM(AB54:AB56)*Dashboard!$D$23</f>
        <v>38.305073914611178</v>
      </c>
      <c r="AC87" s="37">
        <f>SUM(AC54:AC56)*Dashboard!$D$23</f>
        <v>26.64691120956676</v>
      </c>
      <c r="AD87" s="37">
        <f>SUM(AD54:AD56)*Dashboard!$D$23</f>
        <v>24.011662067007251</v>
      </c>
      <c r="AE87" s="37">
        <f>SUM(AE54:AE56)*Dashboard!$D$23</f>
        <v>24.491895308347395</v>
      </c>
      <c r="AF87" s="37">
        <f>SUM(AF54:AF56)*Dashboard!$D$23</f>
        <v>24.981733214514339</v>
      </c>
      <c r="AG87" s="37">
        <f>SUM(AG54:AG56)*Dashboard!$D$23</f>
        <v>25.48136787880463</v>
      </c>
      <c r="AH87" s="37">
        <f>SUM(AH54:AH56)*Dashboard!$D$23</f>
        <v>25.990995236380726</v>
      </c>
      <c r="AI87" s="37">
        <f>SUM(AI54:AI56)*Dashboard!$D$23</f>
        <v>0</v>
      </c>
      <c r="AJ87" s="37">
        <f>SUM(AJ54:AJ56)*Dashboard!$D$23</f>
        <v>0</v>
      </c>
      <c r="AK87" s="37">
        <f>SUM(AK54:AK56)*Dashboard!$D$23</f>
        <v>0</v>
      </c>
      <c r="AL87" s="37">
        <f>SUM(AL54:AL56)*Dashboard!$D$23</f>
        <v>0</v>
      </c>
      <c r="AM87" s="37">
        <f>SUM(AM54:AM56)*Dashboard!$D$23</f>
        <v>0</v>
      </c>
      <c r="AN87" s="37">
        <f>SUM(AN54:AN56)*Dashboard!$D$23</f>
        <v>0</v>
      </c>
      <c r="AO87" s="47"/>
      <c r="AP87" s="28"/>
    </row>
    <row r="88" spans="1:42" s="26" customFormat="1" ht="15.75" customHeight="1" x14ac:dyDescent="0.25">
      <c r="A88" s="13"/>
      <c r="B88" s="13"/>
      <c r="D88" s="43"/>
      <c r="E88" s="99"/>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47"/>
      <c r="AP88" s="28"/>
    </row>
    <row r="89" spans="1:42" ht="15.75" customHeight="1" x14ac:dyDescent="0.25">
      <c r="A89" s="11" t="s">
        <v>28</v>
      </c>
    </row>
    <row r="90" spans="1:42" ht="15.75" customHeight="1" x14ac:dyDescent="0.25">
      <c r="B90" s="46" t="s">
        <v>31</v>
      </c>
    </row>
    <row r="91" spans="1:42" ht="15.75" customHeight="1" x14ac:dyDescent="0.25">
      <c r="C91" s="94" t="s">
        <v>32</v>
      </c>
    </row>
    <row r="92" spans="1:42" ht="15.75" customHeight="1" x14ac:dyDescent="0.25">
      <c r="C92" s="43" t="s">
        <v>136</v>
      </c>
      <c r="E92" s="85">
        <f t="shared" ref="E92:E97" si="34">SUM(F92:AN92)</f>
        <v>581</v>
      </c>
      <c r="F92" s="5">
        <f t="shared" ref="F92:AN92" si="35">+F54</f>
        <v>320</v>
      </c>
      <c r="G92" s="5">
        <f t="shared" si="35"/>
        <v>0</v>
      </c>
      <c r="H92" s="5">
        <f t="shared" si="35"/>
        <v>0</v>
      </c>
      <c r="I92" s="5">
        <f t="shared" si="35"/>
        <v>0</v>
      </c>
      <c r="J92" s="5">
        <f t="shared" si="35"/>
        <v>0</v>
      </c>
      <c r="K92" s="5">
        <f t="shared" si="35"/>
        <v>0</v>
      </c>
      <c r="L92" s="5">
        <f t="shared" si="35"/>
        <v>0</v>
      </c>
      <c r="M92" s="5">
        <f t="shared" si="35"/>
        <v>0</v>
      </c>
      <c r="N92" s="5">
        <f t="shared" si="35"/>
        <v>261</v>
      </c>
      <c r="O92" s="5">
        <f t="shared" si="35"/>
        <v>0</v>
      </c>
      <c r="P92" s="5">
        <f t="shared" si="35"/>
        <v>0</v>
      </c>
      <c r="Q92" s="5">
        <f t="shared" si="35"/>
        <v>0</v>
      </c>
      <c r="R92" s="5">
        <f t="shared" si="35"/>
        <v>0</v>
      </c>
      <c r="S92" s="5">
        <f t="shared" si="35"/>
        <v>0</v>
      </c>
      <c r="T92" s="5">
        <f t="shared" si="35"/>
        <v>0</v>
      </c>
      <c r="U92" s="5">
        <f t="shared" si="35"/>
        <v>0</v>
      </c>
      <c r="V92" s="5">
        <f t="shared" si="35"/>
        <v>0</v>
      </c>
      <c r="W92" s="5">
        <f t="shared" si="35"/>
        <v>0</v>
      </c>
      <c r="X92" s="5">
        <f t="shared" si="35"/>
        <v>0</v>
      </c>
      <c r="Y92" s="5">
        <f t="shared" si="35"/>
        <v>0</v>
      </c>
      <c r="Z92" s="5">
        <f t="shared" si="35"/>
        <v>0</v>
      </c>
      <c r="AA92" s="5">
        <f t="shared" si="35"/>
        <v>0</v>
      </c>
      <c r="AB92" s="5">
        <f t="shared" si="35"/>
        <v>0</v>
      </c>
      <c r="AC92" s="5">
        <f t="shared" si="35"/>
        <v>0</v>
      </c>
      <c r="AD92" s="5">
        <f t="shared" si="35"/>
        <v>0</v>
      </c>
      <c r="AE92" s="5">
        <f t="shared" si="35"/>
        <v>0</v>
      </c>
      <c r="AF92" s="5">
        <f t="shared" si="35"/>
        <v>0</v>
      </c>
      <c r="AG92" s="5">
        <f t="shared" si="35"/>
        <v>0</v>
      </c>
      <c r="AH92" s="5">
        <f t="shared" si="35"/>
        <v>0</v>
      </c>
      <c r="AI92" s="5">
        <f t="shared" si="35"/>
        <v>0</v>
      </c>
      <c r="AJ92" s="5">
        <f t="shared" si="35"/>
        <v>0</v>
      </c>
      <c r="AK92" s="5">
        <f t="shared" si="35"/>
        <v>0</v>
      </c>
      <c r="AL92" s="5">
        <f t="shared" si="35"/>
        <v>0</v>
      </c>
      <c r="AM92" s="5">
        <f t="shared" si="35"/>
        <v>0</v>
      </c>
      <c r="AN92" s="5">
        <f t="shared" si="35"/>
        <v>0</v>
      </c>
    </row>
    <row r="93" spans="1:42" s="54" customFormat="1" ht="15.75" customHeight="1" x14ac:dyDescent="0.25">
      <c r="A93" s="115"/>
      <c r="B93" s="115"/>
      <c r="C93" s="102" t="s">
        <v>147</v>
      </c>
      <c r="D93" s="116"/>
      <c r="E93" s="85">
        <f t="shared" si="34"/>
        <v>2866.8526629128046</v>
      </c>
      <c r="F93" s="106">
        <f t="shared" ref="F93:AN93" si="36">+F62</f>
        <v>0</v>
      </c>
      <c r="G93" s="106">
        <f t="shared" si="36"/>
        <v>0</v>
      </c>
      <c r="H93" s="106">
        <f t="shared" si="36"/>
        <v>0</v>
      </c>
      <c r="I93" s="106">
        <f t="shared" si="36"/>
        <v>0</v>
      </c>
      <c r="J93" s="106">
        <f t="shared" si="36"/>
        <v>0</v>
      </c>
      <c r="K93" s="106">
        <f t="shared" si="36"/>
        <v>0</v>
      </c>
      <c r="L93" s="106">
        <f t="shared" si="36"/>
        <v>0</v>
      </c>
      <c r="M93" s="106">
        <f t="shared" si="36"/>
        <v>0</v>
      </c>
      <c r="N93" s="106">
        <f t="shared" si="36"/>
        <v>0</v>
      </c>
      <c r="O93" s="106">
        <f t="shared" si="36"/>
        <v>0</v>
      </c>
      <c r="P93" s="106">
        <f t="shared" si="36"/>
        <v>0</v>
      </c>
      <c r="Q93" s="106">
        <f t="shared" si="36"/>
        <v>0</v>
      </c>
      <c r="R93" s="106">
        <f t="shared" si="36"/>
        <v>0</v>
      </c>
      <c r="S93" s="106">
        <f t="shared" si="36"/>
        <v>246.781184</v>
      </c>
      <c r="T93" s="106">
        <f t="shared" si="36"/>
        <v>871.32741119999991</v>
      </c>
      <c r="U93" s="106">
        <f t="shared" si="36"/>
        <v>691.25307955199992</v>
      </c>
      <c r="V93" s="106">
        <f t="shared" si="36"/>
        <v>141.01562822860799</v>
      </c>
      <c r="W93" s="106">
        <f t="shared" si="36"/>
        <v>0</v>
      </c>
      <c r="X93" s="106">
        <f t="shared" si="36"/>
        <v>0</v>
      </c>
      <c r="Y93" s="106">
        <f t="shared" si="36"/>
        <v>0</v>
      </c>
      <c r="Z93" s="106">
        <f t="shared" si="36"/>
        <v>115.96160090935101</v>
      </c>
      <c r="AA93" s="106">
        <f t="shared" si="36"/>
        <v>409.43365244147782</v>
      </c>
      <c r="AB93" s="106">
        <f t="shared" si="36"/>
        <v>324.81736427023901</v>
      </c>
      <c r="AC93" s="106">
        <f t="shared" si="36"/>
        <v>66.262742311128775</v>
      </c>
      <c r="AD93" s="106">
        <f t="shared" si="36"/>
        <v>0</v>
      </c>
      <c r="AE93" s="106">
        <f t="shared" si="36"/>
        <v>0</v>
      </c>
      <c r="AF93" s="106">
        <f t="shared" si="36"/>
        <v>0</v>
      </c>
      <c r="AG93" s="106">
        <f t="shared" si="36"/>
        <v>0</v>
      </c>
      <c r="AH93" s="106">
        <f t="shared" si="36"/>
        <v>0</v>
      </c>
      <c r="AI93" s="106">
        <f t="shared" si="36"/>
        <v>0</v>
      </c>
      <c r="AJ93" s="106">
        <f t="shared" si="36"/>
        <v>0</v>
      </c>
      <c r="AK93" s="106">
        <f t="shared" si="36"/>
        <v>0</v>
      </c>
      <c r="AL93" s="106">
        <f t="shared" si="36"/>
        <v>0</v>
      </c>
      <c r="AM93" s="106">
        <f t="shared" si="36"/>
        <v>0</v>
      </c>
      <c r="AN93" s="106">
        <f t="shared" si="36"/>
        <v>0</v>
      </c>
      <c r="AO93" s="122"/>
      <c r="AP93" s="117"/>
    </row>
    <row r="94" spans="1:42" s="54" customFormat="1" ht="15.75" customHeight="1" x14ac:dyDescent="0.25">
      <c r="A94" s="115"/>
      <c r="B94" s="115"/>
      <c r="C94" s="102" t="s">
        <v>53</v>
      </c>
      <c r="D94" s="116"/>
      <c r="E94" s="85">
        <f t="shared" si="34"/>
        <v>10028.487951077997</v>
      </c>
      <c r="F94" s="106">
        <f t="shared" ref="F94:AN94" si="37">+F56</f>
        <v>0</v>
      </c>
      <c r="G94" s="106">
        <f t="shared" si="37"/>
        <v>0</v>
      </c>
      <c r="H94" s="106">
        <f t="shared" si="37"/>
        <v>0</v>
      </c>
      <c r="I94" s="106">
        <f t="shared" si="37"/>
        <v>0</v>
      </c>
      <c r="J94" s="106">
        <f t="shared" si="37"/>
        <v>0</v>
      </c>
      <c r="K94" s="106">
        <f t="shared" si="37"/>
        <v>0</v>
      </c>
      <c r="L94" s="106">
        <f t="shared" si="37"/>
        <v>0</v>
      </c>
      <c r="M94" s="106">
        <f t="shared" si="37"/>
        <v>0</v>
      </c>
      <c r="N94" s="106">
        <f t="shared" si="37"/>
        <v>0</v>
      </c>
      <c r="O94" s="106">
        <f t="shared" si="37"/>
        <v>0</v>
      </c>
      <c r="P94" s="106">
        <f t="shared" si="37"/>
        <v>0</v>
      </c>
      <c r="Q94" s="106">
        <f t="shared" si="37"/>
        <v>0</v>
      </c>
      <c r="R94" s="106">
        <f t="shared" si="37"/>
        <v>0</v>
      </c>
      <c r="S94" s="106">
        <f t="shared" si="37"/>
        <v>0</v>
      </c>
      <c r="T94" s="106">
        <f t="shared" si="37"/>
        <v>0</v>
      </c>
      <c r="U94" s="106">
        <f t="shared" si="37"/>
        <v>0</v>
      </c>
      <c r="V94" s="106">
        <f t="shared" si="37"/>
        <v>683.1240790153845</v>
      </c>
      <c r="W94" s="106">
        <f t="shared" si="37"/>
        <v>696.78656059569221</v>
      </c>
      <c r="X94" s="106">
        <f t="shared" si="37"/>
        <v>710.7222918076061</v>
      </c>
      <c r="Y94" s="106">
        <f t="shared" si="37"/>
        <v>724.93673764375831</v>
      </c>
      <c r="Z94" s="106">
        <f t="shared" si="37"/>
        <v>739.43547239663337</v>
      </c>
      <c r="AA94" s="106">
        <f t="shared" si="37"/>
        <v>754.22418184456615</v>
      </c>
      <c r="AB94" s="106">
        <f t="shared" si="37"/>
        <v>769.30866548145741</v>
      </c>
      <c r="AC94" s="106">
        <f t="shared" si="37"/>
        <v>784.69483879108668</v>
      </c>
      <c r="AD94" s="106">
        <f t="shared" si="37"/>
        <v>800.38873556690839</v>
      </c>
      <c r="AE94" s="106">
        <f t="shared" si="37"/>
        <v>816.39651027824652</v>
      </c>
      <c r="AF94" s="106">
        <f t="shared" si="37"/>
        <v>832.72444048381135</v>
      </c>
      <c r="AG94" s="106">
        <f t="shared" si="37"/>
        <v>849.37892929348766</v>
      </c>
      <c r="AH94" s="106">
        <f t="shared" si="37"/>
        <v>866.36650787935753</v>
      </c>
      <c r="AI94" s="106">
        <f t="shared" si="37"/>
        <v>0</v>
      </c>
      <c r="AJ94" s="106">
        <f t="shared" si="37"/>
        <v>0</v>
      </c>
      <c r="AK94" s="106">
        <f t="shared" si="37"/>
        <v>0</v>
      </c>
      <c r="AL94" s="106">
        <f t="shared" si="37"/>
        <v>0</v>
      </c>
      <c r="AM94" s="106">
        <f t="shared" si="37"/>
        <v>0</v>
      </c>
      <c r="AN94" s="106">
        <f t="shared" si="37"/>
        <v>0</v>
      </c>
      <c r="AO94" s="122"/>
      <c r="AP94" s="117"/>
    </row>
    <row r="95" spans="1:42" s="49" customFormat="1" ht="15.75" customHeight="1" x14ac:dyDescent="0.25">
      <c r="A95" s="48"/>
      <c r="B95" s="48"/>
      <c r="C95" s="102" t="s">
        <v>257</v>
      </c>
      <c r="D95" s="102"/>
      <c r="E95" s="85">
        <f t="shared" si="34"/>
        <v>1086.412514308091</v>
      </c>
      <c r="F95" s="37">
        <f>SUM(F86:F87)</f>
        <v>13.76</v>
      </c>
      <c r="G95" s="37">
        <f t="shared" ref="G95:AN95" si="38">SUM(G86:G87)</f>
        <v>0</v>
      </c>
      <c r="H95" s="37">
        <f t="shared" si="38"/>
        <v>0</v>
      </c>
      <c r="I95" s="37">
        <f t="shared" si="38"/>
        <v>0</v>
      </c>
      <c r="J95" s="37">
        <f t="shared" si="38"/>
        <v>0</v>
      </c>
      <c r="K95" s="37">
        <f t="shared" si="38"/>
        <v>0</v>
      </c>
      <c r="L95" s="37">
        <f t="shared" si="38"/>
        <v>0</v>
      </c>
      <c r="M95" s="37">
        <f t="shared" si="38"/>
        <v>0</v>
      </c>
      <c r="N95" s="37">
        <f t="shared" si="38"/>
        <v>11.223000000000001</v>
      </c>
      <c r="O95" s="37">
        <f t="shared" si="38"/>
        <v>0</v>
      </c>
      <c r="P95" s="37">
        <f t="shared" si="38"/>
        <v>0</v>
      </c>
      <c r="Q95" s="37">
        <f t="shared" si="38"/>
        <v>0</v>
      </c>
      <c r="R95" s="37">
        <f t="shared" si="38"/>
        <v>0</v>
      </c>
      <c r="S95" s="37">
        <f t="shared" si="38"/>
        <v>53.755675999999994</v>
      </c>
      <c r="T95" s="37">
        <f t="shared" si="38"/>
        <v>189.79888679999996</v>
      </c>
      <c r="U95" s="37">
        <f t="shared" si="38"/>
        <v>150.57378352799998</v>
      </c>
      <c r="V95" s="37">
        <f t="shared" si="38"/>
        <v>69.885678720256593</v>
      </c>
      <c r="W95" s="37">
        <f t="shared" si="38"/>
        <v>39.951999418155502</v>
      </c>
      <c r="X95" s="37">
        <f t="shared" si="38"/>
        <v>40.751039406518615</v>
      </c>
      <c r="Y95" s="37">
        <f t="shared" si="38"/>
        <v>41.56606019464899</v>
      </c>
      <c r="Z95" s="37">
        <f t="shared" si="38"/>
        <v>50.188551459638987</v>
      </c>
      <c r="AA95" s="37">
        <f t="shared" si="38"/>
        <v>70.754152549924612</v>
      </c>
      <c r="AB95" s="37">
        <f t="shared" si="38"/>
        <v>65.933902268949751</v>
      </c>
      <c r="AC95" s="37">
        <f t="shared" si="38"/>
        <v>49.444468318212898</v>
      </c>
      <c r="AD95" s="37">
        <f t="shared" si="38"/>
        <v>45.892289125567608</v>
      </c>
      <c r="AE95" s="37">
        <f t="shared" si="38"/>
        <v>46.810134908078957</v>
      </c>
      <c r="AF95" s="37">
        <f t="shared" si="38"/>
        <v>47.74633760624053</v>
      </c>
      <c r="AG95" s="37">
        <f t="shared" si="38"/>
        <v>48.70126435836535</v>
      </c>
      <c r="AH95" s="37">
        <f t="shared" si="38"/>
        <v>49.675289645532665</v>
      </c>
      <c r="AI95" s="37">
        <f t="shared" si="38"/>
        <v>0</v>
      </c>
      <c r="AJ95" s="37">
        <f t="shared" si="38"/>
        <v>0</v>
      </c>
      <c r="AK95" s="37">
        <f t="shared" si="38"/>
        <v>0</v>
      </c>
      <c r="AL95" s="37">
        <f t="shared" si="38"/>
        <v>0</v>
      </c>
      <c r="AM95" s="37">
        <f t="shared" si="38"/>
        <v>0</v>
      </c>
      <c r="AN95" s="37">
        <f t="shared" si="38"/>
        <v>0</v>
      </c>
      <c r="AO95" s="124"/>
      <c r="AP95" s="50"/>
    </row>
    <row r="96" spans="1:42" s="26" customFormat="1" ht="15.75" customHeight="1" x14ac:dyDescent="0.25">
      <c r="A96" s="13"/>
      <c r="B96" s="13"/>
      <c r="C96" s="43" t="s">
        <v>161</v>
      </c>
      <c r="D96" s="43"/>
      <c r="E96" s="85">
        <f t="shared" si="34"/>
        <v>972.93441276886983</v>
      </c>
      <c r="F96" s="41">
        <f t="shared" ref="F96:AN96" si="39">+F70</f>
        <v>0</v>
      </c>
      <c r="G96" s="41">
        <f t="shared" si="39"/>
        <v>0</v>
      </c>
      <c r="H96" s="41">
        <f t="shared" si="39"/>
        <v>0</v>
      </c>
      <c r="I96" s="41">
        <f t="shared" si="39"/>
        <v>0</v>
      </c>
      <c r="J96" s="41">
        <f t="shared" si="39"/>
        <v>0</v>
      </c>
      <c r="K96" s="41">
        <f t="shared" si="39"/>
        <v>0</v>
      </c>
      <c r="L96" s="41">
        <f t="shared" si="39"/>
        <v>0</v>
      </c>
      <c r="M96" s="41">
        <f t="shared" si="39"/>
        <v>0</v>
      </c>
      <c r="N96" s="41">
        <f t="shared" si="39"/>
        <v>0</v>
      </c>
      <c r="O96" s="41">
        <f t="shared" si="39"/>
        <v>0</v>
      </c>
      <c r="P96" s="41">
        <f t="shared" si="39"/>
        <v>0</v>
      </c>
      <c r="Q96" s="41">
        <f t="shared" si="39"/>
        <v>0</v>
      </c>
      <c r="R96" s="41">
        <f t="shared" si="39"/>
        <v>0</v>
      </c>
      <c r="S96" s="41">
        <f t="shared" si="39"/>
        <v>0</v>
      </c>
      <c r="T96" s="41">
        <f t="shared" si="39"/>
        <v>0</v>
      </c>
      <c r="U96" s="41">
        <f t="shared" si="39"/>
        <v>0</v>
      </c>
      <c r="V96" s="41">
        <f t="shared" si="39"/>
        <v>13.393360945610569</v>
      </c>
      <c r="W96" s="41">
        <f t="shared" si="39"/>
        <v>51.01968791197492</v>
      </c>
      <c r="X96" s="41">
        <f t="shared" si="39"/>
        <v>78.197418789658556</v>
      </c>
      <c r="Y96" s="41">
        <f t="shared" si="39"/>
        <v>80.101601534720444</v>
      </c>
      <c r="Z96" s="41">
        <f t="shared" si="39"/>
        <v>82.306938143518295</v>
      </c>
      <c r="AA96" s="41">
        <f t="shared" si="39"/>
        <v>84.908789102254801</v>
      </c>
      <c r="AB96" s="41">
        <f t="shared" si="39"/>
        <v>88.055683262739066</v>
      </c>
      <c r="AC96" s="41">
        <f t="shared" si="39"/>
        <v>91.997839974064462</v>
      </c>
      <c r="AD96" s="41">
        <f t="shared" si="39"/>
        <v>93.01082067759198</v>
      </c>
      <c r="AE96" s="41">
        <f t="shared" si="39"/>
        <v>85.800232177820561</v>
      </c>
      <c r="AF96" s="41">
        <f t="shared" si="39"/>
        <v>75.337753474176992</v>
      </c>
      <c r="AG96" s="41">
        <f t="shared" si="39"/>
        <v>74.129795100759907</v>
      </c>
      <c r="AH96" s="41">
        <f t="shared" si="39"/>
        <v>74.674491673979119</v>
      </c>
      <c r="AI96" s="41">
        <f t="shared" si="39"/>
        <v>1.1368683772161603E-13</v>
      </c>
      <c r="AJ96" s="41">
        <f t="shared" si="39"/>
        <v>0</v>
      </c>
      <c r="AK96" s="41">
        <f t="shared" si="39"/>
        <v>0</v>
      </c>
      <c r="AL96" s="41">
        <f t="shared" si="39"/>
        <v>0</v>
      </c>
      <c r="AM96" s="41">
        <f t="shared" si="39"/>
        <v>0</v>
      </c>
      <c r="AN96" s="41">
        <f t="shared" si="39"/>
        <v>0</v>
      </c>
      <c r="AO96" s="27"/>
      <c r="AP96" s="28"/>
    </row>
    <row r="97" spans="1:42" ht="15.75" customHeight="1" x14ac:dyDescent="0.25">
      <c r="C97" t="s">
        <v>35</v>
      </c>
      <c r="E97" s="98">
        <f t="shared" si="34"/>
        <v>15535.687541067762</v>
      </c>
      <c r="F97" s="42">
        <f>SUM(F92:F96)</f>
        <v>333.76</v>
      </c>
      <c r="G97" s="42">
        <f t="shared" ref="G97:AN97" si="40">SUM(G92:G96)</f>
        <v>0</v>
      </c>
      <c r="H97" s="42">
        <f t="shared" si="40"/>
        <v>0</v>
      </c>
      <c r="I97" s="42">
        <f t="shared" si="40"/>
        <v>0</v>
      </c>
      <c r="J97" s="42">
        <f t="shared" si="40"/>
        <v>0</v>
      </c>
      <c r="K97" s="42">
        <f t="shared" si="40"/>
        <v>0</v>
      </c>
      <c r="L97" s="42">
        <f t="shared" si="40"/>
        <v>0</v>
      </c>
      <c r="M97" s="42">
        <f t="shared" si="40"/>
        <v>0</v>
      </c>
      <c r="N97" s="42">
        <f t="shared" si="40"/>
        <v>272.22300000000001</v>
      </c>
      <c r="O97" s="42">
        <f t="shared" si="40"/>
        <v>0</v>
      </c>
      <c r="P97" s="42">
        <f t="shared" si="40"/>
        <v>0</v>
      </c>
      <c r="Q97" s="42">
        <f t="shared" si="40"/>
        <v>0</v>
      </c>
      <c r="R97" s="42">
        <f t="shared" si="40"/>
        <v>0</v>
      </c>
      <c r="S97" s="42">
        <f t="shared" si="40"/>
        <v>300.53685999999999</v>
      </c>
      <c r="T97" s="42">
        <f t="shared" si="40"/>
        <v>1061.1262979999999</v>
      </c>
      <c r="U97" s="42">
        <f t="shared" si="40"/>
        <v>841.82686307999984</v>
      </c>
      <c r="V97" s="42">
        <f t="shared" si="40"/>
        <v>907.41874690985958</v>
      </c>
      <c r="W97" s="42">
        <f t="shared" si="40"/>
        <v>787.75824792582262</v>
      </c>
      <c r="X97" s="42">
        <f t="shared" si="40"/>
        <v>829.67075000378327</v>
      </c>
      <c r="Y97" s="42">
        <f t="shared" si="40"/>
        <v>846.60439937312776</v>
      </c>
      <c r="Z97" s="42">
        <f t="shared" si="40"/>
        <v>987.8925629091417</v>
      </c>
      <c r="AA97" s="42">
        <f t="shared" si="40"/>
        <v>1319.3207759382233</v>
      </c>
      <c r="AB97" s="42">
        <f t="shared" si="40"/>
        <v>1248.1156152833853</v>
      </c>
      <c r="AC97" s="42">
        <f t="shared" si="40"/>
        <v>992.3998893944929</v>
      </c>
      <c r="AD97" s="42">
        <f t="shared" si="40"/>
        <v>939.2918453700679</v>
      </c>
      <c r="AE97" s="42">
        <f t="shared" si="40"/>
        <v>949.00687736414602</v>
      </c>
      <c r="AF97" s="42">
        <f t="shared" si="40"/>
        <v>955.80853156422893</v>
      </c>
      <c r="AG97" s="42">
        <f t="shared" si="40"/>
        <v>972.20998875261296</v>
      </c>
      <c r="AH97" s="42">
        <f t="shared" si="40"/>
        <v>990.71628919886928</v>
      </c>
      <c r="AI97" s="42">
        <f t="shared" si="40"/>
        <v>1.1368683772161603E-13</v>
      </c>
      <c r="AJ97" s="42">
        <f t="shared" si="40"/>
        <v>0</v>
      </c>
      <c r="AK97" s="42">
        <f t="shared" si="40"/>
        <v>0</v>
      </c>
      <c r="AL97" s="42">
        <f t="shared" si="40"/>
        <v>0</v>
      </c>
      <c r="AM97" s="42">
        <f t="shared" si="40"/>
        <v>0</v>
      </c>
      <c r="AN97" s="42">
        <f t="shared" si="40"/>
        <v>0</v>
      </c>
      <c r="AO97" s="47"/>
    </row>
    <row r="98" spans="1:42" ht="15.75" customHeight="1" x14ac:dyDescent="0.25">
      <c r="C98" s="94"/>
    </row>
    <row r="99" spans="1:42" ht="15.6" customHeight="1" x14ac:dyDescent="0.25">
      <c r="C99" s="94" t="s">
        <v>146</v>
      </c>
      <c r="AP99" s="10" t="s">
        <v>33</v>
      </c>
    </row>
    <row r="100" spans="1:42" s="54" customFormat="1" ht="15.75" customHeight="1" x14ac:dyDescent="0.25">
      <c r="A100" s="115"/>
      <c r="B100" s="115"/>
      <c r="C100" s="20" t="s">
        <v>148</v>
      </c>
      <c r="D100" s="116"/>
      <c r="E100" s="99">
        <f>SUM(F100:AN100)</f>
        <v>8445.2656257652507</v>
      </c>
      <c r="F100" s="37">
        <f t="shared" ref="F100:AN100" si="41">+F65</f>
        <v>0</v>
      </c>
      <c r="G100" s="37">
        <f t="shared" si="41"/>
        <v>0</v>
      </c>
      <c r="H100" s="37">
        <f t="shared" si="41"/>
        <v>0</v>
      </c>
      <c r="I100" s="37">
        <f t="shared" si="41"/>
        <v>0</v>
      </c>
      <c r="J100" s="37">
        <f t="shared" si="41"/>
        <v>0</v>
      </c>
      <c r="K100" s="37">
        <f t="shared" si="41"/>
        <v>0</v>
      </c>
      <c r="L100" s="37">
        <f t="shared" si="41"/>
        <v>0</v>
      </c>
      <c r="M100" s="37">
        <f t="shared" si="41"/>
        <v>0</v>
      </c>
      <c r="N100" s="37">
        <f t="shared" si="41"/>
        <v>0</v>
      </c>
      <c r="O100" s="37">
        <f t="shared" si="41"/>
        <v>0</v>
      </c>
      <c r="P100" s="37">
        <f t="shared" si="41"/>
        <v>0</v>
      </c>
      <c r="Q100" s="37">
        <f t="shared" si="41"/>
        <v>0</v>
      </c>
      <c r="R100" s="37">
        <f t="shared" si="41"/>
        <v>0</v>
      </c>
      <c r="S100" s="37">
        <f t="shared" si="41"/>
        <v>1003.3508159999999</v>
      </c>
      <c r="T100" s="37">
        <f t="shared" si="41"/>
        <v>3542.6001887999996</v>
      </c>
      <c r="U100" s="37">
        <f t="shared" si="41"/>
        <v>2810.4628164479996</v>
      </c>
      <c r="V100" s="37">
        <f t="shared" si="41"/>
        <v>573.33441455539196</v>
      </c>
      <c r="W100" s="37">
        <f t="shared" si="41"/>
        <v>0</v>
      </c>
      <c r="X100" s="37">
        <f t="shared" si="41"/>
        <v>0</v>
      </c>
      <c r="Y100" s="37">
        <f t="shared" si="41"/>
        <v>0</v>
      </c>
      <c r="Z100" s="37">
        <f t="shared" si="41"/>
        <v>65.228400511509946</v>
      </c>
      <c r="AA100" s="37">
        <f t="shared" si="41"/>
        <v>230.30642949833125</v>
      </c>
      <c r="AB100" s="37">
        <f t="shared" si="41"/>
        <v>182.70976740200948</v>
      </c>
      <c r="AC100" s="37">
        <f t="shared" si="41"/>
        <v>37.272792550009932</v>
      </c>
      <c r="AD100" s="37">
        <f t="shared" si="41"/>
        <v>0</v>
      </c>
      <c r="AE100" s="37">
        <f t="shared" si="41"/>
        <v>0</v>
      </c>
      <c r="AF100" s="37">
        <f t="shared" si="41"/>
        <v>0</v>
      </c>
      <c r="AG100" s="37">
        <f t="shared" si="41"/>
        <v>0</v>
      </c>
      <c r="AH100" s="37">
        <f t="shared" si="41"/>
        <v>0</v>
      </c>
      <c r="AI100" s="37">
        <f t="shared" si="41"/>
        <v>0</v>
      </c>
      <c r="AJ100" s="37">
        <f t="shared" si="41"/>
        <v>0</v>
      </c>
      <c r="AK100" s="37">
        <f t="shared" si="41"/>
        <v>0</v>
      </c>
      <c r="AL100" s="37">
        <f t="shared" si="41"/>
        <v>0</v>
      </c>
      <c r="AM100" s="37">
        <f t="shared" si="41"/>
        <v>0</v>
      </c>
      <c r="AN100" s="37">
        <f t="shared" si="41"/>
        <v>0</v>
      </c>
      <c r="AO100" s="47"/>
      <c r="AP100" s="117"/>
    </row>
    <row r="101" spans="1:42" s="26" customFormat="1" ht="15.75" customHeight="1" x14ac:dyDescent="0.25">
      <c r="A101" s="13"/>
      <c r="C101" s="20" t="s">
        <v>149</v>
      </c>
      <c r="D101" s="93"/>
      <c r="E101" s="85"/>
      <c r="F101" s="41">
        <f>IF(F3&lt;0,F100,0)</f>
        <v>0</v>
      </c>
      <c r="G101" s="41">
        <f t="shared" ref="G101:AN101" si="42">IF(G3&lt;0,G100+F101,0)</f>
        <v>0</v>
      </c>
      <c r="H101" s="41">
        <f t="shared" si="42"/>
        <v>0</v>
      </c>
      <c r="I101" s="41">
        <f t="shared" si="42"/>
        <v>0</v>
      </c>
      <c r="J101" s="41">
        <f t="shared" si="42"/>
        <v>0</v>
      </c>
      <c r="K101" s="41">
        <f t="shared" si="42"/>
        <v>0</v>
      </c>
      <c r="L101" s="41">
        <f t="shared" si="42"/>
        <v>0</v>
      </c>
      <c r="M101" s="41">
        <f t="shared" si="42"/>
        <v>0</v>
      </c>
      <c r="N101" s="41">
        <f t="shared" si="42"/>
        <v>0</v>
      </c>
      <c r="O101" s="41">
        <f t="shared" si="42"/>
        <v>0</v>
      </c>
      <c r="P101" s="41">
        <f t="shared" si="42"/>
        <v>0</v>
      </c>
      <c r="Q101" s="41">
        <f t="shared" si="42"/>
        <v>0</v>
      </c>
      <c r="R101" s="41">
        <f t="shared" si="42"/>
        <v>0</v>
      </c>
      <c r="S101" s="41">
        <f t="shared" si="42"/>
        <v>1003.3508159999999</v>
      </c>
      <c r="T101" s="41">
        <f t="shared" si="42"/>
        <v>4545.9510047999993</v>
      </c>
      <c r="U101" s="41">
        <f t="shared" si="42"/>
        <v>7356.4138212479993</v>
      </c>
      <c r="V101" s="41">
        <f t="shared" si="42"/>
        <v>0</v>
      </c>
      <c r="W101" s="41">
        <f t="shared" si="42"/>
        <v>0</v>
      </c>
      <c r="X101" s="41">
        <f t="shared" si="42"/>
        <v>0</v>
      </c>
      <c r="Y101" s="41">
        <f t="shared" si="42"/>
        <v>0</v>
      </c>
      <c r="Z101" s="41">
        <f t="shared" si="42"/>
        <v>0</v>
      </c>
      <c r="AA101" s="41">
        <f t="shared" si="42"/>
        <v>0</v>
      </c>
      <c r="AB101" s="41">
        <f t="shared" si="42"/>
        <v>0</v>
      </c>
      <c r="AC101" s="41">
        <f t="shared" si="42"/>
        <v>0</v>
      </c>
      <c r="AD101" s="41">
        <f t="shared" si="42"/>
        <v>0</v>
      </c>
      <c r="AE101" s="41">
        <f t="shared" si="42"/>
        <v>0</v>
      </c>
      <c r="AF101" s="41">
        <f t="shared" si="42"/>
        <v>0</v>
      </c>
      <c r="AG101" s="41">
        <f t="shared" si="42"/>
        <v>0</v>
      </c>
      <c r="AH101" s="41">
        <f t="shared" si="42"/>
        <v>0</v>
      </c>
      <c r="AI101" s="41">
        <f t="shared" si="42"/>
        <v>0</v>
      </c>
      <c r="AJ101" s="41">
        <f t="shared" si="42"/>
        <v>0</v>
      </c>
      <c r="AK101" s="41">
        <f t="shared" si="42"/>
        <v>0</v>
      </c>
      <c r="AL101" s="41">
        <f t="shared" si="42"/>
        <v>0</v>
      </c>
      <c r="AM101" s="41">
        <f t="shared" si="42"/>
        <v>0</v>
      </c>
      <c r="AN101" s="41">
        <f t="shared" si="42"/>
        <v>0</v>
      </c>
      <c r="AO101" s="27"/>
      <c r="AP101" s="28"/>
    </row>
    <row r="102" spans="1:42" ht="15.6" customHeight="1" x14ac:dyDescent="0.25">
      <c r="C102" s="20" t="s">
        <v>150</v>
      </c>
      <c r="E102" s="189">
        <f>SUM(F102:AN102)</f>
        <v>8445.2656257652507</v>
      </c>
      <c r="F102" s="95">
        <f>IF(F3=0,F100+F101,IF(F3&lt;0,0,F100))</f>
        <v>0</v>
      </c>
      <c r="G102" s="95">
        <f t="shared" ref="G102:AN102" si="43">IF(G3=0,G100+F101,IF(G3&lt;0,0,G100))</f>
        <v>0</v>
      </c>
      <c r="H102" s="95">
        <f t="shared" si="43"/>
        <v>0</v>
      </c>
      <c r="I102" s="95">
        <f t="shared" si="43"/>
        <v>0</v>
      </c>
      <c r="J102" s="95">
        <f t="shared" si="43"/>
        <v>0</v>
      </c>
      <c r="K102" s="95">
        <f t="shared" si="43"/>
        <v>0</v>
      </c>
      <c r="L102" s="95">
        <f t="shared" si="43"/>
        <v>0</v>
      </c>
      <c r="M102" s="95">
        <f t="shared" si="43"/>
        <v>0</v>
      </c>
      <c r="N102" s="95">
        <f t="shared" si="43"/>
        <v>0</v>
      </c>
      <c r="O102" s="95">
        <f t="shared" si="43"/>
        <v>0</v>
      </c>
      <c r="P102" s="95">
        <f t="shared" si="43"/>
        <v>0</v>
      </c>
      <c r="Q102" s="95">
        <f t="shared" si="43"/>
        <v>0</v>
      </c>
      <c r="R102" s="95">
        <f t="shared" si="43"/>
        <v>0</v>
      </c>
      <c r="S102" s="95">
        <f t="shared" si="43"/>
        <v>0</v>
      </c>
      <c r="T102" s="95">
        <f t="shared" si="43"/>
        <v>0</v>
      </c>
      <c r="U102" s="95">
        <f t="shared" si="43"/>
        <v>0</v>
      </c>
      <c r="V102" s="95">
        <f t="shared" si="43"/>
        <v>7929.7482358033913</v>
      </c>
      <c r="W102" s="95">
        <f t="shared" si="43"/>
        <v>0</v>
      </c>
      <c r="X102" s="95">
        <f t="shared" si="43"/>
        <v>0</v>
      </c>
      <c r="Y102" s="95">
        <f t="shared" si="43"/>
        <v>0</v>
      </c>
      <c r="Z102" s="95">
        <f t="shared" si="43"/>
        <v>65.228400511509946</v>
      </c>
      <c r="AA102" s="95">
        <f t="shared" si="43"/>
        <v>230.30642949833125</v>
      </c>
      <c r="AB102" s="95">
        <f t="shared" si="43"/>
        <v>182.70976740200948</v>
      </c>
      <c r="AC102" s="95">
        <f t="shared" si="43"/>
        <v>37.272792550009932</v>
      </c>
      <c r="AD102" s="95">
        <f t="shared" si="43"/>
        <v>0</v>
      </c>
      <c r="AE102" s="95">
        <f t="shared" si="43"/>
        <v>0</v>
      </c>
      <c r="AF102" s="95">
        <f t="shared" si="43"/>
        <v>0</v>
      </c>
      <c r="AG102" s="95">
        <f t="shared" si="43"/>
        <v>0</v>
      </c>
      <c r="AH102" s="95">
        <f t="shared" si="43"/>
        <v>0</v>
      </c>
      <c r="AI102" s="95">
        <f t="shared" si="43"/>
        <v>0</v>
      </c>
      <c r="AJ102" s="95">
        <f t="shared" si="43"/>
        <v>0</v>
      </c>
      <c r="AK102" s="95">
        <f t="shared" si="43"/>
        <v>0</v>
      </c>
      <c r="AL102" s="95">
        <f t="shared" si="43"/>
        <v>0</v>
      </c>
      <c r="AM102" s="95">
        <f t="shared" si="43"/>
        <v>0</v>
      </c>
      <c r="AN102" s="95">
        <f t="shared" si="43"/>
        <v>0</v>
      </c>
    </row>
    <row r="103" spans="1:42" ht="15.75" customHeight="1" x14ac:dyDescent="0.25">
      <c r="C103" s="20" t="s">
        <v>151</v>
      </c>
      <c r="E103" s="99">
        <f>SUM(F103:AN103)</f>
        <v>8445.2656257652543</v>
      </c>
      <c r="F103" s="5">
        <f>0.2*(SUM(F102:F102))</f>
        <v>0</v>
      </c>
      <c r="G103" s="5">
        <f>0.2*(SUM(F102:G102))</f>
        <v>0</v>
      </c>
      <c r="H103" s="5">
        <f>0.2*(SUM(F102:H102))</f>
        <v>0</v>
      </c>
      <c r="I103" s="5">
        <f>0.2*(SUM(F102:I102))</f>
        <v>0</v>
      </c>
      <c r="J103" s="5">
        <f t="shared" ref="J103:O103" si="44">0.2*(SUM(F102:J102))</f>
        <v>0</v>
      </c>
      <c r="K103" s="5">
        <f t="shared" si="44"/>
        <v>0</v>
      </c>
      <c r="L103" s="5">
        <f t="shared" si="44"/>
        <v>0</v>
      </c>
      <c r="M103" s="5">
        <f t="shared" si="44"/>
        <v>0</v>
      </c>
      <c r="N103" s="5">
        <f t="shared" si="44"/>
        <v>0</v>
      </c>
      <c r="O103" s="5">
        <f t="shared" si="44"/>
        <v>0</v>
      </c>
      <c r="P103" s="5">
        <f t="shared" ref="P103:AN103" si="45">0.2*(SUM(L102:P102))</f>
        <v>0</v>
      </c>
      <c r="Q103" s="5">
        <f t="shared" si="45"/>
        <v>0</v>
      </c>
      <c r="R103" s="5">
        <f t="shared" si="45"/>
        <v>0</v>
      </c>
      <c r="S103" s="5">
        <f t="shared" si="45"/>
        <v>0</v>
      </c>
      <c r="T103" s="5">
        <f t="shared" si="45"/>
        <v>0</v>
      </c>
      <c r="U103" s="5">
        <f t="shared" si="45"/>
        <v>0</v>
      </c>
      <c r="V103" s="5">
        <f t="shared" si="45"/>
        <v>1585.9496471606783</v>
      </c>
      <c r="W103" s="5">
        <f t="shared" si="45"/>
        <v>1585.9496471606783</v>
      </c>
      <c r="X103" s="5">
        <f t="shared" si="45"/>
        <v>1585.9496471606783</v>
      </c>
      <c r="Y103" s="5">
        <f t="shared" si="45"/>
        <v>1585.9496471606783</v>
      </c>
      <c r="Z103" s="5">
        <f t="shared" si="45"/>
        <v>1598.9953272629803</v>
      </c>
      <c r="AA103" s="5">
        <f t="shared" si="45"/>
        <v>59.106966001968239</v>
      </c>
      <c r="AB103" s="5">
        <f t="shared" si="45"/>
        <v>95.648919482370147</v>
      </c>
      <c r="AC103" s="5">
        <f t="shared" si="45"/>
        <v>103.10347799237213</v>
      </c>
      <c r="AD103" s="5">
        <f t="shared" si="45"/>
        <v>103.10347799237213</v>
      </c>
      <c r="AE103" s="5">
        <f t="shared" si="45"/>
        <v>90.057797890070134</v>
      </c>
      <c r="AF103" s="5">
        <f t="shared" si="45"/>
        <v>43.996511990403889</v>
      </c>
      <c r="AG103" s="5">
        <f t="shared" si="45"/>
        <v>7.4545585100019869</v>
      </c>
      <c r="AH103" s="5">
        <f t="shared" si="45"/>
        <v>0</v>
      </c>
      <c r="AI103" s="5">
        <f t="shared" si="45"/>
        <v>0</v>
      </c>
      <c r="AJ103" s="5">
        <f t="shared" si="45"/>
        <v>0</v>
      </c>
      <c r="AK103" s="5">
        <f t="shared" si="45"/>
        <v>0</v>
      </c>
      <c r="AL103" s="5">
        <f t="shared" si="45"/>
        <v>0</v>
      </c>
      <c r="AM103" s="5">
        <f t="shared" si="45"/>
        <v>0</v>
      </c>
      <c r="AN103" s="5">
        <f t="shared" si="45"/>
        <v>0</v>
      </c>
    </row>
    <row r="104" spans="1:42" ht="15.75" customHeight="1" x14ac:dyDescent="0.25"/>
    <row r="105" spans="1:42" s="27" customFormat="1" ht="15.75" customHeight="1" x14ac:dyDescent="0.25">
      <c r="B105" s="14" t="s">
        <v>34</v>
      </c>
      <c r="E105" s="85">
        <f>SUM(F105:AN105)</f>
        <v>23980.953166833013</v>
      </c>
      <c r="F105" s="39">
        <f t="shared" ref="F105:AN105" si="46">+F97+F103</f>
        <v>333.76</v>
      </c>
      <c r="G105" s="39">
        <f t="shared" si="46"/>
        <v>0</v>
      </c>
      <c r="H105" s="39">
        <f t="shared" si="46"/>
        <v>0</v>
      </c>
      <c r="I105" s="39">
        <f t="shared" si="46"/>
        <v>0</v>
      </c>
      <c r="J105" s="39">
        <f t="shared" si="46"/>
        <v>0</v>
      </c>
      <c r="K105" s="39">
        <f t="shared" si="46"/>
        <v>0</v>
      </c>
      <c r="L105" s="39">
        <f t="shared" si="46"/>
        <v>0</v>
      </c>
      <c r="M105" s="39">
        <f t="shared" si="46"/>
        <v>0</v>
      </c>
      <c r="N105" s="39">
        <f t="shared" si="46"/>
        <v>272.22300000000001</v>
      </c>
      <c r="O105" s="39">
        <f t="shared" si="46"/>
        <v>0</v>
      </c>
      <c r="P105" s="39">
        <f t="shared" si="46"/>
        <v>0</v>
      </c>
      <c r="Q105" s="39">
        <f t="shared" si="46"/>
        <v>0</v>
      </c>
      <c r="R105" s="39">
        <f t="shared" si="46"/>
        <v>0</v>
      </c>
      <c r="S105" s="39">
        <f t="shared" si="46"/>
        <v>300.53685999999999</v>
      </c>
      <c r="T105" s="39">
        <f t="shared" si="46"/>
        <v>1061.1262979999999</v>
      </c>
      <c r="U105" s="39">
        <f t="shared" si="46"/>
        <v>841.82686307999984</v>
      </c>
      <c r="V105" s="39">
        <f t="shared" si="46"/>
        <v>2493.3683940705378</v>
      </c>
      <c r="W105" s="39">
        <f t="shared" si="46"/>
        <v>2373.7078950865007</v>
      </c>
      <c r="X105" s="39">
        <f t="shared" si="46"/>
        <v>2415.6203971644618</v>
      </c>
      <c r="Y105" s="39">
        <f t="shared" si="46"/>
        <v>2432.5540465338063</v>
      </c>
      <c r="Z105" s="39">
        <f t="shared" si="46"/>
        <v>2586.8878901721218</v>
      </c>
      <c r="AA105" s="39">
        <f t="shared" si="46"/>
        <v>1378.4277419401915</v>
      </c>
      <c r="AB105" s="39">
        <f t="shared" si="46"/>
        <v>1343.7645347657553</v>
      </c>
      <c r="AC105" s="39">
        <f t="shared" si="46"/>
        <v>1095.503367386865</v>
      </c>
      <c r="AD105" s="39">
        <f t="shared" si="46"/>
        <v>1042.39532336244</v>
      </c>
      <c r="AE105" s="39">
        <f t="shared" si="46"/>
        <v>1039.0646752542161</v>
      </c>
      <c r="AF105" s="39">
        <f t="shared" si="46"/>
        <v>999.80504355463279</v>
      </c>
      <c r="AG105" s="39">
        <f t="shared" si="46"/>
        <v>979.66454726261497</v>
      </c>
      <c r="AH105" s="39">
        <f t="shared" si="46"/>
        <v>990.71628919886928</v>
      </c>
      <c r="AI105" s="39">
        <f t="shared" si="46"/>
        <v>1.1368683772161603E-13</v>
      </c>
      <c r="AJ105" s="39">
        <f t="shared" si="46"/>
        <v>0</v>
      </c>
      <c r="AK105" s="39">
        <f t="shared" si="46"/>
        <v>0</v>
      </c>
      <c r="AL105" s="39">
        <f t="shared" si="46"/>
        <v>0</v>
      </c>
      <c r="AM105" s="39">
        <f t="shared" si="46"/>
        <v>0</v>
      </c>
      <c r="AN105" s="39">
        <f t="shared" si="46"/>
        <v>0</v>
      </c>
      <c r="AO105" s="35"/>
      <c r="AP105" s="28"/>
    </row>
    <row r="106" spans="1:42" ht="15.75" customHeight="1" x14ac:dyDescent="0.25">
      <c r="E106" s="190"/>
    </row>
    <row r="107" spans="1:42" ht="15.75" customHeight="1" x14ac:dyDescent="0.25">
      <c r="B107" s="46" t="s">
        <v>29</v>
      </c>
    </row>
    <row r="108" spans="1:42" s="26" customFormat="1" ht="15.75" customHeight="1" x14ac:dyDescent="0.25">
      <c r="A108" s="13"/>
      <c r="C108" s="26" t="s">
        <v>36</v>
      </c>
      <c r="E108" s="85">
        <f>SUM(F108:AN108)</f>
        <v>43082.525622425768</v>
      </c>
      <c r="F108" s="41">
        <f t="shared" ref="F108:AN108" si="47">+F77</f>
        <v>0</v>
      </c>
      <c r="G108" s="41">
        <f t="shared" si="47"/>
        <v>0</v>
      </c>
      <c r="H108" s="41">
        <f t="shared" si="47"/>
        <v>0</v>
      </c>
      <c r="I108" s="41">
        <f t="shared" si="47"/>
        <v>0</v>
      </c>
      <c r="J108" s="41">
        <f t="shared" si="47"/>
        <v>0</v>
      </c>
      <c r="K108" s="41">
        <f t="shared" si="47"/>
        <v>0</v>
      </c>
      <c r="L108" s="41">
        <f t="shared" si="47"/>
        <v>0</v>
      </c>
      <c r="M108" s="41">
        <f t="shared" si="47"/>
        <v>0</v>
      </c>
      <c r="N108" s="41">
        <f t="shared" si="47"/>
        <v>0</v>
      </c>
      <c r="O108" s="41">
        <f t="shared" si="47"/>
        <v>0</v>
      </c>
      <c r="P108" s="41">
        <f t="shared" si="47"/>
        <v>0</v>
      </c>
      <c r="Q108" s="41">
        <f t="shared" si="47"/>
        <v>0</v>
      </c>
      <c r="R108" s="41">
        <f t="shared" si="47"/>
        <v>0</v>
      </c>
      <c r="S108" s="41">
        <f t="shared" si="47"/>
        <v>0</v>
      </c>
      <c r="T108" s="41">
        <f t="shared" si="47"/>
        <v>0</v>
      </c>
      <c r="U108" s="41">
        <f t="shared" si="47"/>
        <v>0</v>
      </c>
      <c r="V108" s="41">
        <f t="shared" si="47"/>
        <v>668.1630869999999</v>
      </c>
      <c r="W108" s="41">
        <f t="shared" si="47"/>
        <v>2544.3650352959999</v>
      </c>
      <c r="X108" s="41">
        <f t="shared" si="47"/>
        <v>3892.8785040028802</v>
      </c>
      <c r="Y108" s="41">
        <f t="shared" si="47"/>
        <v>3970.7360740829376</v>
      </c>
      <c r="Z108" s="41">
        <f t="shared" si="47"/>
        <v>4050.1507955645961</v>
      </c>
      <c r="AA108" s="41">
        <f t="shared" si="47"/>
        <v>4131.1538114758887</v>
      </c>
      <c r="AB108" s="41">
        <f t="shared" si="47"/>
        <v>4213.7768877054068</v>
      </c>
      <c r="AC108" s="41">
        <f t="shared" si="47"/>
        <v>4298.0524254595148</v>
      </c>
      <c r="AD108" s="41">
        <f t="shared" si="47"/>
        <v>4194.7492974254465</v>
      </c>
      <c r="AE108" s="41">
        <f t="shared" si="47"/>
        <v>3667.4093857491039</v>
      </c>
      <c r="AF108" s="41">
        <f t="shared" si="47"/>
        <v>2961.4330789924015</v>
      </c>
      <c r="AG108" s="41">
        <f t="shared" si="47"/>
        <v>2543.7151499555789</v>
      </c>
      <c r="AH108" s="41">
        <f t="shared" si="47"/>
        <v>1945.9420897160182</v>
      </c>
      <c r="AI108" s="41">
        <f t="shared" si="47"/>
        <v>0</v>
      </c>
      <c r="AJ108" s="41">
        <f t="shared" si="47"/>
        <v>0</v>
      </c>
      <c r="AK108" s="41">
        <f t="shared" si="47"/>
        <v>0</v>
      </c>
      <c r="AL108" s="41">
        <f t="shared" si="47"/>
        <v>0</v>
      </c>
      <c r="AM108" s="41">
        <f t="shared" si="47"/>
        <v>0</v>
      </c>
      <c r="AN108" s="41">
        <f t="shared" si="47"/>
        <v>0</v>
      </c>
      <c r="AO108" s="32"/>
      <c r="AP108" s="28"/>
    </row>
    <row r="109" spans="1:42" s="26" customFormat="1" ht="15.75" customHeight="1" x14ac:dyDescent="0.25">
      <c r="A109" s="13"/>
      <c r="C109" s="26" t="s">
        <v>30</v>
      </c>
      <c r="D109" s="93">
        <f>+Dashboard!F35</f>
        <v>0.8</v>
      </c>
      <c r="E109" s="85">
        <f>SUM(F109:AN109)</f>
        <v>34466.020497940619</v>
      </c>
      <c r="F109" s="41">
        <f t="shared" ref="F109:AN109" si="48">+F77*$D109</f>
        <v>0</v>
      </c>
      <c r="G109" s="41">
        <f t="shared" si="48"/>
        <v>0</v>
      </c>
      <c r="H109" s="41">
        <f t="shared" si="48"/>
        <v>0</v>
      </c>
      <c r="I109" s="41">
        <f t="shared" si="48"/>
        <v>0</v>
      </c>
      <c r="J109" s="41">
        <f t="shared" si="48"/>
        <v>0</v>
      </c>
      <c r="K109" s="41">
        <f t="shared" si="48"/>
        <v>0</v>
      </c>
      <c r="L109" s="41">
        <f t="shared" si="48"/>
        <v>0</v>
      </c>
      <c r="M109" s="41">
        <f t="shared" si="48"/>
        <v>0</v>
      </c>
      <c r="N109" s="41">
        <f t="shared" si="48"/>
        <v>0</v>
      </c>
      <c r="O109" s="41">
        <f t="shared" si="48"/>
        <v>0</v>
      </c>
      <c r="P109" s="41">
        <f t="shared" si="48"/>
        <v>0</v>
      </c>
      <c r="Q109" s="41">
        <f t="shared" si="48"/>
        <v>0</v>
      </c>
      <c r="R109" s="41">
        <f t="shared" si="48"/>
        <v>0</v>
      </c>
      <c r="S109" s="41">
        <f t="shared" si="48"/>
        <v>0</v>
      </c>
      <c r="T109" s="41">
        <f t="shared" si="48"/>
        <v>0</v>
      </c>
      <c r="U109" s="41">
        <f t="shared" si="48"/>
        <v>0</v>
      </c>
      <c r="V109" s="41">
        <f t="shared" si="48"/>
        <v>534.53046959999995</v>
      </c>
      <c r="W109" s="41">
        <f t="shared" si="48"/>
        <v>2035.4920282368</v>
      </c>
      <c r="X109" s="41">
        <f t="shared" si="48"/>
        <v>3114.3028032023044</v>
      </c>
      <c r="Y109" s="41">
        <f t="shared" si="48"/>
        <v>3176.5888592663505</v>
      </c>
      <c r="Z109" s="41">
        <f t="shared" si="48"/>
        <v>3240.120636451677</v>
      </c>
      <c r="AA109" s="41">
        <f t="shared" si="48"/>
        <v>3304.9230491807111</v>
      </c>
      <c r="AB109" s="41">
        <f t="shared" si="48"/>
        <v>3371.0215101643257</v>
      </c>
      <c r="AC109" s="41">
        <f t="shared" si="48"/>
        <v>3438.441940367612</v>
      </c>
      <c r="AD109" s="41">
        <f t="shared" si="48"/>
        <v>3355.7994379403572</v>
      </c>
      <c r="AE109" s="41">
        <f t="shared" si="48"/>
        <v>2933.9275085992831</v>
      </c>
      <c r="AF109" s="41">
        <f t="shared" si="48"/>
        <v>2369.1464631939211</v>
      </c>
      <c r="AG109" s="41">
        <f t="shared" si="48"/>
        <v>2034.9721199644632</v>
      </c>
      <c r="AH109" s="41">
        <f t="shared" si="48"/>
        <v>1556.7536717728146</v>
      </c>
      <c r="AI109" s="41">
        <f t="shared" si="48"/>
        <v>0</v>
      </c>
      <c r="AJ109" s="41">
        <f t="shared" si="48"/>
        <v>0</v>
      </c>
      <c r="AK109" s="41">
        <f t="shared" si="48"/>
        <v>0</v>
      </c>
      <c r="AL109" s="41">
        <f t="shared" si="48"/>
        <v>0</v>
      </c>
      <c r="AM109" s="41">
        <f t="shared" si="48"/>
        <v>0</v>
      </c>
      <c r="AN109" s="41">
        <f t="shared" si="48"/>
        <v>0</v>
      </c>
      <c r="AO109" s="27"/>
      <c r="AP109" s="28"/>
    </row>
    <row r="110" spans="1:42" ht="15.75" customHeight="1" x14ac:dyDescent="0.25"/>
    <row r="111" spans="1:42" ht="15.75" customHeight="1" x14ac:dyDescent="0.25">
      <c r="B111" s="29" t="s">
        <v>37</v>
      </c>
    </row>
    <row r="112" spans="1:42" s="26" customFormat="1" ht="15.75" customHeight="1" x14ac:dyDescent="0.25">
      <c r="A112" s="13"/>
      <c r="C112" s="26" t="s">
        <v>39</v>
      </c>
      <c r="E112" s="119"/>
      <c r="F112" s="31">
        <v>0</v>
      </c>
      <c r="G112" s="36">
        <f t="shared" ref="G112:L112" si="49">+F117</f>
        <v>333.76</v>
      </c>
      <c r="H112" s="36">
        <f t="shared" si="49"/>
        <v>333.76</v>
      </c>
      <c r="I112" s="36">
        <f t="shared" si="49"/>
        <v>333.76</v>
      </c>
      <c r="J112" s="36">
        <f t="shared" si="49"/>
        <v>333.76</v>
      </c>
      <c r="K112" s="36">
        <f t="shared" si="49"/>
        <v>333.76</v>
      </c>
      <c r="L112" s="36">
        <f t="shared" si="49"/>
        <v>333.76</v>
      </c>
      <c r="M112" s="36">
        <f>+L117</f>
        <v>333.76</v>
      </c>
      <c r="N112" s="36">
        <f t="shared" ref="N112:AN112" si="50">+M117</f>
        <v>333.76</v>
      </c>
      <c r="O112" s="36">
        <f t="shared" si="50"/>
        <v>605.98299999999995</v>
      </c>
      <c r="P112" s="36">
        <f t="shared" si="50"/>
        <v>605.98299999999995</v>
      </c>
      <c r="Q112" s="36">
        <f t="shared" si="50"/>
        <v>605.98299999999995</v>
      </c>
      <c r="R112" s="36">
        <f t="shared" si="50"/>
        <v>605.98299999999995</v>
      </c>
      <c r="S112" s="36">
        <f t="shared" si="50"/>
        <v>605.98299999999995</v>
      </c>
      <c r="T112" s="36">
        <f t="shared" si="50"/>
        <v>906.51985999999988</v>
      </c>
      <c r="U112" s="36">
        <f t="shared" si="50"/>
        <v>1967.6461579999998</v>
      </c>
      <c r="V112" s="36">
        <f t="shared" si="50"/>
        <v>2809.4730210799999</v>
      </c>
      <c r="W112" s="36">
        <f t="shared" si="50"/>
        <v>4768.3109455505373</v>
      </c>
      <c r="X112" s="36">
        <f t="shared" si="50"/>
        <v>5106.5268124002378</v>
      </c>
      <c r="Y112" s="36">
        <f t="shared" si="50"/>
        <v>4407.8444063623956</v>
      </c>
      <c r="Z112" s="36">
        <f t="shared" si="50"/>
        <v>3663.8095936298514</v>
      </c>
      <c r="AA112" s="36">
        <f t="shared" si="50"/>
        <v>3010.5768473502962</v>
      </c>
      <c r="AB112" s="36">
        <f t="shared" si="50"/>
        <v>1084.0815401097761</v>
      </c>
      <c r="AC112" s="36">
        <f t="shared" si="50"/>
        <v>0</v>
      </c>
      <c r="AD112" s="36">
        <f t="shared" si="50"/>
        <v>0</v>
      </c>
      <c r="AE112" s="36">
        <f t="shared" si="50"/>
        <v>0</v>
      </c>
      <c r="AF112" s="36">
        <f t="shared" si="50"/>
        <v>0</v>
      </c>
      <c r="AG112" s="36">
        <f t="shared" si="50"/>
        <v>0</v>
      </c>
      <c r="AH112" s="36">
        <f t="shared" si="50"/>
        <v>0</v>
      </c>
      <c r="AI112" s="36">
        <f t="shared" si="50"/>
        <v>0</v>
      </c>
      <c r="AJ112" s="36">
        <f t="shared" si="50"/>
        <v>1.1368683772161603E-13</v>
      </c>
      <c r="AK112" s="36">
        <f t="shared" si="50"/>
        <v>1.1368683772161603E-13</v>
      </c>
      <c r="AL112" s="36">
        <f t="shared" si="50"/>
        <v>1.1368683772161603E-13</v>
      </c>
      <c r="AM112" s="36">
        <f t="shared" si="50"/>
        <v>1.1368683772161603E-13</v>
      </c>
      <c r="AN112" s="36">
        <f t="shared" si="50"/>
        <v>1.1368683772161603E-13</v>
      </c>
      <c r="AO112" s="27"/>
      <c r="AP112" s="28"/>
    </row>
    <row r="113" spans="1:42" s="26" customFormat="1" ht="15.75" customHeight="1" x14ac:dyDescent="0.25">
      <c r="A113" s="13"/>
      <c r="B113" s="13"/>
      <c r="C113" s="26" t="s">
        <v>40</v>
      </c>
      <c r="E113" s="85">
        <f>SUM(F113:AN113)</f>
        <v>23980.953166833013</v>
      </c>
      <c r="F113" s="36">
        <f t="shared" ref="F113:AN113" si="51">+F105</f>
        <v>333.76</v>
      </c>
      <c r="G113" s="36">
        <f t="shared" si="51"/>
        <v>0</v>
      </c>
      <c r="H113" s="36">
        <f t="shared" si="51"/>
        <v>0</v>
      </c>
      <c r="I113" s="36">
        <f t="shared" si="51"/>
        <v>0</v>
      </c>
      <c r="J113" s="36">
        <f t="shared" si="51"/>
        <v>0</v>
      </c>
      <c r="K113" s="36">
        <f t="shared" si="51"/>
        <v>0</v>
      </c>
      <c r="L113" s="36">
        <f t="shared" si="51"/>
        <v>0</v>
      </c>
      <c r="M113" s="36">
        <f t="shared" si="51"/>
        <v>0</v>
      </c>
      <c r="N113" s="36">
        <f t="shared" si="51"/>
        <v>272.22300000000001</v>
      </c>
      <c r="O113" s="36">
        <f t="shared" si="51"/>
        <v>0</v>
      </c>
      <c r="P113" s="36">
        <f t="shared" si="51"/>
        <v>0</v>
      </c>
      <c r="Q113" s="36">
        <f t="shared" si="51"/>
        <v>0</v>
      </c>
      <c r="R113" s="36">
        <f t="shared" si="51"/>
        <v>0</v>
      </c>
      <c r="S113" s="36">
        <f t="shared" si="51"/>
        <v>300.53685999999999</v>
      </c>
      <c r="T113" s="36">
        <f t="shared" si="51"/>
        <v>1061.1262979999999</v>
      </c>
      <c r="U113" s="36">
        <f t="shared" si="51"/>
        <v>841.82686307999984</v>
      </c>
      <c r="V113" s="36">
        <f t="shared" si="51"/>
        <v>2493.3683940705378</v>
      </c>
      <c r="W113" s="36">
        <f t="shared" si="51"/>
        <v>2373.7078950865007</v>
      </c>
      <c r="X113" s="36">
        <f t="shared" si="51"/>
        <v>2415.6203971644618</v>
      </c>
      <c r="Y113" s="36">
        <f t="shared" si="51"/>
        <v>2432.5540465338063</v>
      </c>
      <c r="Z113" s="36">
        <f t="shared" si="51"/>
        <v>2586.8878901721218</v>
      </c>
      <c r="AA113" s="36">
        <f t="shared" si="51"/>
        <v>1378.4277419401915</v>
      </c>
      <c r="AB113" s="36">
        <f t="shared" si="51"/>
        <v>1343.7645347657553</v>
      </c>
      <c r="AC113" s="36">
        <f t="shared" si="51"/>
        <v>1095.503367386865</v>
      </c>
      <c r="AD113" s="36">
        <f t="shared" si="51"/>
        <v>1042.39532336244</v>
      </c>
      <c r="AE113" s="36">
        <f t="shared" si="51"/>
        <v>1039.0646752542161</v>
      </c>
      <c r="AF113" s="36">
        <f t="shared" si="51"/>
        <v>999.80504355463279</v>
      </c>
      <c r="AG113" s="36">
        <f t="shared" si="51"/>
        <v>979.66454726261497</v>
      </c>
      <c r="AH113" s="36">
        <f t="shared" si="51"/>
        <v>990.71628919886928</v>
      </c>
      <c r="AI113" s="36">
        <f t="shared" si="51"/>
        <v>1.1368683772161603E-13</v>
      </c>
      <c r="AJ113" s="36">
        <f t="shared" si="51"/>
        <v>0</v>
      </c>
      <c r="AK113" s="36">
        <f t="shared" si="51"/>
        <v>0</v>
      </c>
      <c r="AL113" s="36">
        <f t="shared" si="51"/>
        <v>0</v>
      </c>
      <c r="AM113" s="36">
        <f t="shared" si="51"/>
        <v>0</v>
      </c>
      <c r="AN113" s="36">
        <f t="shared" si="51"/>
        <v>0</v>
      </c>
      <c r="AO113" s="32"/>
      <c r="AP113" s="28"/>
    </row>
    <row r="114" spans="1:42" s="26" customFormat="1" ht="15.75" customHeight="1" x14ac:dyDescent="0.25">
      <c r="A114" s="13"/>
      <c r="B114" s="13"/>
      <c r="C114" s="26" t="s">
        <v>71</v>
      </c>
      <c r="E114" s="85"/>
      <c r="F114" s="42">
        <f t="shared" ref="F114:Y114" si="52">+F112+F113</f>
        <v>333.76</v>
      </c>
      <c r="G114" s="42">
        <f t="shared" si="52"/>
        <v>333.76</v>
      </c>
      <c r="H114" s="42">
        <f t="shared" si="52"/>
        <v>333.76</v>
      </c>
      <c r="I114" s="42">
        <f t="shared" si="52"/>
        <v>333.76</v>
      </c>
      <c r="J114" s="42">
        <f t="shared" si="52"/>
        <v>333.76</v>
      </c>
      <c r="K114" s="42">
        <f t="shared" si="52"/>
        <v>333.76</v>
      </c>
      <c r="L114" s="42">
        <f t="shared" si="52"/>
        <v>333.76</v>
      </c>
      <c r="M114" s="42">
        <f t="shared" si="52"/>
        <v>333.76</v>
      </c>
      <c r="N114" s="42">
        <f t="shared" si="52"/>
        <v>605.98299999999995</v>
      </c>
      <c r="O114" s="42">
        <f t="shared" si="52"/>
        <v>605.98299999999995</v>
      </c>
      <c r="P114" s="42">
        <f t="shared" si="52"/>
        <v>605.98299999999995</v>
      </c>
      <c r="Q114" s="42">
        <f t="shared" si="52"/>
        <v>605.98299999999995</v>
      </c>
      <c r="R114" s="42">
        <f t="shared" si="52"/>
        <v>605.98299999999995</v>
      </c>
      <c r="S114" s="42">
        <f t="shared" si="52"/>
        <v>906.51985999999988</v>
      </c>
      <c r="T114" s="42">
        <f t="shared" si="52"/>
        <v>1967.6461579999998</v>
      </c>
      <c r="U114" s="42">
        <f t="shared" si="52"/>
        <v>2809.4730210799999</v>
      </c>
      <c r="V114" s="42">
        <f t="shared" si="52"/>
        <v>5302.8414151505376</v>
      </c>
      <c r="W114" s="42">
        <f t="shared" si="52"/>
        <v>7142.018840637038</v>
      </c>
      <c r="X114" s="42">
        <f t="shared" si="52"/>
        <v>7522.1472095646996</v>
      </c>
      <c r="Y114" s="42">
        <f t="shared" si="52"/>
        <v>6840.3984528962019</v>
      </c>
      <c r="Z114" s="42">
        <f>+Z112+Z113</f>
        <v>6250.6974838019732</v>
      </c>
      <c r="AA114" s="42">
        <f t="shared" ref="AA114:AN114" si="53">+AA112+AA113</f>
        <v>4389.0045892904873</v>
      </c>
      <c r="AB114" s="42">
        <f t="shared" si="53"/>
        <v>2427.8460748755315</v>
      </c>
      <c r="AC114" s="42">
        <f t="shared" si="53"/>
        <v>1095.503367386865</v>
      </c>
      <c r="AD114" s="42">
        <f t="shared" si="53"/>
        <v>1042.39532336244</v>
      </c>
      <c r="AE114" s="42">
        <f t="shared" si="53"/>
        <v>1039.0646752542161</v>
      </c>
      <c r="AF114" s="42">
        <f t="shared" si="53"/>
        <v>999.80504355463279</v>
      </c>
      <c r="AG114" s="42">
        <f t="shared" si="53"/>
        <v>979.66454726261497</v>
      </c>
      <c r="AH114" s="42">
        <f t="shared" si="53"/>
        <v>990.71628919886928</v>
      </c>
      <c r="AI114" s="42">
        <f t="shared" si="53"/>
        <v>1.1368683772161603E-13</v>
      </c>
      <c r="AJ114" s="42">
        <f t="shared" si="53"/>
        <v>1.1368683772161603E-13</v>
      </c>
      <c r="AK114" s="42">
        <f t="shared" si="53"/>
        <v>1.1368683772161603E-13</v>
      </c>
      <c r="AL114" s="42">
        <f t="shared" si="53"/>
        <v>1.1368683772161603E-13</v>
      </c>
      <c r="AM114" s="42">
        <f t="shared" si="53"/>
        <v>1.1368683772161603E-13</v>
      </c>
      <c r="AN114" s="42">
        <f t="shared" si="53"/>
        <v>1.1368683772161603E-13</v>
      </c>
      <c r="AO114" s="27"/>
      <c r="AP114" s="28"/>
    </row>
    <row r="115" spans="1:42" s="26" customFormat="1" ht="15.75" customHeight="1" x14ac:dyDescent="0.25">
      <c r="A115" s="13"/>
      <c r="B115" s="13"/>
      <c r="E115" s="85"/>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27"/>
      <c r="AP115" s="28"/>
    </row>
    <row r="116" spans="1:42" s="14" customFormat="1" ht="15.75" customHeight="1" x14ac:dyDescent="0.25">
      <c r="A116" s="13"/>
      <c r="B116" s="13"/>
      <c r="C116" s="14" t="s">
        <v>38</v>
      </c>
      <c r="E116" s="85">
        <f>SUM(F116:AN116)</f>
        <v>23980.953166833013</v>
      </c>
      <c r="F116" s="101">
        <f t="shared" ref="F116:AN116" si="54">IF(F109&lt;F114,F109,F114)</f>
        <v>0</v>
      </c>
      <c r="G116" s="101">
        <f t="shared" si="54"/>
        <v>0</v>
      </c>
      <c r="H116" s="101">
        <f t="shared" si="54"/>
        <v>0</v>
      </c>
      <c r="I116" s="101">
        <f t="shared" si="54"/>
        <v>0</v>
      </c>
      <c r="J116" s="101">
        <f t="shared" si="54"/>
        <v>0</v>
      </c>
      <c r="K116" s="101">
        <f t="shared" si="54"/>
        <v>0</v>
      </c>
      <c r="L116" s="101">
        <f t="shared" si="54"/>
        <v>0</v>
      </c>
      <c r="M116" s="101">
        <f t="shared" si="54"/>
        <v>0</v>
      </c>
      <c r="N116" s="101">
        <f t="shared" si="54"/>
        <v>0</v>
      </c>
      <c r="O116" s="101">
        <f t="shared" si="54"/>
        <v>0</v>
      </c>
      <c r="P116" s="101">
        <f t="shared" si="54"/>
        <v>0</v>
      </c>
      <c r="Q116" s="101">
        <f t="shared" si="54"/>
        <v>0</v>
      </c>
      <c r="R116" s="101">
        <f t="shared" si="54"/>
        <v>0</v>
      </c>
      <c r="S116" s="101">
        <f t="shared" si="54"/>
        <v>0</v>
      </c>
      <c r="T116" s="101">
        <f t="shared" si="54"/>
        <v>0</v>
      </c>
      <c r="U116" s="101">
        <f t="shared" si="54"/>
        <v>0</v>
      </c>
      <c r="V116" s="101">
        <f t="shared" si="54"/>
        <v>534.53046959999995</v>
      </c>
      <c r="W116" s="101">
        <f t="shared" si="54"/>
        <v>2035.4920282368</v>
      </c>
      <c r="X116" s="101">
        <f t="shared" si="54"/>
        <v>3114.3028032023044</v>
      </c>
      <c r="Y116" s="101">
        <f t="shared" si="54"/>
        <v>3176.5888592663505</v>
      </c>
      <c r="Z116" s="101">
        <f t="shared" si="54"/>
        <v>3240.120636451677</v>
      </c>
      <c r="AA116" s="101">
        <f t="shared" si="54"/>
        <v>3304.9230491807111</v>
      </c>
      <c r="AB116" s="101">
        <f t="shared" si="54"/>
        <v>2427.8460748755315</v>
      </c>
      <c r="AC116" s="101">
        <f t="shared" si="54"/>
        <v>1095.503367386865</v>
      </c>
      <c r="AD116" s="101">
        <f t="shared" si="54"/>
        <v>1042.39532336244</v>
      </c>
      <c r="AE116" s="101">
        <f t="shared" si="54"/>
        <v>1039.0646752542161</v>
      </c>
      <c r="AF116" s="101">
        <f t="shared" si="54"/>
        <v>999.80504355463279</v>
      </c>
      <c r="AG116" s="101">
        <f t="shared" si="54"/>
        <v>979.66454726261497</v>
      </c>
      <c r="AH116" s="101">
        <f t="shared" si="54"/>
        <v>990.71628919886928</v>
      </c>
      <c r="AI116" s="101">
        <f t="shared" si="54"/>
        <v>0</v>
      </c>
      <c r="AJ116" s="101">
        <f t="shared" si="54"/>
        <v>0</v>
      </c>
      <c r="AK116" s="101">
        <f t="shared" si="54"/>
        <v>0</v>
      </c>
      <c r="AL116" s="101">
        <f t="shared" si="54"/>
        <v>0</v>
      </c>
      <c r="AM116" s="101">
        <f t="shared" si="54"/>
        <v>0</v>
      </c>
      <c r="AN116" s="101">
        <f t="shared" si="54"/>
        <v>0</v>
      </c>
      <c r="AO116" s="119"/>
      <c r="AP116" s="100"/>
    </row>
    <row r="117" spans="1:42" s="26" customFormat="1" ht="15.75" customHeight="1" x14ac:dyDescent="0.25">
      <c r="A117" s="13"/>
      <c r="B117" s="13"/>
      <c r="C117" s="26" t="s">
        <v>43</v>
      </c>
      <c r="E117" s="119"/>
      <c r="F117" s="41">
        <f>+F114-F116</f>
        <v>333.76</v>
      </c>
      <c r="G117" s="41">
        <f t="shared" ref="G117:AN117" si="55">+G114-G116</f>
        <v>333.76</v>
      </c>
      <c r="H117" s="41">
        <f t="shared" si="55"/>
        <v>333.76</v>
      </c>
      <c r="I117" s="41">
        <f t="shared" si="55"/>
        <v>333.76</v>
      </c>
      <c r="J117" s="41">
        <f t="shared" si="55"/>
        <v>333.76</v>
      </c>
      <c r="K117" s="41">
        <f t="shared" si="55"/>
        <v>333.76</v>
      </c>
      <c r="L117" s="41">
        <f t="shared" si="55"/>
        <v>333.76</v>
      </c>
      <c r="M117" s="41">
        <f t="shared" si="55"/>
        <v>333.76</v>
      </c>
      <c r="N117" s="41">
        <f t="shared" si="55"/>
        <v>605.98299999999995</v>
      </c>
      <c r="O117" s="41">
        <f t="shared" si="55"/>
        <v>605.98299999999995</v>
      </c>
      <c r="P117" s="41">
        <f t="shared" si="55"/>
        <v>605.98299999999995</v>
      </c>
      <c r="Q117" s="41">
        <f t="shared" si="55"/>
        <v>605.98299999999995</v>
      </c>
      <c r="R117" s="41">
        <f t="shared" si="55"/>
        <v>605.98299999999995</v>
      </c>
      <c r="S117" s="41">
        <f t="shared" si="55"/>
        <v>906.51985999999988</v>
      </c>
      <c r="T117" s="41">
        <f t="shared" si="55"/>
        <v>1967.6461579999998</v>
      </c>
      <c r="U117" s="41">
        <f t="shared" si="55"/>
        <v>2809.4730210799999</v>
      </c>
      <c r="V117" s="41">
        <f t="shared" si="55"/>
        <v>4768.3109455505373</v>
      </c>
      <c r="W117" s="41">
        <f t="shared" si="55"/>
        <v>5106.5268124002378</v>
      </c>
      <c r="X117" s="41">
        <f t="shared" si="55"/>
        <v>4407.8444063623956</v>
      </c>
      <c r="Y117" s="41">
        <f t="shared" si="55"/>
        <v>3663.8095936298514</v>
      </c>
      <c r="Z117" s="41">
        <f t="shared" si="55"/>
        <v>3010.5768473502962</v>
      </c>
      <c r="AA117" s="41">
        <f t="shared" si="55"/>
        <v>1084.0815401097761</v>
      </c>
      <c r="AB117" s="41">
        <f t="shared" si="55"/>
        <v>0</v>
      </c>
      <c r="AC117" s="41">
        <f t="shared" si="55"/>
        <v>0</v>
      </c>
      <c r="AD117" s="41">
        <f t="shared" si="55"/>
        <v>0</v>
      </c>
      <c r="AE117" s="41">
        <f t="shared" si="55"/>
        <v>0</v>
      </c>
      <c r="AF117" s="41">
        <f t="shared" si="55"/>
        <v>0</v>
      </c>
      <c r="AG117" s="41">
        <f t="shared" si="55"/>
        <v>0</v>
      </c>
      <c r="AH117" s="41">
        <f t="shared" si="55"/>
        <v>0</v>
      </c>
      <c r="AI117" s="41">
        <f t="shared" si="55"/>
        <v>1.1368683772161603E-13</v>
      </c>
      <c r="AJ117" s="41">
        <f t="shared" si="55"/>
        <v>1.1368683772161603E-13</v>
      </c>
      <c r="AK117" s="41">
        <f t="shared" si="55"/>
        <v>1.1368683772161603E-13</v>
      </c>
      <c r="AL117" s="41">
        <f t="shared" si="55"/>
        <v>1.1368683772161603E-13</v>
      </c>
      <c r="AM117" s="41">
        <f t="shared" si="55"/>
        <v>1.1368683772161603E-13</v>
      </c>
      <c r="AN117" s="41">
        <f t="shared" si="55"/>
        <v>1.1368683772161603E-13</v>
      </c>
      <c r="AO117" s="27"/>
      <c r="AP117" s="28"/>
    </row>
    <row r="118" spans="1:42" s="26" customFormat="1" ht="15.75" customHeight="1" x14ac:dyDescent="0.25">
      <c r="A118" s="13"/>
      <c r="B118" s="13"/>
      <c r="C118" s="26" t="s">
        <v>44</v>
      </c>
      <c r="E118" s="85"/>
      <c r="F118" s="41">
        <f>+F116</f>
        <v>0</v>
      </c>
      <c r="G118" s="41">
        <f>G116+F118</f>
        <v>0</v>
      </c>
      <c r="H118" s="41">
        <f t="shared" ref="H118:AN118" si="56">H116+G118</f>
        <v>0</v>
      </c>
      <c r="I118" s="41">
        <f t="shared" si="56"/>
        <v>0</v>
      </c>
      <c r="J118" s="41">
        <f t="shared" si="56"/>
        <v>0</v>
      </c>
      <c r="K118" s="41">
        <f t="shared" si="56"/>
        <v>0</v>
      </c>
      <c r="L118" s="41">
        <f t="shared" si="56"/>
        <v>0</v>
      </c>
      <c r="M118" s="41">
        <f t="shared" si="56"/>
        <v>0</v>
      </c>
      <c r="N118" s="41">
        <f t="shared" si="56"/>
        <v>0</v>
      </c>
      <c r="O118" s="41">
        <f t="shared" si="56"/>
        <v>0</v>
      </c>
      <c r="P118" s="41">
        <f t="shared" si="56"/>
        <v>0</v>
      </c>
      <c r="Q118" s="41">
        <f t="shared" si="56"/>
        <v>0</v>
      </c>
      <c r="R118" s="41">
        <f t="shared" si="56"/>
        <v>0</v>
      </c>
      <c r="S118" s="41">
        <f t="shared" si="56"/>
        <v>0</v>
      </c>
      <c r="T118" s="41">
        <f t="shared" si="56"/>
        <v>0</v>
      </c>
      <c r="U118" s="41">
        <f t="shared" si="56"/>
        <v>0</v>
      </c>
      <c r="V118" s="41">
        <f t="shared" si="56"/>
        <v>534.53046959999995</v>
      </c>
      <c r="W118" s="41">
        <f t="shared" si="56"/>
        <v>2570.0224978368001</v>
      </c>
      <c r="X118" s="41">
        <f t="shared" si="56"/>
        <v>5684.3253010391045</v>
      </c>
      <c r="Y118" s="41">
        <f t="shared" si="56"/>
        <v>8860.9141603054559</v>
      </c>
      <c r="Z118" s="41">
        <f t="shared" si="56"/>
        <v>12101.034796757132</v>
      </c>
      <c r="AA118" s="41">
        <f t="shared" si="56"/>
        <v>15405.957845937843</v>
      </c>
      <c r="AB118" s="41">
        <f t="shared" si="56"/>
        <v>17833.803920813374</v>
      </c>
      <c r="AC118" s="41">
        <f t="shared" si="56"/>
        <v>18929.307288200238</v>
      </c>
      <c r="AD118" s="41">
        <f t="shared" si="56"/>
        <v>19971.70261156268</v>
      </c>
      <c r="AE118" s="41">
        <f t="shared" si="56"/>
        <v>21010.767286816896</v>
      </c>
      <c r="AF118" s="41">
        <f t="shared" si="56"/>
        <v>22010.572330371528</v>
      </c>
      <c r="AG118" s="41">
        <f t="shared" si="56"/>
        <v>22990.236877634143</v>
      </c>
      <c r="AH118" s="41">
        <f t="shared" si="56"/>
        <v>23980.953166833013</v>
      </c>
      <c r="AI118" s="41">
        <f t="shared" si="56"/>
        <v>23980.953166833013</v>
      </c>
      <c r="AJ118" s="41">
        <f t="shared" si="56"/>
        <v>23980.953166833013</v>
      </c>
      <c r="AK118" s="41">
        <f t="shared" si="56"/>
        <v>23980.953166833013</v>
      </c>
      <c r="AL118" s="41">
        <f t="shared" si="56"/>
        <v>23980.953166833013</v>
      </c>
      <c r="AM118" s="41">
        <f t="shared" si="56"/>
        <v>23980.953166833013</v>
      </c>
      <c r="AN118" s="41">
        <f t="shared" si="56"/>
        <v>23980.953166833013</v>
      </c>
      <c r="AO118" s="27"/>
      <c r="AP118" s="28"/>
    </row>
    <row r="119" spans="1:42" s="26" customFormat="1" ht="15.75" customHeight="1" x14ac:dyDescent="0.25">
      <c r="A119" s="13"/>
      <c r="B119" s="13"/>
      <c r="E119" s="85"/>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27"/>
      <c r="AP119" s="28"/>
    </row>
    <row r="120" spans="1:42" s="26" customFormat="1" ht="15.75" customHeight="1" x14ac:dyDescent="0.25">
      <c r="A120" s="11" t="s">
        <v>181</v>
      </c>
      <c r="B120" s="13"/>
      <c r="E120" s="119"/>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27"/>
      <c r="AP120" s="28"/>
    </row>
    <row r="121" spans="1:42" s="26" customFormat="1" ht="15.75" customHeight="1" x14ac:dyDescent="0.25">
      <c r="A121" s="13"/>
      <c r="B121" s="29" t="s">
        <v>182</v>
      </c>
      <c r="C121" s="43"/>
      <c r="D121" s="43"/>
      <c r="E121" s="119"/>
      <c r="F121" s="41"/>
      <c r="G121" s="41"/>
      <c r="H121" s="41"/>
      <c r="I121" s="41"/>
      <c r="J121" s="41"/>
      <c r="K121" s="41"/>
      <c r="L121" s="41"/>
      <c r="M121" s="41"/>
      <c r="N121" s="41"/>
      <c r="O121" s="41"/>
      <c r="P121" s="41"/>
      <c r="Q121" s="41"/>
      <c r="R121" s="41"/>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27"/>
      <c r="AP121" s="28"/>
    </row>
    <row r="122" spans="1:42" s="26" customFormat="1" ht="15.75" customHeight="1" x14ac:dyDescent="0.25">
      <c r="A122" s="13"/>
      <c r="B122" s="13"/>
      <c r="C122" s="43" t="s">
        <v>185</v>
      </c>
      <c r="D122" s="93">
        <f>Dashboard!D25</f>
        <v>0.75</v>
      </c>
      <c r="E122" s="85">
        <f>SUM(F122:AN122)</f>
        <v>8484.0887165085405</v>
      </c>
      <c r="F122" s="41">
        <f t="shared" ref="F122:AN122" si="57">+F55*$D$122</f>
        <v>0</v>
      </c>
      <c r="G122" s="41">
        <f t="shared" si="57"/>
        <v>0</v>
      </c>
      <c r="H122" s="41">
        <f t="shared" si="57"/>
        <v>0</v>
      </c>
      <c r="I122" s="41">
        <f t="shared" si="57"/>
        <v>0</v>
      </c>
      <c r="J122" s="41">
        <f t="shared" si="57"/>
        <v>0</v>
      </c>
      <c r="K122" s="41">
        <f t="shared" si="57"/>
        <v>0</v>
      </c>
      <c r="L122" s="41">
        <f t="shared" si="57"/>
        <v>0</v>
      </c>
      <c r="M122" s="41">
        <f t="shared" si="57"/>
        <v>0</v>
      </c>
      <c r="N122" s="41">
        <f t="shared" si="57"/>
        <v>0</v>
      </c>
      <c r="O122" s="41">
        <f t="shared" si="57"/>
        <v>0</v>
      </c>
      <c r="P122" s="41">
        <f t="shared" si="57"/>
        <v>0</v>
      </c>
      <c r="Q122" s="41">
        <f t="shared" si="57"/>
        <v>0</v>
      </c>
      <c r="R122" s="41">
        <f t="shared" si="57"/>
        <v>0</v>
      </c>
      <c r="S122" s="41">
        <f t="shared" si="57"/>
        <v>937.59899999999993</v>
      </c>
      <c r="T122" s="41">
        <f t="shared" si="57"/>
        <v>3310.4456999999993</v>
      </c>
      <c r="U122" s="41">
        <f t="shared" si="57"/>
        <v>2626.2869219999993</v>
      </c>
      <c r="V122" s="41">
        <f t="shared" si="57"/>
        <v>535.76253208799983</v>
      </c>
      <c r="W122" s="41">
        <f t="shared" si="57"/>
        <v>0</v>
      </c>
      <c r="X122" s="41">
        <f t="shared" si="57"/>
        <v>0</v>
      </c>
      <c r="Y122" s="41">
        <f t="shared" si="57"/>
        <v>0</v>
      </c>
      <c r="Z122" s="41">
        <f t="shared" si="57"/>
        <v>135.89250106564572</v>
      </c>
      <c r="AA122" s="41">
        <f t="shared" si="57"/>
        <v>479.80506145485685</v>
      </c>
      <c r="AB122" s="41">
        <f t="shared" si="57"/>
        <v>380.64534875418639</v>
      </c>
      <c r="AC122" s="41">
        <f t="shared" si="57"/>
        <v>77.651651145854032</v>
      </c>
      <c r="AD122" s="41">
        <f t="shared" si="57"/>
        <v>0</v>
      </c>
      <c r="AE122" s="41">
        <f t="shared" si="57"/>
        <v>0</v>
      </c>
      <c r="AF122" s="41">
        <f t="shared" si="57"/>
        <v>0</v>
      </c>
      <c r="AG122" s="41">
        <f t="shared" si="57"/>
        <v>0</v>
      </c>
      <c r="AH122" s="41">
        <f t="shared" si="57"/>
        <v>0</v>
      </c>
      <c r="AI122" s="41">
        <f t="shared" si="57"/>
        <v>0</v>
      </c>
      <c r="AJ122" s="41">
        <f t="shared" si="57"/>
        <v>0</v>
      </c>
      <c r="AK122" s="41">
        <f t="shared" si="57"/>
        <v>0</v>
      </c>
      <c r="AL122" s="41">
        <f t="shared" si="57"/>
        <v>0</v>
      </c>
      <c r="AM122" s="41">
        <f t="shared" si="57"/>
        <v>0</v>
      </c>
      <c r="AN122" s="41">
        <f t="shared" si="57"/>
        <v>0</v>
      </c>
      <c r="AO122" s="27"/>
      <c r="AP122" s="28"/>
    </row>
    <row r="123" spans="1:42" s="26" customFormat="1" ht="15.75" customHeight="1" x14ac:dyDescent="0.25">
      <c r="A123" s="13"/>
      <c r="B123" s="13"/>
      <c r="C123" s="43" t="s">
        <v>183</v>
      </c>
      <c r="D123" s="43"/>
      <c r="E123" s="85">
        <f>SUM(F123:AN123)</f>
        <v>9535.8277987604688</v>
      </c>
      <c r="F123" s="41">
        <f>IF(D125&lt;=0,0,IF(F9=0,0,(F9/($E9*0.75)*$E122)))</f>
        <v>0</v>
      </c>
      <c r="G123" s="41">
        <f t="shared" ref="G123:AN123" si="58">IF(F125&lt;=0,0,IF(G9=0,0,(G9/($E9*0.75)*$E122)))</f>
        <v>0</v>
      </c>
      <c r="H123" s="41">
        <f t="shared" si="58"/>
        <v>0</v>
      </c>
      <c r="I123" s="41">
        <f t="shared" si="58"/>
        <v>0</v>
      </c>
      <c r="J123" s="41">
        <f t="shared" si="58"/>
        <v>0</v>
      </c>
      <c r="K123" s="41">
        <f t="shared" si="58"/>
        <v>0</v>
      </c>
      <c r="L123" s="41">
        <f t="shared" si="58"/>
        <v>0</v>
      </c>
      <c r="M123" s="41">
        <f t="shared" si="58"/>
        <v>0</v>
      </c>
      <c r="N123" s="41">
        <f t="shared" si="58"/>
        <v>0</v>
      </c>
      <c r="O123" s="41">
        <f t="shared" si="58"/>
        <v>0</v>
      </c>
      <c r="P123" s="41">
        <f t="shared" si="58"/>
        <v>0</v>
      </c>
      <c r="Q123" s="41">
        <f t="shared" si="58"/>
        <v>0</v>
      </c>
      <c r="R123" s="41">
        <f t="shared" si="58"/>
        <v>0</v>
      </c>
      <c r="S123" s="41">
        <f t="shared" si="58"/>
        <v>0</v>
      </c>
      <c r="T123" s="41">
        <f t="shared" si="58"/>
        <v>0</v>
      </c>
      <c r="U123" s="41">
        <f t="shared" si="58"/>
        <v>0</v>
      </c>
      <c r="V123" s="41">
        <f t="shared" si="58"/>
        <v>197.49313657688862</v>
      </c>
      <c r="W123" s="41">
        <f t="shared" si="58"/>
        <v>737.30770988705092</v>
      </c>
      <c r="X123" s="41">
        <f t="shared" si="58"/>
        <v>1105.9615648305762</v>
      </c>
      <c r="Y123" s="41">
        <f t="shared" si="58"/>
        <v>1105.9615648305762</v>
      </c>
      <c r="Z123" s="41">
        <f t="shared" si="58"/>
        <v>1105.9615648305762</v>
      </c>
      <c r="AA123" s="41">
        <f t="shared" si="58"/>
        <v>1105.9615648305762</v>
      </c>
      <c r="AB123" s="41">
        <f t="shared" si="58"/>
        <v>1105.9615648305762</v>
      </c>
      <c r="AC123" s="41">
        <f t="shared" si="58"/>
        <v>1105.9615648305762</v>
      </c>
      <c r="AD123" s="41">
        <f t="shared" si="58"/>
        <v>1058.2156110147309</v>
      </c>
      <c r="AE123" s="41">
        <f t="shared" si="58"/>
        <v>907.04195229834079</v>
      </c>
      <c r="AF123" s="41">
        <f t="shared" si="58"/>
        <v>0</v>
      </c>
      <c r="AG123" s="41">
        <f t="shared" si="58"/>
        <v>0</v>
      </c>
      <c r="AH123" s="41">
        <f t="shared" si="58"/>
        <v>0</v>
      </c>
      <c r="AI123" s="41">
        <f t="shared" si="58"/>
        <v>0</v>
      </c>
      <c r="AJ123" s="41">
        <f t="shared" si="58"/>
        <v>0</v>
      </c>
      <c r="AK123" s="41">
        <f t="shared" si="58"/>
        <v>0</v>
      </c>
      <c r="AL123" s="41">
        <f t="shared" si="58"/>
        <v>0</v>
      </c>
      <c r="AM123" s="41">
        <f t="shared" si="58"/>
        <v>0</v>
      </c>
      <c r="AN123" s="41">
        <f t="shared" si="58"/>
        <v>0</v>
      </c>
      <c r="AO123" s="27"/>
      <c r="AP123" s="28"/>
    </row>
    <row r="124" spans="1:42" s="26" customFormat="1" ht="15.75" customHeight="1" x14ac:dyDescent="0.25">
      <c r="A124" s="13"/>
      <c r="B124" s="13"/>
      <c r="C124" s="43" t="s">
        <v>184</v>
      </c>
      <c r="D124" s="43"/>
      <c r="E124" s="85">
        <f>SUM(F124:AN124)</f>
        <v>8902.6036362483173</v>
      </c>
      <c r="F124" s="41">
        <f>IF(F123&gt;=D125,D125,F123)</f>
        <v>0</v>
      </c>
      <c r="G124" s="41">
        <f t="shared" ref="G124:V124" si="59">IF(G123&gt;=F125,F125,G123)</f>
        <v>0</v>
      </c>
      <c r="H124" s="41">
        <f t="shared" si="59"/>
        <v>0</v>
      </c>
      <c r="I124" s="41">
        <f t="shared" si="59"/>
        <v>0</v>
      </c>
      <c r="J124" s="41">
        <f t="shared" si="59"/>
        <v>0</v>
      </c>
      <c r="K124" s="41">
        <f t="shared" si="59"/>
        <v>0</v>
      </c>
      <c r="L124" s="41">
        <f t="shared" si="59"/>
        <v>0</v>
      </c>
      <c r="M124" s="41">
        <f t="shared" si="59"/>
        <v>0</v>
      </c>
      <c r="N124" s="41">
        <f t="shared" si="59"/>
        <v>0</v>
      </c>
      <c r="O124" s="41">
        <f t="shared" si="59"/>
        <v>0</v>
      </c>
      <c r="P124" s="41">
        <f t="shared" si="59"/>
        <v>0</v>
      </c>
      <c r="Q124" s="41">
        <f t="shared" si="59"/>
        <v>0</v>
      </c>
      <c r="R124" s="41">
        <f t="shared" si="59"/>
        <v>0</v>
      </c>
      <c r="S124" s="41">
        <f t="shared" si="59"/>
        <v>0</v>
      </c>
      <c r="T124" s="41">
        <f t="shared" si="59"/>
        <v>0</v>
      </c>
      <c r="U124" s="41">
        <f t="shared" si="59"/>
        <v>0</v>
      </c>
      <c r="V124" s="41">
        <f t="shared" si="59"/>
        <v>197.49313657688862</v>
      </c>
      <c r="W124" s="41">
        <f>IF(W123&gt;=V125,V125,W123)</f>
        <v>737.30770988705092</v>
      </c>
      <c r="X124" s="41">
        <f t="shared" ref="X124:AN124" si="60">IF(X123&gt;=W125,W125,X123)</f>
        <v>1105.9615648305762</v>
      </c>
      <c r="Y124" s="41">
        <f t="shared" si="60"/>
        <v>1105.9615648305762</v>
      </c>
      <c r="Z124" s="41">
        <f t="shared" si="60"/>
        <v>1105.9615648305762</v>
      </c>
      <c r="AA124" s="41">
        <f t="shared" si="60"/>
        <v>1105.9615648305762</v>
      </c>
      <c r="AB124" s="41">
        <f t="shared" si="60"/>
        <v>1105.9615648305762</v>
      </c>
      <c r="AC124" s="41">
        <f t="shared" si="60"/>
        <v>1105.9615648305762</v>
      </c>
      <c r="AD124" s="41">
        <f t="shared" si="60"/>
        <v>1058.2156110147309</v>
      </c>
      <c r="AE124" s="41">
        <f t="shared" si="60"/>
        <v>273.81778978618991</v>
      </c>
      <c r="AF124" s="41">
        <f t="shared" si="60"/>
        <v>0</v>
      </c>
      <c r="AG124" s="41">
        <f t="shared" si="60"/>
        <v>0</v>
      </c>
      <c r="AH124" s="41">
        <f t="shared" si="60"/>
        <v>0</v>
      </c>
      <c r="AI124" s="41">
        <f t="shared" si="60"/>
        <v>0</v>
      </c>
      <c r="AJ124" s="41">
        <f t="shared" si="60"/>
        <v>0</v>
      </c>
      <c r="AK124" s="41">
        <f t="shared" si="60"/>
        <v>0</v>
      </c>
      <c r="AL124" s="41">
        <f t="shared" si="60"/>
        <v>0</v>
      </c>
      <c r="AM124" s="41">
        <f t="shared" si="60"/>
        <v>0</v>
      </c>
      <c r="AN124" s="41">
        <f t="shared" si="60"/>
        <v>0</v>
      </c>
      <c r="AO124" s="27"/>
      <c r="AP124" s="28"/>
    </row>
    <row r="125" spans="1:42" s="26" customFormat="1" ht="15.75" customHeight="1" x14ac:dyDescent="0.25">
      <c r="A125" s="13"/>
      <c r="B125" s="13"/>
      <c r="C125" s="26" t="s">
        <v>195</v>
      </c>
      <c r="D125" s="43"/>
      <c r="E125" s="189"/>
      <c r="F125" s="42">
        <f>+F122-F124</f>
        <v>0</v>
      </c>
      <c r="G125" s="42">
        <f>+F125+G122-G124+F127</f>
        <v>0</v>
      </c>
      <c r="H125" s="42">
        <f t="shared" ref="H125:AN125" si="61">+G125+H122-H124+G127</f>
        <v>0</v>
      </c>
      <c r="I125" s="42">
        <f t="shared" si="61"/>
        <v>0</v>
      </c>
      <c r="J125" s="42">
        <f t="shared" si="61"/>
        <v>0</v>
      </c>
      <c r="K125" s="42">
        <f t="shared" si="61"/>
        <v>0</v>
      </c>
      <c r="L125" s="42">
        <f t="shared" si="61"/>
        <v>0</v>
      </c>
      <c r="M125" s="42">
        <f t="shared" si="61"/>
        <v>0</v>
      </c>
      <c r="N125" s="42">
        <f t="shared" si="61"/>
        <v>0</v>
      </c>
      <c r="O125" s="42">
        <f t="shared" si="61"/>
        <v>0</v>
      </c>
      <c r="P125" s="42">
        <f t="shared" si="61"/>
        <v>0</v>
      </c>
      <c r="Q125" s="42">
        <f t="shared" si="61"/>
        <v>0</v>
      </c>
      <c r="R125" s="42">
        <f t="shared" si="61"/>
        <v>0</v>
      </c>
      <c r="S125" s="42">
        <f t="shared" si="61"/>
        <v>937.59899999999993</v>
      </c>
      <c r="T125" s="42">
        <f t="shared" si="61"/>
        <v>4270.5470759999998</v>
      </c>
      <c r="U125" s="42">
        <f t="shared" si="61"/>
        <v>7021.8295038239994</v>
      </c>
      <c r="V125" s="42">
        <f t="shared" si="61"/>
        <v>7631.1159372508864</v>
      </c>
      <c r="W125" s="42">
        <f t="shared" si="61"/>
        <v>6893.8082273638356</v>
      </c>
      <c r="X125" s="42">
        <f t="shared" si="61"/>
        <v>5787.8466625332594</v>
      </c>
      <c r="Y125" s="42">
        <f t="shared" si="61"/>
        <v>4681.8850977026832</v>
      </c>
      <c r="Z125" s="42">
        <f t="shared" si="61"/>
        <v>3711.8160339377528</v>
      </c>
      <c r="AA125" s="42">
        <f t="shared" si="61"/>
        <v>3085.6595305620331</v>
      </c>
      <c r="AB125" s="42">
        <f t="shared" si="61"/>
        <v>2360.3433144856431</v>
      </c>
      <c r="AC125" s="42">
        <f t="shared" si="61"/>
        <v>1332.0334008009208</v>
      </c>
      <c r="AD125" s="42">
        <f t="shared" si="61"/>
        <v>273.81778978618991</v>
      </c>
      <c r="AE125" s="42">
        <f t="shared" si="61"/>
        <v>0</v>
      </c>
      <c r="AF125" s="42">
        <f t="shared" si="61"/>
        <v>0</v>
      </c>
      <c r="AG125" s="42">
        <f t="shared" si="61"/>
        <v>0</v>
      </c>
      <c r="AH125" s="42">
        <f t="shared" si="61"/>
        <v>0</v>
      </c>
      <c r="AI125" s="42">
        <f t="shared" si="61"/>
        <v>0</v>
      </c>
      <c r="AJ125" s="42">
        <f t="shared" si="61"/>
        <v>0</v>
      </c>
      <c r="AK125" s="42">
        <f t="shared" si="61"/>
        <v>0</v>
      </c>
      <c r="AL125" s="42">
        <f t="shared" si="61"/>
        <v>0</v>
      </c>
      <c r="AM125" s="42">
        <f t="shared" si="61"/>
        <v>0</v>
      </c>
      <c r="AN125" s="42">
        <f t="shared" si="61"/>
        <v>0</v>
      </c>
      <c r="AO125" s="47"/>
      <c r="AP125" s="28"/>
    </row>
    <row r="126" spans="1:42" s="26" customFormat="1" ht="15.75" customHeight="1" x14ac:dyDescent="0.25">
      <c r="A126" s="13"/>
      <c r="C126" s="26" t="s">
        <v>194</v>
      </c>
      <c r="D126" s="84">
        <f>Dashboard!D24</f>
        <v>4.8000000000000001E-2</v>
      </c>
      <c r="E126" s="98">
        <f>SUM(F126:AN126)</f>
        <v>2303.4384755638657</v>
      </c>
      <c r="F126" s="42">
        <f>+$D$126*F125</f>
        <v>0</v>
      </c>
      <c r="G126" s="42">
        <f>+$D$126*((F125+G125)/2)</f>
        <v>0</v>
      </c>
      <c r="H126" s="42">
        <f t="shared" ref="H126:AN126" si="62">+$D$126*((G125+H125)/2)</f>
        <v>0</v>
      </c>
      <c r="I126" s="42">
        <f t="shared" si="62"/>
        <v>0</v>
      </c>
      <c r="J126" s="42">
        <f t="shared" si="62"/>
        <v>0</v>
      </c>
      <c r="K126" s="42">
        <f t="shared" si="62"/>
        <v>0</v>
      </c>
      <c r="L126" s="42">
        <f t="shared" si="62"/>
        <v>0</v>
      </c>
      <c r="M126" s="42">
        <f t="shared" si="62"/>
        <v>0</v>
      </c>
      <c r="N126" s="42">
        <f t="shared" si="62"/>
        <v>0</v>
      </c>
      <c r="O126" s="42">
        <f t="shared" si="62"/>
        <v>0</v>
      </c>
      <c r="P126" s="42">
        <f t="shared" si="62"/>
        <v>0</v>
      </c>
      <c r="Q126" s="42">
        <f t="shared" si="62"/>
        <v>0</v>
      </c>
      <c r="R126" s="42">
        <f t="shared" si="62"/>
        <v>0</v>
      </c>
      <c r="S126" s="42">
        <f t="shared" si="62"/>
        <v>22.502375999999998</v>
      </c>
      <c r="T126" s="42">
        <f t="shared" si="62"/>
        <v>124.99550582400001</v>
      </c>
      <c r="U126" s="42">
        <f t="shared" si="62"/>
        <v>271.01703791577597</v>
      </c>
      <c r="V126" s="42">
        <f t="shared" si="62"/>
        <v>351.67069058579727</v>
      </c>
      <c r="W126" s="42">
        <f t="shared" si="62"/>
        <v>348.59817995075332</v>
      </c>
      <c r="X126" s="42">
        <f t="shared" si="62"/>
        <v>304.35971735753026</v>
      </c>
      <c r="Y126" s="42">
        <f t="shared" si="62"/>
        <v>251.27356224566265</v>
      </c>
      <c r="Z126" s="42">
        <f t="shared" si="62"/>
        <v>201.44882715937044</v>
      </c>
      <c r="AA126" s="42">
        <f t="shared" si="62"/>
        <v>163.13941354799488</v>
      </c>
      <c r="AB126" s="42">
        <f t="shared" si="62"/>
        <v>130.70406828114423</v>
      </c>
      <c r="AC126" s="42">
        <f t="shared" si="62"/>
        <v>88.617041166877542</v>
      </c>
      <c r="AD126" s="42">
        <f t="shared" si="62"/>
        <v>38.540428574090662</v>
      </c>
      <c r="AE126" s="42">
        <f t="shared" si="62"/>
        <v>6.5716269548685577</v>
      </c>
      <c r="AF126" s="42">
        <f t="shared" si="62"/>
        <v>0</v>
      </c>
      <c r="AG126" s="42">
        <f t="shared" si="62"/>
        <v>0</v>
      </c>
      <c r="AH126" s="42">
        <f t="shared" si="62"/>
        <v>0</v>
      </c>
      <c r="AI126" s="42">
        <f t="shared" si="62"/>
        <v>0</v>
      </c>
      <c r="AJ126" s="42">
        <f t="shared" si="62"/>
        <v>0</v>
      </c>
      <c r="AK126" s="42">
        <f t="shared" si="62"/>
        <v>0</v>
      </c>
      <c r="AL126" s="42">
        <f t="shared" si="62"/>
        <v>0</v>
      </c>
      <c r="AM126" s="42">
        <f t="shared" si="62"/>
        <v>0</v>
      </c>
      <c r="AN126" s="42">
        <f t="shared" si="62"/>
        <v>0</v>
      </c>
      <c r="AO126" s="27"/>
      <c r="AP126" s="28"/>
    </row>
    <row r="127" spans="1:42" s="26" customFormat="1" ht="15.75" customHeight="1" x14ac:dyDescent="0.25">
      <c r="A127" s="13"/>
      <c r="B127" s="13"/>
      <c r="C127" s="43" t="s">
        <v>196</v>
      </c>
      <c r="D127" s="43"/>
      <c r="E127" s="85">
        <f>SUM(F127:AN127)</f>
        <v>418.51491973977596</v>
      </c>
      <c r="F127" s="41">
        <f t="shared" ref="F127:AN127" si="63">IF(F3&lt;0,F126,0)</f>
        <v>0</v>
      </c>
      <c r="G127" s="41">
        <f t="shared" si="63"/>
        <v>0</v>
      </c>
      <c r="H127" s="41">
        <f t="shared" si="63"/>
        <v>0</v>
      </c>
      <c r="I127" s="41">
        <f t="shared" si="63"/>
        <v>0</v>
      </c>
      <c r="J127" s="41">
        <f t="shared" si="63"/>
        <v>0</v>
      </c>
      <c r="K127" s="41">
        <f t="shared" si="63"/>
        <v>0</v>
      </c>
      <c r="L127" s="41">
        <f t="shared" si="63"/>
        <v>0</v>
      </c>
      <c r="M127" s="41">
        <f t="shared" si="63"/>
        <v>0</v>
      </c>
      <c r="N127" s="41">
        <f t="shared" si="63"/>
        <v>0</v>
      </c>
      <c r="O127" s="41">
        <f t="shared" si="63"/>
        <v>0</v>
      </c>
      <c r="P127" s="41">
        <f t="shared" si="63"/>
        <v>0</v>
      </c>
      <c r="Q127" s="41">
        <f t="shared" si="63"/>
        <v>0</v>
      </c>
      <c r="R127" s="41">
        <f t="shared" si="63"/>
        <v>0</v>
      </c>
      <c r="S127" s="41">
        <f t="shared" si="63"/>
        <v>22.502375999999998</v>
      </c>
      <c r="T127" s="41">
        <f t="shared" si="63"/>
        <v>124.99550582400001</v>
      </c>
      <c r="U127" s="41">
        <f t="shared" si="63"/>
        <v>271.01703791577597</v>
      </c>
      <c r="V127" s="41">
        <f t="shared" si="63"/>
        <v>0</v>
      </c>
      <c r="W127" s="41">
        <f t="shared" si="63"/>
        <v>0</v>
      </c>
      <c r="X127" s="41">
        <f t="shared" si="63"/>
        <v>0</v>
      </c>
      <c r="Y127" s="41">
        <f t="shared" si="63"/>
        <v>0</v>
      </c>
      <c r="Z127" s="41">
        <f t="shared" si="63"/>
        <v>0</v>
      </c>
      <c r="AA127" s="41">
        <f t="shared" si="63"/>
        <v>0</v>
      </c>
      <c r="AB127" s="41">
        <f t="shared" si="63"/>
        <v>0</v>
      </c>
      <c r="AC127" s="41">
        <f t="shared" si="63"/>
        <v>0</v>
      </c>
      <c r="AD127" s="41">
        <f t="shared" si="63"/>
        <v>0</v>
      </c>
      <c r="AE127" s="41">
        <f t="shared" si="63"/>
        <v>0</v>
      </c>
      <c r="AF127" s="41">
        <f t="shared" si="63"/>
        <v>0</v>
      </c>
      <c r="AG127" s="41">
        <f t="shared" si="63"/>
        <v>0</v>
      </c>
      <c r="AH127" s="41">
        <f t="shared" si="63"/>
        <v>0</v>
      </c>
      <c r="AI127" s="41">
        <f t="shared" si="63"/>
        <v>0</v>
      </c>
      <c r="AJ127" s="41">
        <f t="shared" si="63"/>
        <v>0</v>
      </c>
      <c r="AK127" s="41">
        <f t="shared" si="63"/>
        <v>0</v>
      </c>
      <c r="AL127" s="41">
        <f t="shared" si="63"/>
        <v>0</v>
      </c>
      <c r="AM127" s="41">
        <f t="shared" si="63"/>
        <v>0</v>
      </c>
      <c r="AN127" s="41">
        <f t="shared" si="63"/>
        <v>0</v>
      </c>
      <c r="AO127" s="27"/>
      <c r="AP127" s="28"/>
    </row>
    <row r="128" spans="1:42" s="26" customFormat="1" ht="15.75" customHeight="1" x14ac:dyDescent="0.25">
      <c r="A128" s="13"/>
      <c r="C128" s="26" t="s">
        <v>197</v>
      </c>
      <c r="D128" s="84"/>
      <c r="E128" s="98">
        <f>SUM(F128:AN128)</f>
        <v>1884.9235558240896</v>
      </c>
      <c r="F128" s="42">
        <f>+F126-F127</f>
        <v>0</v>
      </c>
      <c r="G128" s="42">
        <f t="shared" ref="G128:AN128" si="64">+G126-G127</f>
        <v>0</v>
      </c>
      <c r="H128" s="42">
        <f t="shared" si="64"/>
        <v>0</v>
      </c>
      <c r="I128" s="42">
        <f t="shared" si="64"/>
        <v>0</v>
      </c>
      <c r="J128" s="42">
        <f t="shared" si="64"/>
        <v>0</v>
      </c>
      <c r="K128" s="42">
        <f t="shared" si="64"/>
        <v>0</v>
      </c>
      <c r="L128" s="42">
        <f t="shared" si="64"/>
        <v>0</v>
      </c>
      <c r="M128" s="42">
        <f t="shared" si="64"/>
        <v>0</v>
      </c>
      <c r="N128" s="42">
        <f t="shared" si="64"/>
        <v>0</v>
      </c>
      <c r="O128" s="42">
        <f t="shared" si="64"/>
        <v>0</v>
      </c>
      <c r="P128" s="42">
        <f t="shared" si="64"/>
        <v>0</v>
      </c>
      <c r="Q128" s="42">
        <f t="shared" si="64"/>
        <v>0</v>
      </c>
      <c r="R128" s="42">
        <f t="shared" si="64"/>
        <v>0</v>
      </c>
      <c r="S128" s="42">
        <f t="shared" si="64"/>
        <v>0</v>
      </c>
      <c r="T128" s="42">
        <f t="shared" si="64"/>
        <v>0</v>
      </c>
      <c r="U128" s="42">
        <f t="shared" si="64"/>
        <v>0</v>
      </c>
      <c r="V128" s="42">
        <f t="shared" si="64"/>
        <v>351.67069058579727</v>
      </c>
      <c r="W128" s="42">
        <f t="shared" si="64"/>
        <v>348.59817995075332</v>
      </c>
      <c r="X128" s="42">
        <f t="shared" si="64"/>
        <v>304.35971735753026</v>
      </c>
      <c r="Y128" s="42">
        <f t="shared" si="64"/>
        <v>251.27356224566265</v>
      </c>
      <c r="Z128" s="42">
        <f t="shared" si="64"/>
        <v>201.44882715937044</v>
      </c>
      <c r="AA128" s="42">
        <f t="shared" si="64"/>
        <v>163.13941354799488</v>
      </c>
      <c r="AB128" s="42">
        <f t="shared" si="64"/>
        <v>130.70406828114423</v>
      </c>
      <c r="AC128" s="42">
        <f t="shared" si="64"/>
        <v>88.617041166877542</v>
      </c>
      <c r="AD128" s="42">
        <f t="shared" si="64"/>
        <v>38.540428574090662</v>
      </c>
      <c r="AE128" s="42">
        <f t="shared" si="64"/>
        <v>6.5716269548685577</v>
      </c>
      <c r="AF128" s="42">
        <f t="shared" si="64"/>
        <v>0</v>
      </c>
      <c r="AG128" s="42">
        <f t="shared" si="64"/>
        <v>0</v>
      </c>
      <c r="AH128" s="42">
        <f t="shared" si="64"/>
        <v>0</v>
      </c>
      <c r="AI128" s="42">
        <f t="shared" si="64"/>
        <v>0</v>
      </c>
      <c r="AJ128" s="42">
        <f t="shared" si="64"/>
        <v>0</v>
      </c>
      <c r="AK128" s="42">
        <f t="shared" si="64"/>
        <v>0</v>
      </c>
      <c r="AL128" s="42">
        <f t="shared" si="64"/>
        <v>0</v>
      </c>
      <c r="AM128" s="42">
        <f t="shared" si="64"/>
        <v>0</v>
      </c>
      <c r="AN128" s="42">
        <f t="shared" si="64"/>
        <v>0</v>
      </c>
      <c r="AO128" s="27"/>
      <c r="AP128" s="28"/>
    </row>
    <row r="129" spans="1:42" s="26" customFormat="1" ht="15.75" customHeight="1" x14ac:dyDescent="0.25">
      <c r="A129" s="13"/>
      <c r="D129" s="84"/>
      <c r="E129" s="9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27"/>
      <c r="AP129" s="28"/>
    </row>
    <row r="130" spans="1:42" s="26" customFormat="1" ht="15.75" customHeight="1" x14ac:dyDescent="0.25">
      <c r="A130" s="11" t="s">
        <v>159</v>
      </c>
      <c r="B130" s="13"/>
      <c r="E130" s="119"/>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27"/>
      <c r="AP130" s="28"/>
    </row>
    <row r="131" spans="1:42" s="49" customFormat="1" ht="15.75" customHeight="1" x14ac:dyDescent="0.25">
      <c r="A131" s="48"/>
      <c r="B131" s="48"/>
      <c r="C131" s="43" t="s">
        <v>272</v>
      </c>
      <c r="D131" s="102"/>
      <c r="E131" s="99">
        <f>SUM(F131:AN131)</f>
        <v>26634.848938302788</v>
      </c>
      <c r="F131" s="37">
        <f t="shared" ref="F131:AN131" si="65">+F75-F76-F56-F62-F54-F128-F86-F87</f>
        <v>-333.76000000000005</v>
      </c>
      <c r="G131" s="37">
        <f t="shared" si="65"/>
        <v>0</v>
      </c>
      <c r="H131" s="37">
        <f t="shared" si="65"/>
        <v>0</v>
      </c>
      <c r="I131" s="37">
        <f t="shared" si="65"/>
        <v>0</v>
      </c>
      <c r="J131" s="37">
        <f t="shared" si="65"/>
        <v>0</v>
      </c>
      <c r="K131" s="37">
        <f t="shared" si="65"/>
        <v>0</v>
      </c>
      <c r="L131" s="37">
        <f t="shared" si="65"/>
        <v>0</v>
      </c>
      <c r="M131" s="37">
        <f t="shared" si="65"/>
        <v>0</v>
      </c>
      <c r="N131" s="37">
        <f t="shared" si="65"/>
        <v>-272.22299999999996</v>
      </c>
      <c r="O131" s="37">
        <f t="shared" si="65"/>
        <v>0</v>
      </c>
      <c r="P131" s="37">
        <f t="shared" si="65"/>
        <v>0</v>
      </c>
      <c r="Q131" s="37">
        <f t="shared" si="65"/>
        <v>0</v>
      </c>
      <c r="R131" s="37">
        <f t="shared" si="65"/>
        <v>0</v>
      </c>
      <c r="S131" s="37">
        <f t="shared" si="65"/>
        <v>-300.53685999999999</v>
      </c>
      <c r="T131" s="37">
        <f t="shared" si="65"/>
        <v>-1061.1262979999999</v>
      </c>
      <c r="U131" s="37">
        <f t="shared" si="65"/>
        <v>-841.82686307999995</v>
      </c>
      <c r="V131" s="37">
        <f t="shared" si="65"/>
        <v>-577.53298955004641</v>
      </c>
      <c r="W131" s="37">
        <f t="shared" si="65"/>
        <v>1459.0282953313988</v>
      </c>
      <c r="X131" s="37">
        <f t="shared" si="65"/>
        <v>2837.045455431225</v>
      </c>
      <c r="Y131" s="37">
        <f t="shared" si="65"/>
        <v>2952.9597139988678</v>
      </c>
      <c r="Z131" s="37">
        <f t="shared" si="65"/>
        <v>2943.1163436396023</v>
      </c>
      <c r="AA131" s="37">
        <f t="shared" si="65"/>
        <v>2733.6024110919248</v>
      </c>
      <c r="AB131" s="37">
        <f t="shared" si="65"/>
        <v>2923.0128874036163</v>
      </c>
      <c r="AC131" s="37">
        <f t="shared" si="65"/>
        <v>3309.0333348722083</v>
      </c>
      <c r="AD131" s="37">
        <f t="shared" si="65"/>
        <v>3309.9278441588795</v>
      </c>
      <c r="AE131" s="37">
        <f t="shared" si="65"/>
        <v>2797.6311136079103</v>
      </c>
      <c r="AF131" s="37">
        <f t="shared" si="65"/>
        <v>2080.9623009023499</v>
      </c>
      <c r="AG131" s="37">
        <f t="shared" si="65"/>
        <v>1645.6349563037261</v>
      </c>
      <c r="AH131" s="37">
        <f t="shared" si="65"/>
        <v>1029.9002921911278</v>
      </c>
      <c r="AI131" s="37">
        <f t="shared" si="65"/>
        <v>0</v>
      </c>
      <c r="AJ131" s="37">
        <f t="shared" si="65"/>
        <v>0</v>
      </c>
      <c r="AK131" s="37">
        <f t="shared" si="65"/>
        <v>0</v>
      </c>
      <c r="AL131" s="37">
        <f t="shared" si="65"/>
        <v>0</v>
      </c>
      <c r="AM131" s="37">
        <f t="shared" si="65"/>
        <v>0</v>
      </c>
      <c r="AN131" s="37">
        <f t="shared" si="65"/>
        <v>0</v>
      </c>
      <c r="AO131" s="47"/>
      <c r="AP131" s="50"/>
    </row>
    <row r="132" spans="1:42" s="26" customFormat="1" ht="15.75" customHeight="1" x14ac:dyDescent="0.25">
      <c r="A132" s="13"/>
      <c r="B132"/>
      <c r="C132" t="s">
        <v>273</v>
      </c>
      <c r="D132"/>
      <c r="E132" s="85"/>
      <c r="F132" s="5">
        <f t="shared" ref="F132:AN132" si="66">IF(F131&lt;0,F131,0)</f>
        <v>-333.76000000000005</v>
      </c>
      <c r="G132" s="5">
        <f t="shared" si="66"/>
        <v>0</v>
      </c>
      <c r="H132" s="5">
        <f t="shared" si="66"/>
        <v>0</v>
      </c>
      <c r="I132" s="5">
        <f t="shared" si="66"/>
        <v>0</v>
      </c>
      <c r="J132" s="5">
        <f t="shared" si="66"/>
        <v>0</v>
      </c>
      <c r="K132" s="5">
        <f t="shared" si="66"/>
        <v>0</v>
      </c>
      <c r="L132" s="5">
        <f t="shared" si="66"/>
        <v>0</v>
      </c>
      <c r="M132" s="5">
        <f t="shared" si="66"/>
        <v>0</v>
      </c>
      <c r="N132" s="5">
        <f t="shared" si="66"/>
        <v>-272.22299999999996</v>
      </c>
      <c r="O132" s="5">
        <f t="shared" si="66"/>
        <v>0</v>
      </c>
      <c r="P132" s="5">
        <f t="shared" si="66"/>
        <v>0</v>
      </c>
      <c r="Q132" s="5">
        <f t="shared" si="66"/>
        <v>0</v>
      </c>
      <c r="R132" s="5">
        <f t="shared" si="66"/>
        <v>0</v>
      </c>
      <c r="S132" s="5">
        <f t="shared" si="66"/>
        <v>-300.53685999999999</v>
      </c>
      <c r="T132" s="5">
        <f t="shared" si="66"/>
        <v>-1061.1262979999999</v>
      </c>
      <c r="U132" s="5">
        <f t="shared" si="66"/>
        <v>-841.82686307999995</v>
      </c>
      <c r="V132" s="5">
        <f t="shared" si="66"/>
        <v>-577.53298955004641</v>
      </c>
      <c r="W132" s="5">
        <f t="shared" si="66"/>
        <v>0</v>
      </c>
      <c r="X132" s="5">
        <f t="shared" si="66"/>
        <v>0</v>
      </c>
      <c r="Y132" s="5">
        <f t="shared" si="66"/>
        <v>0</v>
      </c>
      <c r="Z132" s="5">
        <f t="shared" si="66"/>
        <v>0</v>
      </c>
      <c r="AA132" s="5">
        <f t="shared" si="66"/>
        <v>0</v>
      </c>
      <c r="AB132" s="5">
        <f t="shared" si="66"/>
        <v>0</v>
      </c>
      <c r="AC132" s="5">
        <f t="shared" si="66"/>
        <v>0</v>
      </c>
      <c r="AD132" s="5">
        <f t="shared" si="66"/>
        <v>0</v>
      </c>
      <c r="AE132" s="5">
        <f t="shared" si="66"/>
        <v>0</v>
      </c>
      <c r="AF132" s="5">
        <f t="shared" si="66"/>
        <v>0</v>
      </c>
      <c r="AG132" s="5">
        <f t="shared" si="66"/>
        <v>0</v>
      </c>
      <c r="AH132" s="5">
        <f t="shared" si="66"/>
        <v>0</v>
      </c>
      <c r="AI132" s="5">
        <f t="shared" si="66"/>
        <v>0</v>
      </c>
      <c r="AJ132" s="5">
        <f t="shared" si="66"/>
        <v>0</v>
      </c>
      <c r="AK132" s="5">
        <f t="shared" si="66"/>
        <v>0</v>
      </c>
      <c r="AL132" s="5">
        <f t="shared" si="66"/>
        <v>0</v>
      </c>
      <c r="AM132" s="5">
        <f t="shared" si="66"/>
        <v>0</v>
      </c>
      <c r="AN132" s="5">
        <f t="shared" si="66"/>
        <v>0</v>
      </c>
      <c r="AO132" s="27"/>
      <c r="AP132" s="28"/>
    </row>
    <row r="133" spans="1:42" s="26" customFormat="1" ht="15.75" customHeight="1" x14ac:dyDescent="0.25">
      <c r="A133" s="13"/>
      <c r="B133"/>
      <c r="C133" t="s">
        <v>274</v>
      </c>
      <c r="D133"/>
      <c r="E133" s="119"/>
      <c r="F133" s="5">
        <f>+F132</f>
        <v>-333.76000000000005</v>
      </c>
      <c r="G133" s="5">
        <f t="shared" ref="G133:AN133" si="67">+G132+F135</f>
        <v>-333.76000000000005</v>
      </c>
      <c r="H133" s="5">
        <f t="shared" si="67"/>
        <v>-333.76000000000005</v>
      </c>
      <c r="I133" s="5">
        <f t="shared" si="67"/>
        <v>-333.76000000000005</v>
      </c>
      <c r="J133" s="5">
        <f t="shared" si="67"/>
        <v>-333.76000000000005</v>
      </c>
      <c r="K133" s="5">
        <f t="shared" si="67"/>
        <v>-333.76000000000005</v>
      </c>
      <c r="L133" s="5">
        <f t="shared" si="67"/>
        <v>-333.76000000000005</v>
      </c>
      <c r="M133" s="5">
        <f t="shared" si="67"/>
        <v>-333.76000000000005</v>
      </c>
      <c r="N133" s="5">
        <f t="shared" si="67"/>
        <v>-605.98299999999995</v>
      </c>
      <c r="O133" s="5">
        <f t="shared" si="67"/>
        <v>-605.98299999999995</v>
      </c>
      <c r="P133" s="5">
        <f t="shared" si="67"/>
        <v>-605.98299999999995</v>
      </c>
      <c r="Q133" s="5">
        <f t="shared" si="67"/>
        <v>-605.98299999999995</v>
      </c>
      <c r="R133" s="5">
        <f t="shared" si="67"/>
        <v>-605.98299999999995</v>
      </c>
      <c r="S133" s="5">
        <f t="shared" si="67"/>
        <v>-906.51985999999988</v>
      </c>
      <c r="T133" s="5">
        <f t="shared" si="67"/>
        <v>-1967.6461579999998</v>
      </c>
      <c r="U133" s="5">
        <f t="shared" si="67"/>
        <v>-2809.4730210799999</v>
      </c>
      <c r="V133" s="5">
        <f t="shared" si="67"/>
        <v>-3387.0060106300461</v>
      </c>
      <c r="W133" s="5">
        <f t="shared" si="67"/>
        <v>-3387.0060106300461</v>
      </c>
      <c r="X133" s="5">
        <f t="shared" si="67"/>
        <v>-1927.9777152986474</v>
      </c>
      <c r="Y133" s="5">
        <f t="shared" si="67"/>
        <v>0</v>
      </c>
      <c r="Z133" s="5">
        <f t="shared" si="67"/>
        <v>0</v>
      </c>
      <c r="AA133" s="5">
        <f t="shared" si="67"/>
        <v>0</v>
      </c>
      <c r="AB133" s="5">
        <f t="shared" si="67"/>
        <v>0</v>
      </c>
      <c r="AC133" s="5">
        <f t="shared" si="67"/>
        <v>0</v>
      </c>
      <c r="AD133" s="5">
        <f t="shared" si="67"/>
        <v>0</v>
      </c>
      <c r="AE133" s="5">
        <f t="shared" si="67"/>
        <v>0</v>
      </c>
      <c r="AF133" s="5">
        <f t="shared" si="67"/>
        <v>0</v>
      </c>
      <c r="AG133" s="5">
        <f t="shared" si="67"/>
        <v>0</v>
      </c>
      <c r="AH133" s="5">
        <f t="shared" si="67"/>
        <v>0</v>
      </c>
      <c r="AI133" s="5">
        <f t="shared" si="67"/>
        <v>0</v>
      </c>
      <c r="AJ133" s="5">
        <f t="shared" si="67"/>
        <v>0</v>
      </c>
      <c r="AK133" s="5">
        <f t="shared" si="67"/>
        <v>0</v>
      </c>
      <c r="AL133" s="5">
        <f t="shared" si="67"/>
        <v>0</v>
      </c>
      <c r="AM133" s="5">
        <f t="shared" si="67"/>
        <v>0</v>
      </c>
      <c r="AN133" s="5">
        <f t="shared" si="67"/>
        <v>0</v>
      </c>
      <c r="AO133" s="27"/>
      <c r="AP133" s="28"/>
    </row>
    <row r="134" spans="1:42" s="26" customFormat="1" ht="15.75" customHeight="1" x14ac:dyDescent="0.25">
      <c r="A134" s="13"/>
      <c r="B134"/>
      <c r="C134" t="s">
        <v>275</v>
      </c>
      <c r="D134"/>
      <c r="E134" s="119"/>
      <c r="F134" s="5">
        <f t="shared" ref="F134:AN134" si="68">IF(F131&lt;0,0,IF(F131&gt;-F133,F133,-F131))</f>
        <v>0</v>
      </c>
      <c r="G134" s="5">
        <f t="shared" si="68"/>
        <v>0</v>
      </c>
      <c r="H134" s="5">
        <f t="shared" si="68"/>
        <v>0</v>
      </c>
      <c r="I134" s="5">
        <f t="shared" si="68"/>
        <v>0</v>
      </c>
      <c r="J134" s="5">
        <f t="shared" si="68"/>
        <v>0</v>
      </c>
      <c r="K134" s="5">
        <f t="shared" si="68"/>
        <v>0</v>
      </c>
      <c r="L134" s="5">
        <f t="shared" si="68"/>
        <v>0</v>
      </c>
      <c r="M134" s="5">
        <f t="shared" si="68"/>
        <v>0</v>
      </c>
      <c r="N134" s="5">
        <f t="shared" si="68"/>
        <v>0</v>
      </c>
      <c r="O134" s="5">
        <f t="shared" si="68"/>
        <v>0</v>
      </c>
      <c r="P134" s="5">
        <f t="shared" si="68"/>
        <v>0</v>
      </c>
      <c r="Q134" s="5">
        <f t="shared" si="68"/>
        <v>0</v>
      </c>
      <c r="R134" s="5">
        <f t="shared" si="68"/>
        <v>0</v>
      </c>
      <c r="S134" s="5">
        <f t="shared" si="68"/>
        <v>0</v>
      </c>
      <c r="T134" s="5">
        <f t="shared" si="68"/>
        <v>0</v>
      </c>
      <c r="U134" s="5">
        <f t="shared" si="68"/>
        <v>0</v>
      </c>
      <c r="V134" s="5">
        <f t="shared" si="68"/>
        <v>0</v>
      </c>
      <c r="W134" s="5">
        <f t="shared" si="68"/>
        <v>-1459.0282953313988</v>
      </c>
      <c r="X134" s="5">
        <f t="shared" si="68"/>
        <v>-1927.9777152986474</v>
      </c>
      <c r="Y134" s="5">
        <f t="shared" si="68"/>
        <v>0</v>
      </c>
      <c r="Z134" s="5">
        <f t="shared" si="68"/>
        <v>0</v>
      </c>
      <c r="AA134" s="5">
        <f t="shared" si="68"/>
        <v>0</v>
      </c>
      <c r="AB134" s="5">
        <f t="shared" si="68"/>
        <v>0</v>
      </c>
      <c r="AC134" s="5">
        <f t="shared" si="68"/>
        <v>0</v>
      </c>
      <c r="AD134" s="5">
        <f t="shared" si="68"/>
        <v>0</v>
      </c>
      <c r="AE134" s="5">
        <f t="shared" si="68"/>
        <v>0</v>
      </c>
      <c r="AF134" s="5">
        <f t="shared" si="68"/>
        <v>0</v>
      </c>
      <c r="AG134" s="5">
        <f t="shared" si="68"/>
        <v>0</v>
      </c>
      <c r="AH134" s="5">
        <f t="shared" si="68"/>
        <v>0</v>
      </c>
      <c r="AI134" s="5">
        <f t="shared" si="68"/>
        <v>0</v>
      </c>
      <c r="AJ134" s="5">
        <f t="shared" si="68"/>
        <v>0</v>
      </c>
      <c r="AK134" s="5">
        <f t="shared" si="68"/>
        <v>0</v>
      </c>
      <c r="AL134" s="5">
        <f t="shared" si="68"/>
        <v>0</v>
      </c>
      <c r="AM134" s="5">
        <f t="shared" si="68"/>
        <v>0</v>
      </c>
      <c r="AN134" s="5">
        <f t="shared" si="68"/>
        <v>0</v>
      </c>
      <c r="AO134" s="27"/>
      <c r="AP134" s="28"/>
    </row>
    <row r="135" spans="1:42" s="26" customFormat="1" ht="15.75" customHeight="1" x14ac:dyDescent="0.25">
      <c r="A135" s="13"/>
      <c r="B135"/>
      <c r="C135" t="s">
        <v>202</v>
      </c>
      <c r="D135"/>
      <c r="E135" s="119"/>
      <c r="F135" s="5">
        <f t="shared" ref="F135:AN135" si="69">+F133-F134</f>
        <v>-333.76000000000005</v>
      </c>
      <c r="G135" s="5">
        <f t="shared" si="69"/>
        <v>-333.76000000000005</v>
      </c>
      <c r="H135" s="5">
        <f t="shared" si="69"/>
        <v>-333.76000000000005</v>
      </c>
      <c r="I135" s="5">
        <f t="shared" si="69"/>
        <v>-333.76000000000005</v>
      </c>
      <c r="J135" s="5">
        <f t="shared" si="69"/>
        <v>-333.76000000000005</v>
      </c>
      <c r="K135" s="5">
        <f t="shared" si="69"/>
        <v>-333.76000000000005</v>
      </c>
      <c r="L135" s="5">
        <f t="shared" si="69"/>
        <v>-333.76000000000005</v>
      </c>
      <c r="M135" s="5">
        <f t="shared" si="69"/>
        <v>-333.76000000000005</v>
      </c>
      <c r="N135" s="5">
        <f t="shared" si="69"/>
        <v>-605.98299999999995</v>
      </c>
      <c r="O135" s="5">
        <f t="shared" si="69"/>
        <v>-605.98299999999995</v>
      </c>
      <c r="P135" s="5">
        <f t="shared" si="69"/>
        <v>-605.98299999999995</v>
      </c>
      <c r="Q135" s="5">
        <f t="shared" si="69"/>
        <v>-605.98299999999995</v>
      </c>
      <c r="R135" s="5">
        <f t="shared" si="69"/>
        <v>-605.98299999999995</v>
      </c>
      <c r="S135" s="5">
        <f t="shared" si="69"/>
        <v>-906.51985999999988</v>
      </c>
      <c r="T135" s="5">
        <f t="shared" si="69"/>
        <v>-1967.6461579999998</v>
      </c>
      <c r="U135" s="5">
        <f t="shared" si="69"/>
        <v>-2809.4730210799999</v>
      </c>
      <c r="V135" s="5">
        <f t="shared" si="69"/>
        <v>-3387.0060106300461</v>
      </c>
      <c r="W135" s="5">
        <f t="shared" si="69"/>
        <v>-1927.9777152986474</v>
      </c>
      <c r="X135" s="5">
        <f t="shared" si="69"/>
        <v>0</v>
      </c>
      <c r="Y135" s="5">
        <f t="shared" si="69"/>
        <v>0</v>
      </c>
      <c r="Z135" s="5">
        <f t="shared" si="69"/>
        <v>0</v>
      </c>
      <c r="AA135" s="5">
        <f t="shared" si="69"/>
        <v>0</v>
      </c>
      <c r="AB135" s="5">
        <f t="shared" si="69"/>
        <v>0</v>
      </c>
      <c r="AC135" s="5">
        <f t="shared" si="69"/>
        <v>0</v>
      </c>
      <c r="AD135" s="5">
        <f t="shared" si="69"/>
        <v>0</v>
      </c>
      <c r="AE135" s="5">
        <f t="shared" si="69"/>
        <v>0</v>
      </c>
      <c r="AF135" s="5">
        <f t="shared" si="69"/>
        <v>0</v>
      </c>
      <c r="AG135" s="5">
        <f t="shared" si="69"/>
        <v>0</v>
      </c>
      <c r="AH135" s="5">
        <f t="shared" si="69"/>
        <v>0</v>
      </c>
      <c r="AI135" s="5">
        <f t="shared" si="69"/>
        <v>0</v>
      </c>
      <c r="AJ135" s="5">
        <f t="shared" si="69"/>
        <v>0</v>
      </c>
      <c r="AK135" s="5">
        <f t="shared" si="69"/>
        <v>0</v>
      </c>
      <c r="AL135" s="5">
        <f t="shared" si="69"/>
        <v>0</v>
      </c>
      <c r="AM135" s="5">
        <f t="shared" si="69"/>
        <v>0</v>
      </c>
      <c r="AN135" s="5">
        <f t="shared" si="69"/>
        <v>0</v>
      </c>
      <c r="AO135" s="27"/>
      <c r="AP135" s="28"/>
    </row>
    <row r="136" spans="1:42" s="128" customFormat="1" ht="15.75" customHeight="1" x14ac:dyDescent="0.25">
      <c r="C136" s="128" t="s">
        <v>276</v>
      </c>
      <c r="E136" s="98">
        <f>SUM(F136:AN136)</f>
        <v>26634.848938302788</v>
      </c>
      <c r="F136" s="97">
        <f t="shared" ref="F136:AN136" si="70">IF(F131&lt;0,0,F131+F134)</f>
        <v>0</v>
      </c>
      <c r="G136" s="97">
        <f t="shared" si="70"/>
        <v>0</v>
      </c>
      <c r="H136" s="97">
        <f t="shared" si="70"/>
        <v>0</v>
      </c>
      <c r="I136" s="97">
        <f t="shared" si="70"/>
        <v>0</v>
      </c>
      <c r="J136" s="97">
        <f t="shared" si="70"/>
        <v>0</v>
      </c>
      <c r="K136" s="97">
        <f t="shared" si="70"/>
        <v>0</v>
      </c>
      <c r="L136" s="97">
        <f t="shared" si="70"/>
        <v>0</v>
      </c>
      <c r="M136" s="97">
        <f t="shared" si="70"/>
        <v>0</v>
      </c>
      <c r="N136" s="97">
        <f t="shared" si="70"/>
        <v>0</v>
      </c>
      <c r="O136" s="97">
        <f t="shared" si="70"/>
        <v>0</v>
      </c>
      <c r="P136" s="97">
        <f t="shared" si="70"/>
        <v>0</v>
      </c>
      <c r="Q136" s="97">
        <f t="shared" si="70"/>
        <v>0</v>
      </c>
      <c r="R136" s="97">
        <f t="shared" si="70"/>
        <v>0</v>
      </c>
      <c r="S136" s="97">
        <f t="shared" si="70"/>
        <v>0</v>
      </c>
      <c r="T136" s="97">
        <f t="shared" si="70"/>
        <v>0</v>
      </c>
      <c r="U136" s="97">
        <f t="shared" si="70"/>
        <v>0</v>
      </c>
      <c r="V136" s="97">
        <f t="shared" si="70"/>
        <v>0</v>
      </c>
      <c r="W136" s="97">
        <f t="shared" si="70"/>
        <v>0</v>
      </c>
      <c r="X136" s="97">
        <f t="shared" si="70"/>
        <v>909.06774013257768</v>
      </c>
      <c r="Y136" s="97">
        <f t="shared" si="70"/>
        <v>2952.9597139988678</v>
      </c>
      <c r="Z136" s="97">
        <f t="shared" si="70"/>
        <v>2943.1163436396023</v>
      </c>
      <c r="AA136" s="97">
        <f t="shared" si="70"/>
        <v>2733.6024110919248</v>
      </c>
      <c r="AB136" s="97">
        <f t="shared" si="70"/>
        <v>2923.0128874036163</v>
      </c>
      <c r="AC136" s="97">
        <f t="shared" si="70"/>
        <v>3309.0333348722083</v>
      </c>
      <c r="AD136" s="97">
        <f t="shared" si="70"/>
        <v>3309.9278441588795</v>
      </c>
      <c r="AE136" s="97">
        <f t="shared" si="70"/>
        <v>2797.6311136079103</v>
      </c>
      <c r="AF136" s="97">
        <f t="shared" si="70"/>
        <v>2080.9623009023499</v>
      </c>
      <c r="AG136" s="97">
        <f t="shared" si="70"/>
        <v>1645.6349563037261</v>
      </c>
      <c r="AH136" s="97">
        <f t="shared" si="70"/>
        <v>1029.9002921911278</v>
      </c>
      <c r="AI136" s="97">
        <f t="shared" si="70"/>
        <v>0</v>
      </c>
      <c r="AJ136" s="97">
        <f t="shared" si="70"/>
        <v>0</v>
      </c>
      <c r="AK136" s="97">
        <f t="shared" si="70"/>
        <v>0</v>
      </c>
      <c r="AL136" s="97">
        <f t="shared" si="70"/>
        <v>0</v>
      </c>
      <c r="AM136" s="97">
        <f t="shared" si="70"/>
        <v>0</v>
      </c>
      <c r="AN136" s="97">
        <f t="shared" si="70"/>
        <v>0</v>
      </c>
      <c r="AO136" s="85"/>
      <c r="AP136" s="168"/>
    </row>
    <row r="137" spans="1:42" s="49" customFormat="1" ht="15.75" customHeight="1" x14ac:dyDescent="0.25">
      <c r="A137" s="48"/>
      <c r="B137" s="48"/>
      <c r="C137" s="43"/>
      <c r="D137" s="102"/>
      <c r="E137" s="99"/>
      <c r="F137" s="37"/>
      <c r="G137" s="37"/>
      <c r="H137" s="37"/>
      <c r="I137" s="37"/>
      <c r="J137" s="37"/>
      <c r="K137" s="37"/>
      <c r="L137" s="37"/>
      <c r="M137" s="37"/>
      <c r="N137" s="37"/>
      <c r="O137" s="37"/>
      <c r="P137" s="37"/>
      <c r="Q137" s="37"/>
      <c r="R137" s="37"/>
      <c r="S137" s="285"/>
      <c r="T137" s="37"/>
      <c r="U137" s="37"/>
      <c r="V137" s="37"/>
      <c r="W137" s="37"/>
      <c r="X137" s="37"/>
      <c r="Y137" s="37"/>
      <c r="Z137" s="37"/>
      <c r="AA137" s="37"/>
      <c r="AB137" s="37"/>
      <c r="AC137" s="37"/>
      <c r="AD137" s="37"/>
      <c r="AE137" s="37"/>
      <c r="AF137" s="37"/>
      <c r="AG137" s="37"/>
      <c r="AH137" s="37"/>
      <c r="AI137" s="37"/>
      <c r="AJ137" s="37"/>
      <c r="AK137" s="37"/>
      <c r="AL137" s="37"/>
      <c r="AM137" s="37"/>
      <c r="AN137" s="37"/>
      <c r="AO137" s="47"/>
      <c r="AP137" s="50"/>
    </row>
    <row r="138" spans="1:42" s="26" customFormat="1" ht="15.75" customHeight="1" x14ac:dyDescent="0.25">
      <c r="A138" s="13"/>
      <c r="C138" s="26" t="s">
        <v>157</v>
      </c>
      <c r="E138" s="85">
        <f>SUM(F138:AN138)</f>
        <v>522.25193996672147</v>
      </c>
      <c r="F138" s="41">
        <f>IF(F136&lt;0,0,0.0196078431372549*F136)</f>
        <v>0</v>
      </c>
      <c r="G138" s="41">
        <f t="shared" ref="G138:AN138" si="71">IF(G136&lt;0,0,0.0196078431372549*G136)</f>
        <v>0</v>
      </c>
      <c r="H138" s="41">
        <f t="shared" si="71"/>
        <v>0</v>
      </c>
      <c r="I138" s="41">
        <f t="shared" si="71"/>
        <v>0</v>
      </c>
      <c r="J138" s="41">
        <f t="shared" si="71"/>
        <v>0</v>
      </c>
      <c r="K138" s="41">
        <f t="shared" si="71"/>
        <v>0</v>
      </c>
      <c r="L138" s="41">
        <f t="shared" si="71"/>
        <v>0</v>
      </c>
      <c r="M138" s="41">
        <f t="shared" si="71"/>
        <v>0</v>
      </c>
      <c r="N138" s="41">
        <f t="shared" si="71"/>
        <v>0</v>
      </c>
      <c r="O138" s="41">
        <f t="shared" si="71"/>
        <v>0</v>
      </c>
      <c r="P138" s="41">
        <f t="shared" si="71"/>
        <v>0</v>
      </c>
      <c r="Q138" s="41">
        <f t="shared" si="71"/>
        <v>0</v>
      </c>
      <c r="R138" s="41">
        <f t="shared" si="71"/>
        <v>0</v>
      </c>
      <c r="S138" s="41">
        <f t="shared" si="71"/>
        <v>0</v>
      </c>
      <c r="T138" s="41">
        <f t="shared" si="71"/>
        <v>0</v>
      </c>
      <c r="U138" s="41">
        <f t="shared" si="71"/>
        <v>0</v>
      </c>
      <c r="V138" s="41">
        <f t="shared" si="71"/>
        <v>0</v>
      </c>
      <c r="W138" s="41">
        <f t="shared" si="71"/>
        <v>0</v>
      </c>
      <c r="X138" s="41">
        <f t="shared" si="71"/>
        <v>17.824857649658387</v>
      </c>
      <c r="Y138" s="41">
        <f t="shared" si="71"/>
        <v>57.9011708627229</v>
      </c>
      <c r="Z138" s="41">
        <f t="shared" si="71"/>
        <v>57.708163600776516</v>
      </c>
      <c r="AA138" s="41">
        <f t="shared" si="71"/>
        <v>53.600047276312246</v>
      </c>
      <c r="AB138" s="41">
        <f t="shared" si="71"/>
        <v>57.313978184384631</v>
      </c>
      <c r="AC138" s="41">
        <f t="shared" si="71"/>
        <v>64.883006566121736</v>
      </c>
      <c r="AD138" s="41">
        <f t="shared" si="71"/>
        <v>64.900545963899603</v>
      </c>
      <c r="AE138" s="41">
        <f t="shared" si="71"/>
        <v>54.855512031527653</v>
      </c>
      <c r="AF138" s="41">
        <f t="shared" si="71"/>
        <v>40.80318237063431</v>
      </c>
      <c r="AG138" s="41">
        <f t="shared" si="71"/>
        <v>32.267352084386786</v>
      </c>
      <c r="AH138" s="41">
        <f t="shared" si="71"/>
        <v>20.194123376296623</v>
      </c>
      <c r="AI138" s="41">
        <f t="shared" si="71"/>
        <v>0</v>
      </c>
      <c r="AJ138" s="41">
        <f t="shared" si="71"/>
        <v>0</v>
      </c>
      <c r="AK138" s="41">
        <f t="shared" si="71"/>
        <v>0</v>
      </c>
      <c r="AL138" s="41">
        <f t="shared" si="71"/>
        <v>0</v>
      </c>
      <c r="AM138" s="41">
        <f t="shared" si="71"/>
        <v>0</v>
      </c>
      <c r="AN138" s="41">
        <f t="shared" si="71"/>
        <v>0</v>
      </c>
      <c r="AO138" s="32"/>
      <c r="AP138" s="28"/>
    </row>
    <row r="139" spans="1:42" ht="15.75" customHeight="1" x14ac:dyDescent="0.25">
      <c r="C139" s="20" t="s">
        <v>158</v>
      </c>
      <c r="E139" s="98">
        <f>SUM(F139:AN139)</f>
        <v>26112.59699833607</v>
      </c>
      <c r="F139" s="53">
        <f>+F136-F138</f>
        <v>0</v>
      </c>
      <c r="G139" s="53">
        <f t="shared" ref="G139:AN139" si="72">+G136-G138</f>
        <v>0</v>
      </c>
      <c r="H139" s="53">
        <f t="shared" si="72"/>
        <v>0</v>
      </c>
      <c r="I139" s="53">
        <f t="shared" si="72"/>
        <v>0</v>
      </c>
      <c r="J139" s="53">
        <f t="shared" si="72"/>
        <v>0</v>
      </c>
      <c r="K139" s="53">
        <f t="shared" si="72"/>
        <v>0</v>
      </c>
      <c r="L139" s="53">
        <f t="shared" si="72"/>
        <v>0</v>
      </c>
      <c r="M139" s="53">
        <f t="shared" si="72"/>
        <v>0</v>
      </c>
      <c r="N139" s="53">
        <f t="shared" si="72"/>
        <v>0</v>
      </c>
      <c r="O139" s="53">
        <f t="shared" si="72"/>
        <v>0</v>
      </c>
      <c r="P139" s="53">
        <f t="shared" si="72"/>
        <v>0</v>
      </c>
      <c r="Q139" s="53">
        <f t="shared" si="72"/>
        <v>0</v>
      </c>
      <c r="R139" s="53">
        <f t="shared" si="72"/>
        <v>0</v>
      </c>
      <c r="S139" s="53">
        <f t="shared" si="72"/>
        <v>0</v>
      </c>
      <c r="T139" s="53">
        <f t="shared" si="72"/>
        <v>0</v>
      </c>
      <c r="U139" s="53">
        <f t="shared" si="72"/>
        <v>0</v>
      </c>
      <c r="V139" s="53">
        <f t="shared" si="72"/>
        <v>0</v>
      </c>
      <c r="W139" s="53">
        <f t="shared" si="72"/>
        <v>0</v>
      </c>
      <c r="X139" s="53">
        <f t="shared" si="72"/>
        <v>891.2428824829193</v>
      </c>
      <c r="Y139" s="53">
        <f t="shared" si="72"/>
        <v>2895.0585431361446</v>
      </c>
      <c r="Z139" s="53">
        <f t="shared" si="72"/>
        <v>2885.4081800388258</v>
      </c>
      <c r="AA139" s="53">
        <f t="shared" si="72"/>
        <v>2680.0023638156126</v>
      </c>
      <c r="AB139" s="53">
        <f t="shared" si="72"/>
        <v>2865.6989092192316</v>
      </c>
      <c r="AC139" s="53">
        <f t="shared" si="72"/>
        <v>3244.1503283060865</v>
      </c>
      <c r="AD139" s="53">
        <f t="shared" si="72"/>
        <v>3245.0272981949797</v>
      </c>
      <c r="AE139" s="53">
        <f t="shared" si="72"/>
        <v>2742.7756015763825</v>
      </c>
      <c r="AF139" s="53">
        <f t="shared" si="72"/>
        <v>2040.1591185317156</v>
      </c>
      <c r="AG139" s="53">
        <f t="shared" si="72"/>
        <v>1613.3676042193392</v>
      </c>
      <c r="AH139" s="53">
        <f t="shared" si="72"/>
        <v>1009.7061688148312</v>
      </c>
      <c r="AI139" s="53">
        <f t="shared" si="72"/>
        <v>0</v>
      </c>
      <c r="AJ139" s="53">
        <f t="shared" si="72"/>
        <v>0</v>
      </c>
      <c r="AK139" s="53">
        <f t="shared" si="72"/>
        <v>0</v>
      </c>
      <c r="AL139" s="53">
        <f t="shared" si="72"/>
        <v>0</v>
      </c>
      <c r="AM139" s="53">
        <f t="shared" si="72"/>
        <v>0</v>
      </c>
      <c r="AN139" s="53">
        <f t="shared" si="72"/>
        <v>0</v>
      </c>
    </row>
    <row r="140" spans="1:42" s="26" customFormat="1" ht="15.75" customHeight="1" x14ac:dyDescent="0.25">
      <c r="A140" s="13"/>
      <c r="B140" s="13"/>
      <c r="E140" s="119"/>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27"/>
      <c r="AP140" s="28"/>
    </row>
    <row r="141" spans="1:42" s="26" customFormat="1" ht="15.75" customHeight="1" x14ac:dyDescent="0.25">
      <c r="A141" s="13"/>
      <c r="C141" s="26" t="s">
        <v>160</v>
      </c>
      <c r="D141" s="93">
        <f>+Dashboard!F38</f>
        <v>0.5</v>
      </c>
      <c r="E141" s="85">
        <f>SUM(F141:AN141)</f>
        <v>4222.6328128826253</v>
      </c>
      <c r="F141" s="41">
        <f t="shared" ref="F141:AN141" si="73">+F65*$D141</f>
        <v>0</v>
      </c>
      <c r="G141" s="41">
        <f t="shared" si="73"/>
        <v>0</v>
      </c>
      <c r="H141" s="41">
        <f t="shared" si="73"/>
        <v>0</v>
      </c>
      <c r="I141" s="41">
        <f t="shared" si="73"/>
        <v>0</v>
      </c>
      <c r="J141" s="41">
        <f t="shared" si="73"/>
        <v>0</v>
      </c>
      <c r="K141" s="41">
        <f t="shared" si="73"/>
        <v>0</v>
      </c>
      <c r="L141" s="41">
        <f t="shared" si="73"/>
        <v>0</v>
      </c>
      <c r="M141" s="41">
        <f t="shared" si="73"/>
        <v>0</v>
      </c>
      <c r="N141" s="41">
        <f t="shared" si="73"/>
        <v>0</v>
      </c>
      <c r="O141" s="41">
        <f t="shared" si="73"/>
        <v>0</v>
      </c>
      <c r="P141" s="41">
        <f t="shared" si="73"/>
        <v>0</v>
      </c>
      <c r="Q141" s="41">
        <f t="shared" si="73"/>
        <v>0</v>
      </c>
      <c r="R141" s="41">
        <f t="shared" si="73"/>
        <v>0</v>
      </c>
      <c r="S141" s="41">
        <f t="shared" si="73"/>
        <v>501.67540799999995</v>
      </c>
      <c r="T141" s="41">
        <f t="shared" si="73"/>
        <v>1771.3000943999998</v>
      </c>
      <c r="U141" s="41">
        <f t="shared" si="73"/>
        <v>1405.2314082239998</v>
      </c>
      <c r="V141" s="41">
        <f t="shared" si="73"/>
        <v>286.66720727769598</v>
      </c>
      <c r="W141" s="41">
        <f t="shared" si="73"/>
        <v>0</v>
      </c>
      <c r="X141" s="41">
        <f t="shared" si="73"/>
        <v>0</v>
      </c>
      <c r="Y141" s="41">
        <f t="shared" si="73"/>
        <v>0</v>
      </c>
      <c r="Z141" s="41">
        <f t="shared" si="73"/>
        <v>32.614200255754973</v>
      </c>
      <c r="AA141" s="41">
        <f t="shared" si="73"/>
        <v>115.15321474916563</v>
      </c>
      <c r="AB141" s="41">
        <f t="shared" si="73"/>
        <v>91.354883701004738</v>
      </c>
      <c r="AC141" s="41">
        <f t="shared" si="73"/>
        <v>18.636396275004966</v>
      </c>
      <c r="AD141" s="41">
        <f t="shared" si="73"/>
        <v>0</v>
      </c>
      <c r="AE141" s="41">
        <f t="shared" si="73"/>
        <v>0</v>
      </c>
      <c r="AF141" s="41">
        <f t="shared" si="73"/>
        <v>0</v>
      </c>
      <c r="AG141" s="41">
        <f t="shared" si="73"/>
        <v>0</v>
      </c>
      <c r="AH141" s="41">
        <f t="shared" si="73"/>
        <v>0</v>
      </c>
      <c r="AI141" s="41">
        <f t="shared" si="73"/>
        <v>0</v>
      </c>
      <c r="AJ141" s="41">
        <f t="shared" si="73"/>
        <v>0</v>
      </c>
      <c r="AK141" s="41">
        <f t="shared" si="73"/>
        <v>0</v>
      </c>
      <c r="AL141" s="41">
        <f t="shared" si="73"/>
        <v>0</v>
      </c>
      <c r="AM141" s="41">
        <f t="shared" si="73"/>
        <v>0</v>
      </c>
      <c r="AN141" s="41">
        <f t="shared" si="73"/>
        <v>0</v>
      </c>
      <c r="AO141" s="27"/>
      <c r="AP141" s="28"/>
    </row>
    <row r="142" spans="1:42" s="26" customFormat="1" ht="15.75" customHeight="1" x14ac:dyDescent="0.25">
      <c r="A142" s="13"/>
      <c r="B142" s="13"/>
      <c r="E142" s="119"/>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27"/>
      <c r="AP142" s="28"/>
    </row>
    <row r="143" spans="1:42" s="54" customFormat="1" ht="15.75" customHeight="1" x14ac:dyDescent="0.25">
      <c r="A143" s="115"/>
      <c r="B143" s="115"/>
      <c r="C143" s="20" t="s">
        <v>190</v>
      </c>
      <c r="D143" s="116"/>
      <c r="E143" s="99">
        <f>SUM(F143:AN143)</f>
        <v>21757.517667118078</v>
      </c>
      <c r="F143" s="41">
        <f>MAX(0.85*(F139)-F141*1.7,0)</f>
        <v>0</v>
      </c>
      <c r="G143" s="41">
        <f t="shared" ref="G143:AN143" si="74">MAX(0.85*(G139)-G141*1.7,0)</f>
        <v>0</v>
      </c>
      <c r="H143" s="41">
        <f t="shared" si="74"/>
        <v>0</v>
      </c>
      <c r="I143" s="41">
        <f t="shared" si="74"/>
        <v>0</v>
      </c>
      <c r="J143" s="41">
        <f t="shared" si="74"/>
        <v>0</v>
      </c>
      <c r="K143" s="41">
        <f t="shared" si="74"/>
        <v>0</v>
      </c>
      <c r="L143" s="41">
        <f t="shared" si="74"/>
        <v>0</v>
      </c>
      <c r="M143" s="41">
        <f t="shared" si="74"/>
        <v>0</v>
      </c>
      <c r="N143" s="41">
        <f t="shared" si="74"/>
        <v>0</v>
      </c>
      <c r="O143" s="41">
        <f>MAX(0.85*(O139)-O141*1.7,0)</f>
        <v>0</v>
      </c>
      <c r="P143" s="41">
        <f t="shared" si="74"/>
        <v>0</v>
      </c>
      <c r="Q143" s="41">
        <f t="shared" si="74"/>
        <v>0</v>
      </c>
      <c r="R143" s="41">
        <f t="shared" si="74"/>
        <v>0</v>
      </c>
      <c r="S143" s="41">
        <f t="shared" si="74"/>
        <v>0</v>
      </c>
      <c r="T143" s="41">
        <f t="shared" si="74"/>
        <v>0</v>
      </c>
      <c r="U143" s="41">
        <f t="shared" si="74"/>
        <v>0</v>
      </c>
      <c r="V143" s="41">
        <f t="shared" si="74"/>
        <v>0</v>
      </c>
      <c r="W143" s="41">
        <f t="shared" si="74"/>
        <v>0</v>
      </c>
      <c r="X143" s="41">
        <f t="shared" si="74"/>
        <v>757.55645011048136</v>
      </c>
      <c r="Y143" s="41">
        <f t="shared" si="74"/>
        <v>2460.7997616657231</v>
      </c>
      <c r="Z143" s="41">
        <f t="shared" si="74"/>
        <v>2397.1528125982181</v>
      </c>
      <c r="AA143" s="41">
        <f t="shared" si="74"/>
        <v>2082.241544169689</v>
      </c>
      <c r="AB143" s="41">
        <f t="shared" si="74"/>
        <v>2280.5407705446387</v>
      </c>
      <c r="AC143" s="41">
        <f t="shared" si="74"/>
        <v>2725.8459053926649</v>
      </c>
      <c r="AD143" s="41">
        <f t="shared" si="74"/>
        <v>2758.2732034657329</v>
      </c>
      <c r="AE143" s="41">
        <f t="shared" si="74"/>
        <v>2331.3592613399251</v>
      </c>
      <c r="AF143" s="41">
        <f t="shared" si="74"/>
        <v>1734.1352507519582</v>
      </c>
      <c r="AG143" s="41">
        <f t="shared" si="74"/>
        <v>1371.3624635864383</v>
      </c>
      <c r="AH143" s="41">
        <f t="shared" si="74"/>
        <v>858.2502434926065</v>
      </c>
      <c r="AI143" s="41">
        <f t="shared" si="74"/>
        <v>0</v>
      </c>
      <c r="AJ143" s="41">
        <f t="shared" si="74"/>
        <v>0</v>
      </c>
      <c r="AK143" s="41">
        <f t="shared" si="74"/>
        <v>0</v>
      </c>
      <c r="AL143" s="41">
        <f t="shared" si="74"/>
        <v>0</v>
      </c>
      <c r="AM143" s="41">
        <f t="shared" si="74"/>
        <v>0</v>
      </c>
      <c r="AN143" s="41">
        <f t="shared" si="74"/>
        <v>0</v>
      </c>
      <c r="AO143" s="47"/>
      <c r="AP143" s="117"/>
    </row>
    <row r="144" spans="1:42" s="49" customFormat="1" ht="15.75" customHeight="1" x14ac:dyDescent="0.25">
      <c r="A144" s="48"/>
      <c r="B144" s="48"/>
      <c r="C144" s="43" t="s">
        <v>162</v>
      </c>
      <c r="D144" s="102"/>
      <c r="E144" s="99">
        <f>SUM(F144:AN144)</f>
        <v>62806.780286159679</v>
      </c>
      <c r="F144" s="41">
        <f>(F103+F141+F70)</f>
        <v>0</v>
      </c>
      <c r="G144" s="41">
        <f t="shared" ref="G144:AN144" si="75">(G103+G141+G70+F145)</f>
        <v>0</v>
      </c>
      <c r="H144" s="41">
        <f t="shared" si="75"/>
        <v>0</v>
      </c>
      <c r="I144" s="41">
        <f t="shared" si="75"/>
        <v>0</v>
      </c>
      <c r="J144" s="41">
        <f t="shared" si="75"/>
        <v>0</v>
      </c>
      <c r="K144" s="41">
        <f t="shared" si="75"/>
        <v>0</v>
      </c>
      <c r="L144" s="41">
        <f t="shared" si="75"/>
        <v>0</v>
      </c>
      <c r="M144" s="41">
        <f t="shared" si="75"/>
        <v>0</v>
      </c>
      <c r="N144" s="41">
        <f t="shared" si="75"/>
        <v>0</v>
      </c>
      <c r="O144" s="41">
        <f t="shared" si="75"/>
        <v>0</v>
      </c>
      <c r="P144" s="41">
        <f t="shared" si="75"/>
        <v>0</v>
      </c>
      <c r="Q144" s="41">
        <f t="shared" si="75"/>
        <v>0</v>
      </c>
      <c r="R144" s="41">
        <f t="shared" si="75"/>
        <v>0</v>
      </c>
      <c r="S144" s="41">
        <f t="shared" si="75"/>
        <v>501.67540799999995</v>
      </c>
      <c r="T144" s="41">
        <f t="shared" si="75"/>
        <v>2272.9755023999996</v>
      </c>
      <c r="U144" s="41">
        <f t="shared" si="75"/>
        <v>3678.2069106239996</v>
      </c>
      <c r="V144" s="41">
        <f t="shared" si="75"/>
        <v>5564.2171260079849</v>
      </c>
      <c r="W144" s="41">
        <f t="shared" si="75"/>
        <v>7201.1864610806379</v>
      </c>
      <c r="X144" s="41">
        <f t="shared" si="75"/>
        <v>8865.3335270309744</v>
      </c>
      <c r="Y144" s="41">
        <f t="shared" si="75"/>
        <v>9773.828325615892</v>
      </c>
      <c r="Z144" s="41">
        <f t="shared" si="75"/>
        <v>9026.9450296124232</v>
      </c>
      <c r="AA144" s="41">
        <f t="shared" si="75"/>
        <v>6888.9611868675929</v>
      </c>
      <c r="AB144" s="41">
        <f t="shared" si="75"/>
        <v>5081.779129144018</v>
      </c>
      <c r="AC144" s="41">
        <f t="shared" si="75"/>
        <v>3014.976072840821</v>
      </c>
      <c r="AD144" s="41">
        <f t="shared" si="75"/>
        <v>485.24446611812016</v>
      </c>
      <c r="AE144" s="41">
        <f t="shared" si="75"/>
        <v>175.8580300678907</v>
      </c>
      <c r="AF144" s="41">
        <f t="shared" si="75"/>
        <v>119.33426546458088</v>
      </c>
      <c r="AG144" s="41">
        <f t="shared" si="75"/>
        <v>81.584353610761895</v>
      </c>
      <c r="AH144" s="41">
        <f t="shared" si="75"/>
        <v>74.674491673979119</v>
      </c>
      <c r="AI144" s="41">
        <f t="shared" si="75"/>
        <v>1.1368683772161603E-13</v>
      </c>
      <c r="AJ144" s="41">
        <f t="shared" si="75"/>
        <v>1.1368683772161603E-13</v>
      </c>
      <c r="AK144" s="41">
        <f t="shared" si="75"/>
        <v>1.1368683772161603E-13</v>
      </c>
      <c r="AL144" s="41">
        <f t="shared" si="75"/>
        <v>1.1368683772161603E-13</v>
      </c>
      <c r="AM144" s="41">
        <f t="shared" si="75"/>
        <v>1.1368683772161603E-13</v>
      </c>
      <c r="AN144" s="41">
        <f t="shared" si="75"/>
        <v>1.1368683772161603E-13</v>
      </c>
      <c r="AO144" s="47"/>
      <c r="AP144" s="50"/>
    </row>
    <row r="145" spans="1:42" s="54" customFormat="1" ht="15.75" customHeight="1" x14ac:dyDescent="0.25">
      <c r="A145" s="115"/>
      <c r="B145" s="115"/>
      <c r="C145" s="20" t="s">
        <v>163</v>
      </c>
      <c r="D145" s="116"/>
      <c r="E145" s="189">
        <f>SUM(F145:AN145)</f>
        <v>49165.947434742935</v>
      </c>
      <c r="F145" s="42">
        <f>+IF(F143&lt;F144,F144-F143,0)</f>
        <v>0</v>
      </c>
      <c r="G145" s="42">
        <f t="shared" ref="G145:AN145" si="76">+IF(G143&lt;G144,G144-G143,0)</f>
        <v>0</v>
      </c>
      <c r="H145" s="42">
        <f t="shared" si="76"/>
        <v>0</v>
      </c>
      <c r="I145" s="42">
        <f t="shared" si="76"/>
        <v>0</v>
      </c>
      <c r="J145" s="42">
        <f t="shared" si="76"/>
        <v>0</v>
      </c>
      <c r="K145" s="42">
        <f t="shared" si="76"/>
        <v>0</v>
      </c>
      <c r="L145" s="42">
        <f t="shared" si="76"/>
        <v>0</v>
      </c>
      <c r="M145" s="42">
        <f t="shared" si="76"/>
        <v>0</v>
      </c>
      <c r="N145" s="42">
        <f t="shared" si="76"/>
        <v>0</v>
      </c>
      <c r="O145" s="42">
        <f t="shared" si="76"/>
        <v>0</v>
      </c>
      <c r="P145" s="42">
        <f t="shared" si="76"/>
        <v>0</v>
      </c>
      <c r="Q145" s="42">
        <f t="shared" si="76"/>
        <v>0</v>
      </c>
      <c r="R145" s="42">
        <f t="shared" si="76"/>
        <v>0</v>
      </c>
      <c r="S145" s="42">
        <f t="shared" si="76"/>
        <v>501.67540799999995</v>
      </c>
      <c r="T145" s="42">
        <f t="shared" si="76"/>
        <v>2272.9755023999996</v>
      </c>
      <c r="U145" s="42">
        <f t="shared" si="76"/>
        <v>3678.2069106239996</v>
      </c>
      <c r="V145" s="42">
        <f t="shared" si="76"/>
        <v>5564.2171260079849</v>
      </c>
      <c r="W145" s="42">
        <f t="shared" si="76"/>
        <v>7201.1864610806379</v>
      </c>
      <c r="X145" s="42">
        <f t="shared" si="76"/>
        <v>8107.7770769204926</v>
      </c>
      <c r="Y145" s="42">
        <f t="shared" si="76"/>
        <v>7313.028563950169</v>
      </c>
      <c r="Z145" s="42">
        <f t="shared" si="76"/>
        <v>6629.7922170142047</v>
      </c>
      <c r="AA145" s="42">
        <f t="shared" si="76"/>
        <v>4806.7196426979044</v>
      </c>
      <c r="AB145" s="42">
        <f t="shared" si="76"/>
        <v>2801.2383585993794</v>
      </c>
      <c r="AC145" s="42">
        <f t="shared" si="76"/>
        <v>289.13016744815604</v>
      </c>
      <c r="AD145" s="42">
        <f t="shared" si="76"/>
        <v>0</v>
      </c>
      <c r="AE145" s="42">
        <f t="shared" si="76"/>
        <v>0</v>
      </c>
      <c r="AF145" s="42">
        <f t="shared" si="76"/>
        <v>0</v>
      </c>
      <c r="AG145" s="42">
        <f t="shared" si="76"/>
        <v>0</v>
      </c>
      <c r="AH145" s="42">
        <f t="shared" si="76"/>
        <v>0</v>
      </c>
      <c r="AI145" s="42">
        <f t="shared" si="76"/>
        <v>1.1368683772161603E-13</v>
      </c>
      <c r="AJ145" s="42">
        <f t="shared" si="76"/>
        <v>1.1368683772161603E-13</v>
      </c>
      <c r="AK145" s="42">
        <f t="shared" si="76"/>
        <v>1.1368683772161603E-13</v>
      </c>
      <c r="AL145" s="42">
        <f t="shared" si="76"/>
        <v>1.1368683772161603E-13</v>
      </c>
      <c r="AM145" s="42">
        <f t="shared" si="76"/>
        <v>1.1368683772161603E-13</v>
      </c>
      <c r="AN145" s="161">
        <f t="shared" si="76"/>
        <v>1.1368683772161603E-13</v>
      </c>
      <c r="AO145" s="47"/>
      <c r="AP145" s="117"/>
    </row>
    <row r="146" spans="1:42" s="116" customFormat="1" ht="15.75" customHeight="1" x14ac:dyDescent="0.25">
      <c r="A146" s="162"/>
      <c r="B146" s="162"/>
      <c r="C146" s="20" t="s">
        <v>164</v>
      </c>
      <c r="E146" s="99">
        <f>SUM(F146:AN146)</f>
        <v>13640.83285141675</v>
      </c>
      <c r="F146" s="163">
        <f>MIN(F143,F144)</f>
        <v>0</v>
      </c>
      <c r="G146" s="163">
        <f t="shared" ref="G146:AN146" si="77">MIN(G143,G144)</f>
        <v>0</v>
      </c>
      <c r="H146" s="163">
        <f t="shared" si="77"/>
        <v>0</v>
      </c>
      <c r="I146" s="163">
        <f t="shared" si="77"/>
        <v>0</v>
      </c>
      <c r="J146" s="163">
        <f t="shared" si="77"/>
        <v>0</v>
      </c>
      <c r="K146" s="163">
        <f t="shared" si="77"/>
        <v>0</v>
      </c>
      <c r="L146" s="163">
        <f t="shared" si="77"/>
        <v>0</v>
      </c>
      <c r="M146" s="163">
        <f t="shared" si="77"/>
        <v>0</v>
      </c>
      <c r="N146" s="163">
        <f t="shared" si="77"/>
        <v>0</v>
      </c>
      <c r="O146" s="163">
        <f t="shared" si="77"/>
        <v>0</v>
      </c>
      <c r="P146" s="163">
        <f t="shared" si="77"/>
        <v>0</v>
      </c>
      <c r="Q146" s="163">
        <f t="shared" si="77"/>
        <v>0</v>
      </c>
      <c r="R146" s="163">
        <f t="shared" si="77"/>
        <v>0</v>
      </c>
      <c r="S146" s="163">
        <f t="shared" si="77"/>
        <v>0</v>
      </c>
      <c r="T146" s="163">
        <f t="shared" si="77"/>
        <v>0</v>
      </c>
      <c r="U146" s="163">
        <f t="shared" si="77"/>
        <v>0</v>
      </c>
      <c r="V146" s="163">
        <f t="shared" si="77"/>
        <v>0</v>
      </c>
      <c r="W146" s="163">
        <f t="shared" si="77"/>
        <v>0</v>
      </c>
      <c r="X146" s="163">
        <f t="shared" si="77"/>
        <v>757.55645011048136</v>
      </c>
      <c r="Y146" s="163">
        <f t="shared" si="77"/>
        <v>2460.7997616657231</v>
      </c>
      <c r="Z146" s="163">
        <f t="shared" si="77"/>
        <v>2397.1528125982181</v>
      </c>
      <c r="AA146" s="163">
        <f t="shared" si="77"/>
        <v>2082.241544169689</v>
      </c>
      <c r="AB146" s="163">
        <f t="shared" si="77"/>
        <v>2280.5407705446387</v>
      </c>
      <c r="AC146" s="163">
        <f t="shared" si="77"/>
        <v>2725.8459053926649</v>
      </c>
      <c r="AD146" s="163">
        <f t="shared" si="77"/>
        <v>485.24446611812016</v>
      </c>
      <c r="AE146" s="163">
        <f t="shared" si="77"/>
        <v>175.8580300678907</v>
      </c>
      <c r="AF146" s="163">
        <f t="shared" si="77"/>
        <v>119.33426546458088</v>
      </c>
      <c r="AG146" s="163">
        <f t="shared" si="77"/>
        <v>81.584353610761895</v>
      </c>
      <c r="AH146" s="163">
        <f t="shared" si="77"/>
        <v>74.674491673979119</v>
      </c>
      <c r="AI146" s="163">
        <f t="shared" si="77"/>
        <v>0</v>
      </c>
      <c r="AJ146" s="163">
        <f t="shared" si="77"/>
        <v>0</v>
      </c>
      <c r="AK146" s="163">
        <f t="shared" si="77"/>
        <v>0</v>
      </c>
      <c r="AL146" s="163">
        <f t="shared" si="77"/>
        <v>0</v>
      </c>
      <c r="AM146" s="163">
        <f t="shared" si="77"/>
        <v>0</v>
      </c>
      <c r="AN146" s="164">
        <f t="shared" si="77"/>
        <v>0</v>
      </c>
      <c r="AO146" s="47"/>
      <c r="AP146" s="117"/>
    </row>
    <row r="147" spans="1:42" s="26" customFormat="1" ht="15.75" customHeight="1" x14ac:dyDescent="0.25">
      <c r="A147" s="13"/>
      <c r="B147" s="13"/>
      <c r="E147" s="119"/>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27"/>
      <c r="AP147" s="28"/>
    </row>
    <row r="148" spans="1:42" s="54" customFormat="1" ht="15.75" customHeight="1" x14ac:dyDescent="0.25">
      <c r="A148" s="115"/>
      <c r="B148" s="115"/>
      <c r="C148" s="20" t="s">
        <v>165</v>
      </c>
      <c r="D148" s="116"/>
      <c r="E148" s="99">
        <f>SUM(F148:AN148)</f>
        <v>12471.764146919322</v>
      </c>
      <c r="F148" s="41">
        <f>+F139-F146</f>
        <v>0</v>
      </c>
      <c r="G148" s="41">
        <f t="shared" ref="G148:AM148" si="78">+G139-G146</f>
        <v>0</v>
      </c>
      <c r="H148" s="41">
        <f t="shared" si="78"/>
        <v>0</v>
      </c>
      <c r="I148" s="41">
        <f t="shared" si="78"/>
        <v>0</v>
      </c>
      <c r="J148" s="41">
        <f t="shared" si="78"/>
        <v>0</v>
      </c>
      <c r="K148" s="41">
        <f t="shared" si="78"/>
        <v>0</v>
      </c>
      <c r="L148" s="41">
        <f t="shared" si="78"/>
        <v>0</v>
      </c>
      <c r="M148" s="41">
        <f t="shared" si="78"/>
        <v>0</v>
      </c>
      <c r="N148" s="41">
        <f t="shared" si="78"/>
        <v>0</v>
      </c>
      <c r="O148" s="41">
        <f t="shared" si="78"/>
        <v>0</v>
      </c>
      <c r="P148" s="41">
        <f t="shared" si="78"/>
        <v>0</v>
      </c>
      <c r="Q148" s="41">
        <f t="shared" si="78"/>
        <v>0</v>
      </c>
      <c r="R148" s="41">
        <f t="shared" si="78"/>
        <v>0</v>
      </c>
      <c r="S148" s="41">
        <f t="shared" si="78"/>
        <v>0</v>
      </c>
      <c r="T148" s="41">
        <f t="shared" si="78"/>
        <v>0</v>
      </c>
      <c r="U148" s="41">
        <f t="shared" si="78"/>
        <v>0</v>
      </c>
      <c r="V148" s="41">
        <f t="shared" si="78"/>
        <v>0</v>
      </c>
      <c r="W148" s="41">
        <f t="shared" si="78"/>
        <v>0</v>
      </c>
      <c r="X148" s="41">
        <f t="shared" si="78"/>
        <v>133.68643237243793</v>
      </c>
      <c r="Y148" s="41">
        <f t="shared" si="78"/>
        <v>434.25878147042158</v>
      </c>
      <c r="Z148" s="41">
        <f t="shared" si="78"/>
        <v>488.25536744060764</v>
      </c>
      <c r="AA148" s="41">
        <f t="shared" si="78"/>
        <v>597.76081964592368</v>
      </c>
      <c r="AB148" s="41">
        <f t="shared" si="78"/>
        <v>585.15813867459292</v>
      </c>
      <c r="AC148" s="41">
        <f t="shared" si="78"/>
        <v>518.3044229134216</v>
      </c>
      <c r="AD148" s="41">
        <f t="shared" si="78"/>
        <v>2759.7828320768594</v>
      </c>
      <c r="AE148" s="41">
        <f t="shared" si="78"/>
        <v>2566.9175715084921</v>
      </c>
      <c r="AF148" s="41">
        <f t="shared" si="78"/>
        <v>1920.8248530671349</v>
      </c>
      <c r="AG148" s="41">
        <f t="shared" si="78"/>
        <v>1531.7832506085774</v>
      </c>
      <c r="AH148" s="41">
        <f t="shared" si="78"/>
        <v>935.03167714085214</v>
      </c>
      <c r="AI148" s="41">
        <f t="shared" si="78"/>
        <v>0</v>
      </c>
      <c r="AJ148" s="41">
        <f t="shared" si="78"/>
        <v>0</v>
      </c>
      <c r="AK148" s="41">
        <f t="shared" si="78"/>
        <v>0</v>
      </c>
      <c r="AL148" s="41">
        <f t="shared" si="78"/>
        <v>0</v>
      </c>
      <c r="AM148" s="41">
        <f t="shared" si="78"/>
        <v>0</v>
      </c>
      <c r="AN148" s="41">
        <f>+AN139-AN146</f>
        <v>0</v>
      </c>
      <c r="AO148" s="47"/>
      <c r="AP148" s="117"/>
    </row>
    <row r="149" spans="1:42" s="26" customFormat="1" ht="15.75" customHeight="1" x14ac:dyDescent="0.25">
      <c r="A149" s="13"/>
      <c r="C149" s="26" t="s">
        <v>166</v>
      </c>
      <c r="D149" s="93">
        <f>+Dashboard!F39</f>
        <v>0.5</v>
      </c>
      <c r="E149" s="98">
        <f>SUM(F149:AN149)</f>
        <v>6235.8820734596611</v>
      </c>
      <c r="F149" s="42">
        <f>+F148*$D149+D151</f>
        <v>0</v>
      </c>
      <c r="G149" s="42">
        <f t="shared" ref="G149:AN149" si="79">+G148*$D149+F151</f>
        <v>0</v>
      </c>
      <c r="H149" s="42">
        <f t="shared" si="79"/>
        <v>0</v>
      </c>
      <c r="I149" s="42">
        <f t="shared" si="79"/>
        <v>0</v>
      </c>
      <c r="J149" s="42">
        <f t="shared" si="79"/>
        <v>0</v>
      </c>
      <c r="K149" s="42">
        <f t="shared" si="79"/>
        <v>0</v>
      </c>
      <c r="L149" s="42">
        <f t="shared" si="79"/>
        <v>0</v>
      </c>
      <c r="M149" s="42">
        <f t="shared" si="79"/>
        <v>0</v>
      </c>
      <c r="N149" s="42">
        <f t="shared" si="79"/>
        <v>0</v>
      </c>
      <c r="O149" s="42">
        <f t="shared" si="79"/>
        <v>0</v>
      </c>
      <c r="P149" s="42">
        <f t="shared" si="79"/>
        <v>0</v>
      </c>
      <c r="Q149" s="42">
        <f t="shared" si="79"/>
        <v>0</v>
      </c>
      <c r="R149" s="42">
        <f t="shared" si="79"/>
        <v>0</v>
      </c>
      <c r="S149" s="42">
        <f t="shared" si="79"/>
        <v>0</v>
      </c>
      <c r="T149" s="42">
        <f t="shared" si="79"/>
        <v>0</v>
      </c>
      <c r="U149" s="42">
        <f t="shared" si="79"/>
        <v>0</v>
      </c>
      <c r="V149" s="42">
        <f t="shared" si="79"/>
        <v>0</v>
      </c>
      <c r="W149" s="42">
        <f t="shared" si="79"/>
        <v>0</v>
      </c>
      <c r="X149" s="42">
        <f t="shared" si="79"/>
        <v>66.843216186218967</v>
      </c>
      <c r="Y149" s="42">
        <f t="shared" si="79"/>
        <v>217.12939073521079</v>
      </c>
      <c r="Z149" s="42">
        <f t="shared" si="79"/>
        <v>244.12768372030382</v>
      </c>
      <c r="AA149" s="42">
        <f t="shared" si="79"/>
        <v>298.88040982296184</v>
      </c>
      <c r="AB149" s="42">
        <f t="shared" si="79"/>
        <v>292.57906933729646</v>
      </c>
      <c r="AC149" s="42">
        <f t="shared" si="79"/>
        <v>259.1522114567108</v>
      </c>
      <c r="AD149" s="42">
        <f t="shared" si="79"/>
        <v>1379.8914160384297</v>
      </c>
      <c r="AE149" s="42">
        <f t="shared" si="79"/>
        <v>1283.458785754246</v>
      </c>
      <c r="AF149" s="42">
        <f t="shared" si="79"/>
        <v>960.41242653356744</v>
      </c>
      <c r="AG149" s="42">
        <f t="shared" si="79"/>
        <v>765.89162530428871</v>
      </c>
      <c r="AH149" s="42">
        <f t="shared" si="79"/>
        <v>467.51583857042607</v>
      </c>
      <c r="AI149" s="42">
        <f t="shared" si="79"/>
        <v>0</v>
      </c>
      <c r="AJ149" s="42">
        <f t="shared" si="79"/>
        <v>0</v>
      </c>
      <c r="AK149" s="42">
        <f t="shared" si="79"/>
        <v>0</v>
      </c>
      <c r="AL149" s="42">
        <f t="shared" si="79"/>
        <v>0</v>
      </c>
      <c r="AM149" s="42">
        <f t="shared" si="79"/>
        <v>0</v>
      </c>
      <c r="AN149" s="42">
        <f t="shared" si="79"/>
        <v>0</v>
      </c>
      <c r="AO149" s="27"/>
      <c r="AP149" s="28" t="s">
        <v>168</v>
      </c>
    </row>
    <row r="150" spans="1:42" s="54" customFormat="1" ht="15.75" customHeight="1" x14ac:dyDescent="0.25">
      <c r="A150" s="115"/>
      <c r="B150" s="115"/>
      <c r="C150" s="20" t="s">
        <v>167</v>
      </c>
      <c r="D150" s="116"/>
      <c r="E150" s="99">
        <f>SUM(F150:AN150)</f>
        <v>19101.572455592763</v>
      </c>
      <c r="F150" s="41">
        <f t="shared" ref="F150:AN150" si="80">+F77-F116</f>
        <v>0</v>
      </c>
      <c r="G150" s="41">
        <f t="shared" si="80"/>
        <v>0</v>
      </c>
      <c r="H150" s="41">
        <f t="shared" si="80"/>
        <v>0</v>
      </c>
      <c r="I150" s="41">
        <f t="shared" si="80"/>
        <v>0</v>
      </c>
      <c r="J150" s="41">
        <f t="shared" si="80"/>
        <v>0</v>
      </c>
      <c r="K150" s="41">
        <f t="shared" si="80"/>
        <v>0</v>
      </c>
      <c r="L150" s="41">
        <f t="shared" si="80"/>
        <v>0</v>
      </c>
      <c r="M150" s="41">
        <f t="shared" si="80"/>
        <v>0</v>
      </c>
      <c r="N150" s="41">
        <f t="shared" si="80"/>
        <v>0</v>
      </c>
      <c r="O150" s="41">
        <f t="shared" si="80"/>
        <v>0</v>
      </c>
      <c r="P150" s="41">
        <f t="shared" si="80"/>
        <v>0</v>
      </c>
      <c r="Q150" s="41">
        <f t="shared" si="80"/>
        <v>0</v>
      </c>
      <c r="R150" s="41">
        <f t="shared" si="80"/>
        <v>0</v>
      </c>
      <c r="S150" s="41">
        <f t="shared" si="80"/>
        <v>0</v>
      </c>
      <c r="T150" s="41">
        <f t="shared" si="80"/>
        <v>0</v>
      </c>
      <c r="U150" s="41">
        <f t="shared" si="80"/>
        <v>0</v>
      </c>
      <c r="V150" s="41">
        <f t="shared" si="80"/>
        <v>133.63261739999996</v>
      </c>
      <c r="W150" s="41">
        <f t="shared" si="80"/>
        <v>508.87300705919984</v>
      </c>
      <c r="X150" s="41">
        <f t="shared" si="80"/>
        <v>778.57570080057576</v>
      </c>
      <c r="Y150" s="41">
        <f t="shared" si="80"/>
        <v>794.14721481658717</v>
      </c>
      <c r="Z150" s="41">
        <f t="shared" si="80"/>
        <v>810.03015911291914</v>
      </c>
      <c r="AA150" s="41">
        <f t="shared" si="80"/>
        <v>826.23076229517756</v>
      </c>
      <c r="AB150" s="41">
        <f t="shared" si="80"/>
        <v>1785.9308128298753</v>
      </c>
      <c r="AC150" s="41">
        <f t="shared" si="80"/>
        <v>3202.54905807265</v>
      </c>
      <c r="AD150" s="41">
        <f t="shared" si="80"/>
        <v>3152.3539740630067</v>
      </c>
      <c r="AE150" s="41">
        <f t="shared" si="80"/>
        <v>2628.3447104948877</v>
      </c>
      <c r="AF150" s="41">
        <f t="shared" si="80"/>
        <v>1961.6280354377686</v>
      </c>
      <c r="AG150" s="41">
        <f t="shared" si="80"/>
        <v>1564.0506026929638</v>
      </c>
      <c r="AH150" s="41">
        <f t="shared" si="80"/>
        <v>955.22580051714897</v>
      </c>
      <c r="AI150" s="41">
        <f t="shared" si="80"/>
        <v>0</v>
      </c>
      <c r="AJ150" s="41">
        <f t="shared" si="80"/>
        <v>0</v>
      </c>
      <c r="AK150" s="41">
        <f t="shared" si="80"/>
        <v>0</v>
      </c>
      <c r="AL150" s="41">
        <f t="shared" si="80"/>
        <v>0</v>
      </c>
      <c r="AM150" s="41">
        <f t="shared" si="80"/>
        <v>0</v>
      </c>
      <c r="AN150" s="41">
        <f t="shared" si="80"/>
        <v>0</v>
      </c>
      <c r="AO150" s="47"/>
      <c r="AP150" s="117"/>
    </row>
    <row r="151" spans="1:42" s="54" customFormat="1" ht="15.75" customHeight="1" x14ac:dyDescent="0.25">
      <c r="A151" s="115"/>
      <c r="B151" s="115"/>
      <c r="C151" s="20" t="s">
        <v>163</v>
      </c>
      <c r="D151" s="116"/>
      <c r="E151" s="98"/>
      <c r="F151" s="42">
        <f>+IF(F150&lt;F149,F149-F150,0)</f>
        <v>0</v>
      </c>
      <c r="G151" s="42">
        <f t="shared" ref="G151:AN151" si="81">+IF(G150&lt;G149,G149-G150,0)</f>
        <v>0</v>
      </c>
      <c r="H151" s="42">
        <f t="shared" si="81"/>
        <v>0</v>
      </c>
      <c r="I151" s="42">
        <f t="shared" si="81"/>
        <v>0</v>
      </c>
      <c r="J151" s="42">
        <f t="shared" si="81"/>
        <v>0</v>
      </c>
      <c r="K151" s="42">
        <f t="shared" si="81"/>
        <v>0</v>
      </c>
      <c r="L151" s="42">
        <f t="shared" si="81"/>
        <v>0</v>
      </c>
      <c r="M151" s="42">
        <f t="shared" si="81"/>
        <v>0</v>
      </c>
      <c r="N151" s="42">
        <f t="shared" si="81"/>
        <v>0</v>
      </c>
      <c r="O151" s="42">
        <f t="shared" si="81"/>
        <v>0</v>
      </c>
      <c r="P151" s="42">
        <f t="shared" si="81"/>
        <v>0</v>
      </c>
      <c r="Q151" s="42">
        <f t="shared" si="81"/>
        <v>0</v>
      </c>
      <c r="R151" s="42">
        <f t="shared" si="81"/>
        <v>0</v>
      </c>
      <c r="S151" s="42">
        <f t="shared" si="81"/>
        <v>0</v>
      </c>
      <c r="T151" s="42">
        <f t="shared" si="81"/>
        <v>0</v>
      </c>
      <c r="U151" s="42">
        <f t="shared" si="81"/>
        <v>0</v>
      </c>
      <c r="V151" s="42">
        <f t="shared" si="81"/>
        <v>0</v>
      </c>
      <c r="W151" s="42">
        <f t="shared" si="81"/>
        <v>0</v>
      </c>
      <c r="X151" s="42">
        <f t="shared" si="81"/>
        <v>0</v>
      </c>
      <c r="Y151" s="42">
        <f t="shared" si="81"/>
        <v>0</v>
      </c>
      <c r="Z151" s="42">
        <f t="shared" si="81"/>
        <v>0</v>
      </c>
      <c r="AA151" s="42">
        <f t="shared" si="81"/>
        <v>0</v>
      </c>
      <c r="AB151" s="42">
        <f t="shared" si="81"/>
        <v>0</v>
      </c>
      <c r="AC151" s="42">
        <f t="shared" si="81"/>
        <v>0</v>
      </c>
      <c r="AD151" s="42">
        <f t="shared" si="81"/>
        <v>0</v>
      </c>
      <c r="AE151" s="42">
        <f t="shared" si="81"/>
        <v>0</v>
      </c>
      <c r="AF151" s="42">
        <f t="shared" si="81"/>
        <v>0</v>
      </c>
      <c r="AG151" s="42">
        <f t="shared" si="81"/>
        <v>0</v>
      </c>
      <c r="AH151" s="42">
        <f t="shared" si="81"/>
        <v>0</v>
      </c>
      <c r="AI151" s="42">
        <f t="shared" si="81"/>
        <v>0</v>
      </c>
      <c r="AJ151" s="42">
        <f t="shared" si="81"/>
        <v>0</v>
      </c>
      <c r="AK151" s="42">
        <f t="shared" si="81"/>
        <v>0</v>
      </c>
      <c r="AL151" s="42">
        <f t="shared" si="81"/>
        <v>0</v>
      </c>
      <c r="AM151" s="42">
        <f t="shared" si="81"/>
        <v>0</v>
      </c>
      <c r="AN151" s="42">
        <f t="shared" si="81"/>
        <v>0</v>
      </c>
      <c r="AO151" s="47"/>
      <c r="AP151" s="117"/>
    </row>
    <row r="152" spans="1:42" s="116" customFormat="1" ht="15.75" customHeight="1" x14ac:dyDescent="0.25">
      <c r="A152" s="162"/>
      <c r="B152" s="162"/>
      <c r="C152" s="20" t="s">
        <v>186</v>
      </c>
      <c r="E152" s="98">
        <f>SUM(F152:AN152)</f>
        <v>6235.8820734596611</v>
      </c>
      <c r="F152" s="163">
        <f>+F149-F151</f>
        <v>0</v>
      </c>
      <c r="G152" s="163">
        <f t="shared" ref="G152:AN152" si="82">+G149-G151</f>
        <v>0</v>
      </c>
      <c r="H152" s="163">
        <f t="shared" si="82"/>
        <v>0</v>
      </c>
      <c r="I152" s="163">
        <f t="shared" si="82"/>
        <v>0</v>
      </c>
      <c r="J152" s="163">
        <f t="shared" si="82"/>
        <v>0</v>
      </c>
      <c r="K152" s="163">
        <f t="shared" si="82"/>
        <v>0</v>
      </c>
      <c r="L152" s="163">
        <f t="shared" si="82"/>
        <v>0</v>
      </c>
      <c r="M152" s="163">
        <f t="shared" si="82"/>
        <v>0</v>
      </c>
      <c r="N152" s="163">
        <f t="shared" si="82"/>
        <v>0</v>
      </c>
      <c r="O152" s="163">
        <f t="shared" si="82"/>
        <v>0</v>
      </c>
      <c r="P152" s="163">
        <f t="shared" si="82"/>
        <v>0</v>
      </c>
      <c r="Q152" s="163">
        <f t="shared" si="82"/>
        <v>0</v>
      </c>
      <c r="R152" s="163">
        <f t="shared" si="82"/>
        <v>0</v>
      </c>
      <c r="S152" s="163">
        <f t="shared" si="82"/>
        <v>0</v>
      </c>
      <c r="T152" s="163">
        <f t="shared" si="82"/>
        <v>0</v>
      </c>
      <c r="U152" s="163">
        <f t="shared" si="82"/>
        <v>0</v>
      </c>
      <c r="V152" s="163">
        <f t="shared" si="82"/>
        <v>0</v>
      </c>
      <c r="W152" s="163">
        <f t="shared" si="82"/>
        <v>0</v>
      </c>
      <c r="X152" s="163">
        <f t="shared" si="82"/>
        <v>66.843216186218967</v>
      </c>
      <c r="Y152" s="163">
        <f t="shared" si="82"/>
        <v>217.12939073521079</v>
      </c>
      <c r="Z152" s="163">
        <f t="shared" si="82"/>
        <v>244.12768372030382</v>
      </c>
      <c r="AA152" s="163">
        <f t="shared" si="82"/>
        <v>298.88040982296184</v>
      </c>
      <c r="AB152" s="163">
        <f t="shared" si="82"/>
        <v>292.57906933729646</v>
      </c>
      <c r="AC152" s="163">
        <f t="shared" si="82"/>
        <v>259.1522114567108</v>
      </c>
      <c r="AD152" s="163">
        <f t="shared" si="82"/>
        <v>1379.8914160384297</v>
      </c>
      <c r="AE152" s="163">
        <f t="shared" si="82"/>
        <v>1283.458785754246</v>
      </c>
      <c r="AF152" s="163">
        <f t="shared" si="82"/>
        <v>960.41242653356744</v>
      </c>
      <c r="AG152" s="163">
        <f t="shared" si="82"/>
        <v>765.89162530428871</v>
      </c>
      <c r="AH152" s="163">
        <f t="shared" si="82"/>
        <v>467.51583857042607</v>
      </c>
      <c r="AI152" s="163">
        <f t="shared" si="82"/>
        <v>0</v>
      </c>
      <c r="AJ152" s="163">
        <f t="shared" si="82"/>
        <v>0</v>
      </c>
      <c r="AK152" s="163">
        <f t="shared" si="82"/>
        <v>0</v>
      </c>
      <c r="AL152" s="163">
        <f t="shared" si="82"/>
        <v>0</v>
      </c>
      <c r="AM152" s="163">
        <f t="shared" si="82"/>
        <v>0</v>
      </c>
      <c r="AN152" s="163">
        <f t="shared" si="82"/>
        <v>0</v>
      </c>
      <c r="AO152" s="47"/>
      <c r="AP152" s="117"/>
    </row>
    <row r="153" spans="1:42" s="165" customFormat="1" ht="15.75" customHeight="1" x14ac:dyDescent="0.25">
      <c r="A153" s="115"/>
      <c r="B153" s="115"/>
      <c r="C153" s="40"/>
      <c r="E153" s="99"/>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166"/>
      <c r="AP153" s="167"/>
    </row>
    <row r="154" spans="1:42" s="26" customFormat="1" ht="15.75" customHeight="1" x14ac:dyDescent="0.25">
      <c r="A154" s="13"/>
      <c r="B154"/>
      <c r="C154" t="s">
        <v>3</v>
      </c>
      <c r="D154"/>
      <c r="E154" s="85"/>
      <c r="F154" s="5">
        <f t="shared" ref="F154:AN154" si="83">IF(F152&lt;0,F152,0)</f>
        <v>0</v>
      </c>
      <c r="G154" s="5">
        <f t="shared" si="83"/>
        <v>0</v>
      </c>
      <c r="H154" s="5">
        <f t="shared" si="83"/>
        <v>0</v>
      </c>
      <c r="I154" s="5">
        <f t="shared" si="83"/>
        <v>0</v>
      </c>
      <c r="J154" s="5">
        <f t="shared" si="83"/>
        <v>0</v>
      </c>
      <c r="K154" s="5">
        <f t="shared" si="83"/>
        <v>0</v>
      </c>
      <c r="L154" s="5">
        <f t="shared" si="83"/>
        <v>0</v>
      </c>
      <c r="M154" s="5">
        <f t="shared" si="83"/>
        <v>0</v>
      </c>
      <c r="N154" s="5">
        <f t="shared" si="83"/>
        <v>0</v>
      </c>
      <c r="O154" s="5">
        <f t="shared" si="83"/>
        <v>0</v>
      </c>
      <c r="P154" s="5">
        <f t="shared" si="83"/>
        <v>0</v>
      </c>
      <c r="Q154" s="5">
        <f t="shared" si="83"/>
        <v>0</v>
      </c>
      <c r="R154" s="5">
        <f t="shared" si="83"/>
        <v>0</v>
      </c>
      <c r="S154" s="5">
        <f t="shared" si="83"/>
        <v>0</v>
      </c>
      <c r="T154" s="5">
        <f t="shared" si="83"/>
        <v>0</v>
      </c>
      <c r="U154" s="5">
        <f t="shared" si="83"/>
        <v>0</v>
      </c>
      <c r="V154" s="5">
        <f t="shared" si="83"/>
        <v>0</v>
      </c>
      <c r="W154" s="5">
        <f t="shared" si="83"/>
        <v>0</v>
      </c>
      <c r="X154" s="5">
        <f t="shared" si="83"/>
        <v>0</v>
      </c>
      <c r="Y154" s="5">
        <f t="shared" si="83"/>
        <v>0</v>
      </c>
      <c r="Z154" s="5">
        <f t="shared" si="83"/>
        <v>0</v>
      </c>
      <c r="AA154" s="5">
        <f t="shared" si="83"/>
        <v>0</v>
      </c>
      <c r="AB154" s="5">
        <f t="shared" si="83"/>
        <v>0</v>
      </c>
      <c r="AC154" s="5">
        <f t="shared" si="83"/>
        <v>0</v>
      </c>
      <c r="AD154" s="5">
        <f t="shared" si="83"/>
        <v>0</v>
      </c>
      <c r="AE154" s="5">
        <f t="shared" si="83"/>
        <v>0</v>
      </c>
      <c r="AF154" s="5">
        <f t="shared" si="83"/>
        <v>0</v>
      </c>
      <c r="AG154" s="5">
        <f t="shared" si="83"/>
        <v>0</v>
      </c>
      <c r="AH154" s="5">
        <f t="shared" si="83"/>
        <v>0</v>
      </c>
      <c r="AI154" s="5">
        <f t="shared" si="83"/>
        <v>0</v>
      </c>
      <c r="AJ154" s="5">
        <f t="shared" si="83"/>
        <v>0</v>
      </c>
      <c r="AK154" s="5">
        <f t="shared" si="83"/>
        <v>0</v>
      </c>
      <c r="AL154" s="5">
        <f t="shared" si="83"/>
        <v>0</v>
      </c>
      <c r="AM154" s="5">
        <f t="shared" si="83"/>
        <v>0</v>
      </c>
      <c r="AN154" s="5">
        <f t="shared" si="83"/>
        <v>0</v>
      </c>
      <c r="AO154" s="27"/>
      <c r="AP154" s="28"/>
    </row>
    <row r="155" spans="1:42" s="26" customFormat="1" ht="15.75" customHeight="1" x14ac:dyDescent="0.25">
      <c r="A155" s="13"/>
      <c r="B155"/>
      <c r="C155" t="s">
        <v>4</v>
      </c>
      <c r="D155"/>
      <c r="E155" s="119"/>
      <c r="F155" s="5">
        <f>+F154</f>
        <v>0</v>
      </c>
      <c r="G155" s="5">
        <f t="shared" ref="G155:AN155" si="84">+G154+F157</f>
        <v>0</v>
      </c>
      <c r="H155" s="5">
        <f t="shared" si="84"/>
        <v>0</v>
      </c>
      <c r="I155" s="5">
        <f t="shared" si="84"/>
        <v>0</v>
      </c>
      <c r="J155" s="5">
        <f t="shared" si="84"/>
        <v>0</v>
      </c>
      <c r="K155" s="5">
        <f t="shared" si="84"/>
        <v>0</v>
      </c>
      <c r="L155" s="5">
        <f t="shared" si="84"/>
        <v>0</v>
      </c>
      <c r="M155" s="5">
        <f t="shared" si="84"/>
        <v>0</v>
      </c>
      <c r="N155" s="5">
        <f t="shared" si="84"/>
        <v>0</v>
      </c>
      <c r="O155" s="5">
        <f t="shared" si="84"/>
        <v>0</v>
      </c>
      <c r="P155" s="5">
        <f t="shared" si="84"/>
        <v>0</v>
      </c>
      <c r="Q155" s="5">
        <f t="shared" si="84"/>
        <v>0</v>
      </c>
      <c r="R155" s="5">
        <f t="shared" si="84"/>
        <v>0</v>
      </c>
      <c r="S155" s="5">
        <f t="shared" si="84"/>
        <v>0</v>
      </c>
      <c r="T155" s="5">
        <f t="shared" si="84"/>
        <v>0</v>
      </c>
      <c r="U155" s="5">
        <f t="shared" si="84"/>
        <v>0</v>
      </c>
      <c r="V155" s="5">
        <f t="shared" si="84"/>
        <v>0</v>
      </c>
      <c r="W155" s="5">
        <f t="shared" si="84"/>
        <v>0</v>
      </c>
      <c r="X155" s="5">
        <f t="shared" si="84"/>
        <v>0</v>
      </c>
      <c r="Y155" s="5">
        <f t="shared" si="84"/>
        <v>0</v>
      </c>
      <c r="Z155" s="5">
        <f t="shared" si="84"/>
        <v>0</v>
      </c>
      <c r="AA155" s="5">
        <f t="shared" si="84"/>
        <v>0</v>
      </c>
      <c r="AB155" s="5">
        <f t="shared" si="84"/>
        <v>0</v>
      </c>
      <c r="AC155" s="5">
        <f t="shared" si="84"/>
        <v>0</v>
      </c>
      <c r="AD155" s="5">
        <f t="shared" si="84"/>
        <v>0</v>
      </c>
      <c r="AE155" s="5">
        <f t="shared" si="84"/>
        <v>0</v>
      </c>
      <c r="AF155" s="5">
        <f t="shared" si="84"/>
        <v>0</v>
      </c>
      <c r="AG155" s="5">
        <f t="shared" si="84"/>
        <v>0</v>
      </c>
      <c r="AH155" s="5">
        <f t="shared" si="84"/>
        <v>0</v>
      </c>
      <c r="AI155" s="5">
        <f t="shared" si="84"/>
        <v>0</v>
      </c>
      <c r="AJ155" s="5">
        <f t="shared" si="84"/>
        <v>0</v>
      </c>
      <c r="AK155" s="5">
        <f t="shared" si="84"/>
        <v>0</v>
      </c>
      <c r="AL155" s="5">
        <f t="shared" si="84"/>
        <v>0</v>
      </c>
      <c r="AM155" s="5">
        <f t="shared" si="84"/>
        <v>0</v>
      </c>
      <c r="AN155" s="5">
        <f t="shared" si="84"/>
        <v>0</v>
      </c>
      <c r="AO155" s="27"/>
      <c r="AP155" s="28"/>
    </row>
    <row r="156" spans="1:42" s="26" customFormat="1" ht="15.75" customHeight="1" x14ac:dyDescent="0.25">
      <c r="A156" s="13"/>
      <c r="B156"/>
      <c r="C156" t="s">
        <v>5</v>
      </c>
      <c r="D156"/>
      <c r="E156" s="119"/>
      <c r="F156" s="5">
        <f t="shared" ref="F156:AN156" si="85">IF(F152&lt;0,0,IF(F152&gt;-F155,F155,-F152))</f>
        <v>0</v>
      </c>
      <c r="G156" s="5">
        <f>IF(G152&lt;0,0,IF(G152&gt;-G155,G155,-G152))</f>
        <v>0</v>
      </c>
      <c r="H156" s="5">
        <f t="shared" si="85"/>
        <v>0</v>
      </c>
      <c r="I156" s="5">
        <f t="shared" si="85"/>
        <v>0</v>
      </c>
      <c r="J156" s="5">
        <f t="shared" si="85"/>
        <v>0</v>
      </c>
      <c r="K156" s="5">
        <f t="shared" si="85"/>
        <v>0</v>
      </c>
      <c r="L156" s="5">
        <f t="shared" si="85"/>
        <v>0</v>
      </c>
      <c r="M156" s="5">
        <f t="shared" si="85"/>
        <v>0</v>
      </c>
      <c r="N156" s="5">
        <f t="shared" si="85"/>
        <v>0</v>
      </c>
      <c r="O156" s="5">
        <f t="shared" si="85"/>
        <v>0</v>
      </c>
      <c r="P156" s="5">
        <f t="shared" si="85"/>
        <v>0</v>
      </c>
      <c r="Q156" s="5">
        <f t="shared" si="85"/>
        <v>0</v>
      </c>
      <c r="R156" s="5">
        <f t="shared" si="85"/>
        <v>0</v>
      </c>
      <c r="S156" s="5">
        <f t="shared" si="85"/>
        <v>0</v>
      </c>
      <c r="T156" s="5">
        <f t="shared" si="85"/>
        <v>0</v>
      </c>
      <c r="U156" s="5">
        <f t="shared" si="85"/>
        <v>0</v>
      </c>
      <c r="V156" s="5">
        <f t="shared" si="85"/>
        <v>0</v>
      </c>
      <c r="W156" s="5">
        <f t="shared" si="85"/>
        <v>0</v>
      </c>
      <c r="X156" s="5">
        <f t="shared" si="85"/>
        <v>0</v>
      </c>
      <c r="Y156" s="5">
        <f t="shared" si="85"/>
        <v>0</v>
      </c>
      <c r="Z156" s="5">
        <f t="shared" si="85"/>
        <v>0</v>
      </c>
      <c r="AA156" s="5">
        <f t="shared" si="85"/>
        <v>0</v>
      </c>
      <c r="AB156" s="5">
        <f t="shared" si="85"/>
        <v>0</v>
      </c>
      <c r="AC156" s="5">
        <f t="shared" si="85"/>
        <v>0</v>
      </c>
      <c r="AD156" s="5">
        <f t="shared" si="85"/>
        <v>0</v>
      </c>
      <c r="AE156" s="5">
        <f t="shared" si="85"/>
        <v>0</v>
      </c>
      <c r="AF156" s="5">
        <f t="shared" si="85"/>
        <v>0</v>
      </c>
      <c r="AG156" s="5">
        <f t="shared" si="85"/>
        <v>0</v>
      </c>
      <c r="AH156" s="5">
        <f t="shared" si="85"/>
        <v>0</v>
      </c>
      <c r="AI156" s="5">
        <f t="shared" si="85"/>
        <v>0</v>
      </c>
      <c r="AJ156" s="5">
        <f t="shared" si="85"/>
        <v>0</v>
      </c>
      <c r="AK156" s="5">
        <f t="shared" si="85"/>
        <v>0</v>
      </c>
      <c r="AL156" s="5">
        <f t="shared" si="85"/>
        <v>0</v>
      </c>
      <c r="AM156" s="5">
        <f t="shared" si="85"/>
        <v>0</v>
      </c>
      <c r="AN156" s="5">
        <f t="shared" si="85"/>
        <v>0</v>
      </c>
      <c r="AO156" s="27"/>
      <c r="AP156" s="28"/>
    </row>
    <row r="157" spans="1:42" s="26" customFormat="1" ht="15.75" customHeight="1" x14ac:dyDescent="0.25">
      <c r="A157" s="13"/>
      <c r="B157"/>
      <c r="C157" t="s">
        <v>6</v>
      </c>
      <c r="D157"/>
      <c r="E157" s="119"/>
      <c r="F157" s="5">
        <f t="shared" ref="F157:AN157" si="86">+F155-F156</f>
        <v>0</v>
      </c>
      <c r="G157" s="5">
        <f t="shared" si="86"/>
        <v>0</v>
      </c>
      <c r="H157" s="5">
        <f t="shared" si="86"/>
        <v>0</v>
      </c>
      <c r="I157" s="5">
        <f t="shared" si="86"/>
        <v>0</v>
      </c>
      <c r="J157" s="5">
        <f t="shared" si="86"/>
        <v>0</v>
      </c>
      <c r="K157" s="5">
        <f t="shared" si="86"/>
        <v>0</v>
      </c>
      <c r="L157" s="5">
        <f t="shared" si="86"/>
        <v>0</v>
      </c>
      <c r="M157" s="5">
        <f t="shared" si="86"/>
        <v>0</v>
      </c>
      <c r="N157" s="5">
        <f t="shared" si="86"/>
        <v>0</v>
      </c>
      <c r="O157" s="5">
        <f t="shared" si="86"/>
        <v>0</v>
      </c>
      <c r="P157" s="5">
        <f t="shared" si="86"/>
        <v>0</v>
      </c>
      <c r="Q157" s="5">
        <f t="shared" si="86"/>
        <v>0</v>
      </c>
      <c r="R157" s="5">
        <f t="shared" si="86"/>
        <v>0</v>
      </c>
      <c r="S157" s="5">
        <f t="shared" si="86"/>
        <v>0</v>
      </c>
      <c r="T157" s="5">
        <f t="shared" si="86"/>
        <v>0</v>
      </c>
      <c r="U157" s="5">
        <f t="shared" si="86"/>
        <v>0</v>
      </c>
      <c r="V157" s="5">
        <f t="shared" si="86"/>
        <v>0</v>
      </c>
      <c r="W157" s="5">
        <f t="shared" si="86"/>
        <v>0</v>
      </c>
      <c r="X157" s="5">
        <f t="shared" si="86"/>
        <v>0</v>
      </c>
      <c r="Y157" s="5">
        <f t="shared" si="86"/>
        <v>0</v>
      </c>
      <c r="Z157" s="5">
        <f t="shared" si="86"/>
        <v>0</v>
      </c>
      <c r="AA157" s="5">
        <f t="shared" si="86"/>
        <v>0</v>
      </c>
      <c r="AB157" s="5">
        <f t="shared" si="86"/>
        <v>0</v>
      </c>
      <c r="AC157" s="5">
        <f t="shared" si="86"/>
        <v>0</v>
      </c>
      <c r="AD157" s="5">
        <f t="shared" si="86"/>
        <v>0</v>
      </c>
      <c r="AE157" s="5">
        <f t="shared" si="86"/>
        <v>0</v>
      </c>
      <c r="AF157" s="5">
        <f t="shared" si="86"/>
        <v>0</v>
      </c>
      <c r="AG157" s="5">
        <f t="shared" si="86"/>
        <v>0</v>
      </c>
      <c r="AH157" s="5">
        <f t="shared" si="86"/>
        <v>0</v>
      </c>
      <c r="AI157" s="5">
        <f t="shared" si="86"/>
        <v>0</v>
      </c>
      <c r="AJ157" s="5">
        <f t="shared" si="86"/>
        <v>0</v>
      </c>
      <c r="AK157" s="5">
        <f t="shared" si="86"/>
        <v>0</v>
      </c>
      <c r="AL157" s="5">
        <f t="shared" si="86"/>
        <v>0</v>
      </c>
      <c r="AM157" s="5">
        <f t="shared" si="86"/>
        <v>0</v>
      </c>
      <c r="AN157" s="5">
        <f t="shared" si="86"/>
        <v>0</v>
      </c>
      <c r="AO157" s="27"/>
      <c r="AP157" s="28"/>
    </row>
    <row r="158" spans="1:42" s="14" customFormat="1" ht="15.75" customHeight="1" x14ac:dyDescent="0.25">
      <c r="A158" s="13"/>
      <c r="B158" s="40"/>
      <c r="C158" s="40" t="s">
        <v>188</v>
      </c>
      <c r="D158" s="40"/>
      <c r="E158" s="98">
        <f>SUM(F158:AN158)</f>
        <v>6235.8820734596611</v>
      </c>
      <c r="F158" s="175">
        <f>IF(F152&lt;0,0,F152+F156)</f>
        <v>0</v>
      </c>
      <c r="G158" s="175">
        <f t="shared" ref="G158:AN158" si="87">IF(G152&lt;0,0,G152+G156)</f>
        <v>0</v>
      </c>
      <c r="H158" s="175">
        <f t="shared" si="87"/>
        <v>0</v>
      </c>
      <c r="I158" s="175">
        <f t="shared" si="87"/>
        <v>0</v>
      </c>
      <c r="J158" s="175">
        <f t="shared" si="87"/>
        <v>0</v>
      </c>
      <c r="K158" s="175">
        <f t="shared" si="87"/>
        <v>0</v>
      </c>
      <c r="L158" s="175">
        <f t="shared" si="87"/>
        <v>0</v>
      </c>
      <c r="M158" s="175">
        <f t="shared" si="87"/>
        <v>0</v>
      </c>
      <c r="N158" s="175">
        <f t="shared" si="87"/>
        <v>0</v>
      </c>
      <c r="O158" s="175">
        <f t="shared" si="87"/>
        <v>0</v>
      </c>
      <c r="P158" s="175">
        <f t="shared" si="87"/>
        <v>0</v>
      </c>
      <c r="Q158" s="175">
        <f t="shared" si="87"/>
        <v>0</v>
      </c>
      <c r="R158" s="175">
        <f t="shared" si="87"/>
        <v>0</v>
      </c>
      <c r="S158" s="175">
        <f t="shared" si="87"/>
        <v>0</v>
      </c>
      <c r="T158" s="175">
        <f t="shared" si="87"/>
        <v>0</v>
      </c>
      <c r="U158" s="175">
        <f t="shared" si="87"/>
        <v>0</v>
      </c>
      <c r="V158" s="175">
        <f t="shared" si="87"/>
        <v>0</v>
      </c>
      <c r="W158" s="175">
        <f t="shared" si="87"/>
        <v>0</v>
      </c>
      <c r="X158" s="175">
        <f t="shared" si="87"/>
        <v>66.843216186218967</v>
      </c>
      <c r="Y158" s="175">
        <f t="shared" si="87"/>
        <v>217.12939073521079</v>
      </c>
      <c r="Z158" s="175">
        <f t="shared" si="87"/>
        <v>244.12768372030382</v>
      </c>
      <c r="AA158" s="175">
        <f t="shared" si="87"/>
        <v>298.88040982296184</v>
      </c>
      <c r="AB158" s="175">
        <f t="shared" si="87"/>
        <v>292.57906933729646</v>
      </c>
      <c r="AC158" s="175">
        <f t="shared" si="87"/>
        <v>259.1522114567108</v>
      </c>
      <c r="AD158" s="175">
        <f t="shared" si="87"/>
        <v>1379.8914160384297</v>
      </c>
      <c r="AE158" s="175">
        <f t="shared" si="87"/>
        <v>1283.458785754246</v>
      </c>
      <c r="AF158" s="175">
        <f t="shared" si="87"/>
        <v>960.41242653356744</v>
      </c>
      <c r="AG158" s="175">
        <f t="shared" si="87"/>
        <v>765.89162530428871</v>
      </c>
      <c r="AH158" s="175">
        <f t="shared" si="87"/>
        <v>467.51583857042607</v>
      </c>
      <c r="AI158" s="175">
        <f t="shared" si="87"/>
        <v>0</v>
      </c>
      <c r="AJ158" s="175">
        <f t="shared" si="87"/>
        <v>0</v>
      </c>
      <c r="AK158" s="175">
        <f t="shared" si="87"/>
        <v>0</v>
      </c>
      <c r="AL158" s="175">
        <f t="shared" si="87"/>
        <v>0</v>
      </c>
      <c r="AM158" s="175">
        <f t="shared" si="87"/>
        <v>0</v>
      </c>
      <c r="AN158" s="175">
        <f t="shared" si="87"/>
        <v>0</v>
      </c>
      <c r="AO158" s="99"/>
      <c r="AP158" s="100"/>
    </row>
    <row r="159" spans="1:42" s="26" customFormat="1" ht="15.75" customHeight="1" x14ac:dyDescent="0.25">
      <c r="A159" s="13"/>
      <c r="B159"/>
      <c r="C159"/>
      <c r="D159"/>
      <c r="E159" s="99"/>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35"/>
      <c r="AP159" s="28"/>
    </row>
    <row r="160" spans="1:42" s="27" customFormat="1" ht="15.75" customHeight="1" x14ac:dyDescent="0.25">
      <c r="B160" s="14" t="s">
        <v>187</v>
      </c>
      <c r="E160" s="85">
        <f>SUM(F160:AN160)</f>
        <v>6758.134013426381</v>
      </c>
      <c r="F160" s="39">
        <f>IF(F152&lt;0,0,F152+F156)+F138</f>
        <v>0</v>
      </c>
      <c r="G160" s="39">
        <f t="shared" ref="G160:AN160" si="88">IF(G152&lt;0,0,G152+G156)+G138</f>
        <v>0</v>
      </c>
      <c r="H160" s="39">
        <f t="shared" si="88"/>
        <v>0</v>
      </c>
      <c r="I160" s="39">
        <f t="shared" si="88"/>
        <v>0</v>
      </c>
      <c r="J160" s="39">
        <f t="shared" si="88"/>
        <v>0</v>
      </c>
      <c r="K160" s="39">
        <f t="shared" si="88"/>
        <v>0</v>
      </c>
      <c r="L160" s="39">
        <f t="shared" si="88"/>
        <v>0</v>
      </c>
      <c r="M160" s="39">
        <f t="shared" si="88"/>
        <v>0</v>
      </c>
      <c r="N160" s="39">
        <f t="shared" si="88"/>
        <v>0</v>
      </c>
      <c r="O160" s="39">
        <f t="shared" si="88"/>
        <v>0</v>
      </c>
      <c r="P160" s="39">
        <f t="shared" si="88"/>
        <v>0</v>
      </c>
      <c r="Q160" s="39">
        <f t="shared" si="88"/>
        <v>0</v>
      </c>
      <c r="R160" s="39">
        <f t="shared" si="88"/>
        <v>0</v>
      </c>
      <c r="S160" s="39">
        <f t="shared" si="88"/>
        <v>0</v>
      </c>
      <c r="T160" s="39">
        <f t="shared" si="88"/>
        <v>0</v>
      </c>
      <c r="U160" s="39">
        <f t="shared" si="88"/>
        <v>0</v>
      </c>
      <c r="V160" s="39">
        <f t="shared" si="88"/>
        <v>0</v>
      </c>
      <c r="W160" s="39">
        <f t="shared" si="88"/>
        <v>0</v>
      </c>
      <c r="X160" s="39">
        <f t="shared" si="88"/>
        <v>84.668073835877351</v>
      </c>
      <c r="Y160" s="39">
        <f t="shared" si="88"/>
        <v>275.03056159793368</v>
      </c>
      <c r="Z160" s="39">
        <f t="shared" si="88"/>
        <v>301.83584732108034</v>
      </c>
      <c r="AA160" s="39">
        <f t="shared" si="88"/>
        <v>352.48045709927408</v>
      </c>
      <c r="AB160" s="39">
        <f t="shared" si="88"/>
        <v>349.89304752168107</v>
      </c>
      <c r="AC160" s="39">
        <f t="shared" si="88"/>
        <v>324.03521802283251</v>
      </c>
      <c r="AD160" s="39">
        <f t="shared" si="88"/>
        <v>1444.7919620023292</v>
      </c>
      <c r="AE160" s="39">
        <f t="shared" si="88"/>
        <v>1338.3142977857738</v>
      </c>
      <c r="AF160" s="39">
        <f t="shared" si="88"/>
        <v>1001.2156089042018</v>
      </c>
      <c r="AG160" s="39">
        <f t="shared" si="88"/>
        <v>798.15897738867545</v>
      </c>
      <c r="AH160" s="39">
        <f t="shared" si="88"/>
        <v>487.70996194672267</v>
      </c>
      <c r="AI160" s="39">
        <f t="shared" si="88"/>
        <v>0</v>
      </c>
      <c r="AJ160" s="39">
        <f t="shared" si="88"/>
        <v>0</v>
      </c>
      <c r="AK160" s="39">
        <f t="shared" si="88"/>
        <v>0</v>
      </c>
      <c r="AL160" s="39">
        <f t="shared" si="88"/>
        <v>0</v>
      </c>
      <c r="AM160" s="39">
        <f t="shared" si="88"/>
        <v>0</v>
      </c>
      <c r="AN160" s="39">
        <f t="shared" si="88"/>
        <v>0</v>
      </c>
      <c r="AO160" s="35"/>
      <c r="AP160" s="28"/>
    </row>
    <row r="161" spans="1:44" s="27" customFormat="1" ht="15.75" customHeight="1" x14ac:dyDescent="0.25">
      <c r="B161" s="14"/>
      <c r="E161" s="8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5"/>
      <c r="AP161" s="28"/>
    </row>
    <row r="162" spans="1:44" s="27" customFormat="1" ht="15.75" customHeight="1" x14ac:dyDescent="0.25">
      <c r="A162" s="48" t="s">
        <v>45</v>
      </c>
      <c r="B162" s="14"/>
      <c r="E162" s="8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5"/>
      <c r="AP162" s="28"/>
    </row>
    <row r="163" spans="1:44" s="116" customFormat="1" ht="15.75" customHeight="1" x14ac:dyDescent="0.25">
      <c r="A163" s="162"/>
      <c r="B163" s="162"/>
      <c r="C163" s="102" t="s">
        <v>198</v>
      </c>
      <c r="E163" s="98">
        <f>SUM(F163:AN163)</f>
        <v>12343.438442166382</v>
      </c>
      <c r="F163" s="163">
        <f t="shared" ref="F163:AN163" si="89">IF(F9=0,0,+F77-F116-F160)</f>
        <v>0</v>
      </c>
      <c r="G163" s="163">
        <f t="shared" si="89"/>
        <v>0</v>
      </c>
      <c r="H163" s="163">
        <f t="shared" si="89"/>
        <v>0</v>
      </c>
      <c r="I163" s="163">
        <f t="shared" si="89"/>
        <v>0</v>
      </c>
      <c r="J163" s="163">
        <f t="shared" si="89"/>
        <v>0</v>
      </c>
      <c r="K163" s="163">
        <f t="shared" si="89"/>
        <v>0</v>
      </c>
      <c r="L163" s="163">
        <f t="shared" si="89"/>
        <v>0</v>
      </c>
      <c r="M163" s="163">
        <f t="shared" si="89"/>
        <v>0</v>
      </c>
      <c r="N163" s="163">
        <f t="shared" si="89"/>
        <v>0</v>
      </c>
      <c r="O163" s="163">
        <f t="shared" si="89"/>
        <v>0</v>
      </c>
      <c r="P163" s="163">
        <f t="shared" si="89"/>
        <v>0</v>
      </c>
      <c r="Q163" s="163">
        <f t="shared" si="89"/>
        <v>0</v>
      </c>
      <c r="R163" s="163">
        <f t="shared" si="89"/>
        <v>0</v>
      </c>
      <c r="S163" s="163">
        <f t="shared" si="89"/>
        <v>0</v>
      </c>
      <c r="T163" s="163">
        <f t="shared" si="89"/>
        <v>0</v>
      </c>
      <c r="U163" s="163">
        <f t="shared" si="89"/>
        <v>0</v>
      </c>
      <c r="V163" s="163">
        <f t="shared" si="89"/>
        <v>133.63261739999996</v>
      </c>
      <c r="W163" s="163">
        <f t="shared" si="89"/>
        <v>508.87300705919984</v>
      </c>
      <c r="X163" s="163">
        <f t="shared" si="89"/>
        <v>693.90762696469847</v>
      </c>
      <c r="Y163" s="163">
        <f t="shared" si="89"/>
        <v>519.11665321865348</v>
      </c>
      <c r="Z163" s="163">
        <f t="shared" si="89"/>
        <v>508.1943117918388</v>
      </c>
      <c r="AA163" s="163">
        <f t="shared" si="89"/>
        <v>473.75030519590348</v>
      </c>
      <c r="AB163" s="163">
        <f t="shared" si="89"/>
        <v>1436.0377653081941</v>
      </c>
      <c r="AC163" s="163">
        <f t="shared" si="89"/>
        <v>2878.5138400498176</v>
      </c>
      <c r="AD163" s="163">
        <f t="shared" si="89"/>
        <v>1707.5620120606775</v>
      </c>
      <c r="AE163" s="163">
        <f t="shared" si="89"/>
        <v>1290.030412709114</v>
      </c>
      <c r="AF163" s="163">
        <f t="shared" si="89"/>
        <v>960.41242653356687</v>
      </c>
      <c r="AG163" s="163">
        <f t="shared" si="89"/>
        <v>765.89162530428837</v>
      </c>
      <c r="AH163" s="163">
        <f t="shared" si="89"/>
        <v>467.5158385704263</v>
      </c>
      <c r="AI163" s="163">
        <f t="shared" si="89"/>
        <v>0</v>
      </c>
      <c r="AJ163" s="163">
        <f t="shared" si="89"/>
        <v>0</v>
      </c>
      <c r="AK163" s="163">
        <f t="shared" si="89"/>
        <v>0</v>
      </c>
      <c r="AL163" s="163">
        <f t="shared" si="89"/>
        <v>0</v>
      </c>
      <c r="AM163" s="163">
        <f t="shared" si="89"/>
        <v>0</v>
      </c>
      <c r="AN163" s="163">
        <f t="shared" si="89"/>
        <v>0</v>
      </c>
      <c r="AO163" s="47"/>
      <c r="AP163" s="117"/>
    </row>
    <row r="164" spans="1:44" s="26" customFormat="1" ht="15.75" customHeight="1" x14ac:dyDescent="0.25">
      <c r="A164" s="13"/>
      <c r="B164"/>
      <c r="C164" t="s">
        <v>199</v>
      </c>
      <c r="D164"/>
      <c r="E164" s="85"/>
      <c r="F164" s="5">
        <f t="shared" ref="F164:AN164" si="90">IF(F163&lt;0,F163,0)</f>
        <v>0</v>
      </c>
      <c r="G164" s="5">
        <f t="shared" si="90"/>
        <v>0</v>
      </c>
      <c r="H164" s="5">
        <f t="shared" si="90"/>
        <v>0</v>
      </c>
      <c r="I164" s="5">
        <f t="shared" si="90"/>
        <v>0</v>
      </c>
      <c r="J164" s="5">
        <f t="shared" si="90"/>
        <v>0</v>
      </c>
      <c r="K164" s="5">
        <f t="shared" si="90"/>
        <v>0</v>
      </c>
      <c r="L164" s="5">
        <f t="shared" si="90"/>
        <v>0</v>
      </c>
      <c r="M164" s="5">
        <f t="shared" si="90"/>
        <v>0</v>
      </c>
      <c r="N164" s="5">
        <f t="shared" si="90"/>
        <v>0</v>
      </c>
      <c r="O164" s="5">
        <f t="shared" si="90"/>
        <v>0</v>
      </c>
      <c r="P164" s="5">
        <f t="shared" si="90"/>
        <v>0</v>
      </c>
      <c r="Q164" s="5">
        <f t="shared" si="90"/>
        <v>0</v>
      </c>
      <c r="R164" s="5">
        <f t="shared" si="90"/>
        <v>0</v>
      </c>
      <c r="S164" s="5">
        <f t="shared" si="90"/>
        <v>0</v>
      </c>
      <c r="T164" s="5">
        <f t="shared" si="90"/>
        <v>0</v>
      </c>
      <c r="U164" s="5">
        <f t="shared" si="90"/>
        <v>0</v>
      </c>
      <c r="V164" s="5">
        <f t="shared" si="90"/>
        <v>0</v>
      </c>
      <c r="W164" s="5">
        <f t="shared" si="90"/>
        <v>0</v>
      </c>
      <c r="X164" s="5">
        <f t="shared" si="90"/>
        <v>0</v>
      </c>
      <c r="Y164" s="5">
        <f t="shared" si="90"/>
        <v>0</v>
      </c>
      <c r="Z164" s="5">
        <f t="shared" si="90"/>
        <v>0</v>
      </c>
      <c r="AA164" s="5">
        <f t="shared" si="90"/>
        <v>0</v>
      </c>
      <c r="AB164" s="5">
        <f t="shared" si="90"/>
        <v>0</v>
      </c>
      <c r="AC164" s="5">
        <f t="shared" si="90"/>
        <v>0</v>
      </c>
      <c r="AD164" s="5">
        <f t="shared" si="90"/>
        <v>0</v>
      </c>
      <c r="AE164" s="5">
        <f t="shared" si="90"/>
        <v>0</v>
      </c>
      <c r="AF164" s="5">
        <f t="shared" si="90"/>
        <v>0</v>
      </c>
      <c r="AG164" s="5">
        <f t="shared" si="90"/>
        <v>0</v>
      </c>
      <c r="AH164" s="5">
        <f t="shared" si="90"/>
        <v>0</v>
      </c>
      <c r="AI164" s="5">
        <f t="shared" si="90"/>
        <v>0</v>
      </c>
      <c r="AJ164" s="5">
        <f t="shared" si="90"/>
        <v>0</v>
      </c>
      <c r="AK164" s="5">
        <f t="shared" si="90"/>
        <v>0</v>
      </c>
      <c r="AL164" s="5">
        <f t="shared" si="90"/>
        <v>0</v>
      </c>
      <c r="AM164" s="5">
        <f t="shared" si="90"/>
        <v>0</v>
      </c>
      <c r="AN164" s="5">
        <f t="shared" si="90"/>
        <v>0</v>
      </c>
      <c r="AO164" s="27"/>
      <c r="AP164" s="28"/>
    </row>
    <row r="165" spans="1:44" s="26" customFormat="1" ht="15.75" customHeight="1" x14ac:dyDescent="0.25">
      <c r="A165" s="13"/>
      <c r="B165"/>
      <c r="C165" t="s">
        <v>200</v>
      </c>
      <c r="D165"/>
      <c r="E165" s="119"/>
      <c r="F165" s="5">
        <f>+F164</f>
        <v>0</v>
      </c>
      <c r="G165" s="5">
        <f t="shared" ref="G165:AN165" si="91">+G164+F167</f>
        <v>0</v>
      </c>
      <c r="H165" s="5">
        <f t="shared" si="91"/>
        <v>0</v>
      </c>
      <c r="I165" s="5">
        <f t="shared" si="91"/>
        <v>0</v>
      </c>
      <c r="J165" s="5">
        <f t="shared" si="91"/>
        <v>0</v>
      </c>
      <c r="K165" s="5">
        <f t="shared" si="91"/>
        <v>0</v>
      </c>
      <c r="L165" s="5">
        <f t="shared" si="91"/>
        <v>0</v>
      </c>
      <c r="M165" s="5">
        <f t="shared" si="91"/>
        <v>0</v>
      </c>
      <c r="N165" s="5">
        <f t="shared" si="91"/>
        <v>0</v>
      </c>
      <c r="O165" s="5">
        <f t="shared" si="91"/>
        <v>0</v>
      </c>
      <c r="P165" s="5">
        <f t="shared" si="91"/>
        <v>0</v>
      </c>
      <c r="Q165" s="5">
        <f t="shared" si="91"/>
        <v>0</v>
      </c>
      <c r="R165" s="5">
        <f t="shared" si="91"/>
        <v>0</v>
      </c>
      <c r="S165" s="5">
        <f t="shared" si="91"/>
        <v>0</v>
      </c>
      <c r="T165" s="5">
        <f t="shared" si="91"/>
        <v>0</v>
      </c>
      <c r="U165" s="5">
        <f t="shared" si="91"/>
        <v>0</v>
      </c>
      <c r="V165" s="5">
        <f t="shared" si="91"/>
        <v>0</v>
      </c>
      <c r="W165" s="5">
        <f t="shared" si="91"/>
        <v>0</v>
      </c>
      <c r="X165" s="5">
        <f t="shared" si="91"/>
        <v>0</v>
      </c>
      <c r="Y165" s="5">
        <f t="shared" si="91"/>
        <v>0</v>
      </c>
      <c r="Z165" s="5">
        <f t="shared" si="91"/>
        <v>0</v>
      </c>
      <c r="AA165" s="5">
        <f t="shared" si="91"/>
        <v>0</v>
      </c>
      <c r="AB165" s="5">
        <f t="shared" si="91"/>
        <v>0</v>
      </c>
      <c r="AC165" s="5">
        <f t="shared" si="91"/>
        <v>0</v>
      </c>
      <c r="AD165" s="5">
        <f t="shared" si="91"/>
        <v>0</v>
      </c>
      <c r="AE165" s="5">
        <f t="shared" si="91"/>
        <v>0</v>
      </c>
      <c r="AF165" s="5">
        <f t="shared" si="91"/>
        <v>0</v>
      </c>
      <c r="AG165" s="5">
        <f t="shared" si="91"/>
        <v>0</v>
      </c>
      <c r="AH165" s="5">
        <f t="shared" si="91"/>
        <v>0</v>
      </c>
      <c r="AI165" s="5">
        <f t="shared" si="91"/>
        <v>0</v>
      </c>
      <c r="AJ165" s="5">
        <f t="shared" si="91"/>
        <v>0</v>
      </c>
      <c r="AK165" s="5">
        <f t="shared" si="91"/>
        <v>0</v>
      </c>
      <c r="AL165" s="5">
        <f t="shared" si="91"/>
        <v>0</v>
      </c>
      <c r="AM165" s="5">
        <f t="shared" si="91"/>
        <v>0</v>
      </c>
      <c r="AN165" s="5">
        <f t="shared" si="91"/>
        <v>0</v>
      </c>
      <c r="AO165" s="27"/>
      <c r="AP165" s="28"/>
    </row>
    <row r="166" spans="1:44" s="26" customFormat="1" ht="15.75" customHeight="1" x14ac:dyDescent="0.25">
      <c r="A166" s="13"/>
      <c r="B166"/>
      <c r="C166" t="s">
        <v>201</v>
      </c>
      <c r="D166"/>
      <c r="E166" s="119"/>
      <c r="F166" s="5">
        <f t="shared" ref="F166:AN166" si="92">IF(F163&lt;0,0,IF(F163&gt;-F165,F165,-F163))</f>
        <v>0</v>
      </c>
      <c r="G166" s="5">
        <f t="shared" si="92"/>
        <v>0</v>
      </c>
      <c r="H166" s="5">
        <f t="shared" si="92"/>
        <v>0</v>
      </c>
      <c r="I166" s="5">
        <f t="shared" si="92"/>
        <v>0</v>
      </c>
      <c r="J166" s="5">
        <f t="shared" si="92"/>
        <v>0</v>
      </c>
      <c r="K166" s="5">
        <f t="shared" si="92"/>
        <v>0</v>
      </c>
      <c r="L166" s="5">
        <f t="shared" si="92"/>
        <v>0</v>
      </c>
      <c r="M166" s="5">
        <f t="shared" si="92"/>
        <v>0</v>
      </c>
      <c r="N166" s="5">
        <f t="shared" si="92"/>
        <v>0</v>
      </c>
      <c r="O166" s="5">
        <f t="shared" si="92"/>
        <v>0</v>
      </c>
      <c r="P166" s="5">
        <f t="shared" si="92"/>
        <v>0</v>
      </c>
      <c r="Q166" s="5">
        <f t="shared" si="92"/>
        <v>0</v>
      </c>
      <c r="R166" s="5">
        <f t="shared" si="92"/>
        <v>0</v>
      </c>
      <c r="S166" s="5">
        <f t="shared" si="92"/>
        <v>0</v>
      </c>
      <c r="T166" s="5">
        <f t="shared" si="92"/>
        <v>0</v>
      </c>
      <c r="U166" s="5">
        <f t="shared" si="92"/>
        <v>0</v>
      </c>
      <c r="V166" s="5">
        <f t="shared" si="92"/>
        <v>0</v>
      </c>
      <c r="W166" s="5">
        <f t="shared" si="92"/>
        <v>0</v>
      </c>
      <c r="X166" s="5">
        <f t="shared" si="92"/>
        <v>0</v>
      </c>
      <c r="Y166" s="5">
        <f t="shared" si="92"/>
        <v>0</v>
      </c>
      <c r="Z166" s="5">
        <f t="shared" si="92"/>
        <v>0</v>
      </c>
      <c r="AA166" s="5">
        <f t="shared" si="92"/>
        <v>0</v>
      </c>
      <c r="AB166" s="5">
        <f t="shared" si="92"/>
        <v>0</v>
      </c>
      <c r="AC166" s="5">
        <f t="shared" si="92"/>
        <v>0</v>
      </c>
      <c r="AD166" s="5">
        <f t="shared" si="92"/>
        <v>0</v>
      </c>
      <c r="AE166" s="5">
        <f t="shared" si="92"/>
        <v>0</v>
      </c>
      <c r="AF166" s="5">
        <f t="shared" si="92"/>
        <v>0</v>
      </c>
      <c r="AG166" s="5">
        <f t="shared" si="92"/>
        <v>0</v>
      </c>
      <c r="AH166" s="5">
        <f t="shared" si="92"/>
        <v>0</v>
      </c>
      <c r="AI166" s="5">
        <f t="shared" si="92"/>
        <v>0</v>
      </c>
      <c r="AJ166" s="5">
        <f t="shared" si="92"/>
        <v>0</v>
      </c>
      <c r="AK166" s="5">
        <f t="shared" si="92"/>
        <v>0</v>
      </c>
      <c r="AL166" s="5">
        <f t="shared" si="92"/>
        <v>0</v>
      </c>
      <c r="AM166" s="5">
        <f t="shared" si="92"/>
        <v>0</v>
      </c>
      <c r="AN166" s="5">
        <f t="shared" si="92"/>
        <v>0</v>
      </c>
      <c r="AO166" s="27"/>
      <c r="AP166" s="28"/>
    </row>
    <row r="167" spans="1:44" s="26" customFormat="1" ht="15.75" customHeight="1" x14ac:dyDescent="0.25">
      <c r="A167" s="13"/>
      <c r="B167"/>
      <c r="C167" t="s">
        <v>202</v>
      </c>
      <c r="D167"/>
      <c r="E167" s="119"/>
      <c r="F167" s="5">
        <f t="shared" ref="F167:AN167" si="93">+F165-F166</f>
        <v>0</v>
      </c>
      <c r="G167" s="5">
        <f t="shared" si="93"/>
        <v>0</v>
      </c>
      <c r="H167" s="5">
        <f t="shared" si="93"/>
        <v>0</v>
      </c>
      <c r="I167" s="5">
        <f t="shared" si="93"/>
        <v>0</v>
      </c>
      <c r="J167" s="5">
        <f t="shared" si="93"/>
        <v>0</v>
      </c>
      <c r="K167" s="5">
        <f t="shared" si="93"/>
        <v>0</v>
      </c>
      <c r="L167" s="5">
        <f t="shared" si="93"/>
        <v>0</v>
      </c>
      <c r="M167" s="5">
        <f t="shared" si="93"/>
        <v>0</v>
      </c>
      <c r="N167" s="5">
        <f t="shared" si="93"/>
        <v>0</v>
      </c>
      <c r="O167" s="5">
        <f t="shared" si="93"/>
        <v>0</v>
      </c>
      <c r="P167" s="5">
        <f t="shared" si="93"/>
        <v>0</v>
      </c>
      <c r="Q167" s="5">
        <f t="shared" si="93"/>
        <v>0</v>
      </c>
      <c r="R167" s="5">
        <f t="shared" si="93"/>
        <v>0</v>
      </c>
      <c r="S167" s="5">
        <f t="shared" si="93"/>
        <v>0</v>
      </c>
      <c r="T167" s="5">
        <f t="shared" si="93"/>
        <v>0</v>
      </c>
      <c r="U167" s="5">
        <f t="shared" si="93"/>
        <v>0</v>
      </c>
      <c r="V167" s="5">
        <f t="shared" si="93"/>
        <v>0</v>
      </c>
      <c r="W167" s="5">
        <f t="shared" si="93"/>
        <v>0</v>
      </c>
      <c r="X167" s="5">
        <f t="shared" si="93"/>
        <v>0</v>
      </c>
      <c r="Y167" s="5">
        <f t="shared" si="93"/>
        <v>0</v>
      </c>
      <c r="Z167" s="5">
        <f t="shared" si="93"/>
        <v>0</v>
      </c>
      <c r="AA167" s="5">
        <f t="shared" si="93"/>
        <v>0</v>
      </c>
      <c r="AB167" s="5">
        <f t="shared" si="93"/>
        <v>0</v>
      </c>
      <c r="AC167" s="5">
        <f t="shared" si="93"/>
        <v>0</v>
      </c>
      <c r="AD167" s="5">
        <f t="shared" si="93"/>
        <v>0</v>
      </c>
      <c r="AE167" s="5">
        <f t="shared" si="93"/>
        <v>0</v>
      </c>
      <c r="AF167" s="5">
        <f t="shared" si="93"/>
        <v>0</v>
      </c>
      <c r="AG167" s="5">
        <f t="shared" si="93"/>
        <v>0</v>
      </c>
      <c r="AH167" s="5">
        <f t="shared" si="93"/>
        <v>0</v>
      </c>
      <c r="AI167" s="5">
        <f t="shared" si="93"/>
        <v>0</v>
      </c>
      <c r="AJ167" s="5">
        <f t="shared" si="93"/>
        <v>0</v>
      </c>
      <c r="AK167" s="5">
        <f t="shared" si="93"/>
        <v>0</v>
      </c>
      <c r="AL167" s="5">
        <f t="shared" si="93"/>
        <v>0</v>
      </c>
      <c r="AM167" s="5">
        <f t="shared" si="93"/>
        <v>0</v>
      </c>
      <c r="AN167" s="5">
        <f t="shared" si="93"/>
        <v>0</v>
      </c>
      <c r="AO167" s="27"/>
      <c r="AP167" s="28"/>
    </row>
    <row r="168" spans="1:44" s="128" customFormat="1" ht="15.75" customHeight="1" x14ac:dyDescent="0.25">
      <c r="C168" s="128" t="s">
        <v>154</v>
      </c>
      <c r="E168" s="98">
        <f>SUM(F168:AN168)</f>
        <v>12343.438442166382</v>
      </c>
      <c r="F168" s="97">
        <f t="shared" ref="F168:AN168" si="94">IF(F163&lt;0,0,F163+F166)</f>
        <v>0</v>
      </c>
      <c r="G168" s="97">
        <f t="shared" si="94"/>
        <v>0</v>
      </c>
      <c r="H168" s="97">
        <f t="shared" si="94"/>
        <v>0</v>
      </c>
      <c r="I168" s="97">
        <f t="shared" si="94"/>
        <v>0</v>
      </c>
      <c r="J168" s="97">
        <f t="shared" si="94"/>
        <v>0</v>
      </c>
      <c r="K168" s="97">
        <f t="shared" si="94"/>
        <v>0</v>
      </c>
      <c r="L168" s="97">
        <f t="shared" si="94"/>
        <v>0</v>
      </c>
      <c r="M168" s="97">
        <f t="shared" si="94"/>
        <v>0</v>
      </c>
      <c r="N168" s="97">
        <f t="shared" si="94"/>
        <v>0</v>
      </c>
      <c r="O168" s="97">
        <f t="shared" si="94"/>
        <v>0</v>
      </c>
      <c r="P168" s="97">
        <f t="shared" si="94"/>
        <v>0</v>
      </c>
      <c r="Q168" s="97">
        <f t="shared" si="94"/>
        <v>0</v>
      </c>
      <c r="R168" s="97">
        <f t="shared" si="94"/>
        <v>0</v>
      </c>
      <c r="S168" s="97">
        <f t="shared" si="94"/>
        <v>0</v>
      </c>
      <c r="T168" s="97">
        <f t="shared" si="94"/>
        <v>0</v>
      </c>
      <c r="U168" s="97">
        <f t="shared" si="94"/>
        <v>0</v>
      </c>
      <c r="V168" s="97">
        <f t="shared" si="94"/>
        <v>133.63261739999996</v>
      </c>
      <c r="W168" s="97">
        <f t="shared" si="94"/>
        <v>508.87300705919984</v>
      </c>
      <c r="X168" s="97">
        <f t="shared" si="94"/>
        <v>693.90762696469847</v>
      </c>
      <c r="Y168" s="97">
        <f t="shared" si="94"/>
        <v>519.11665321865348</v>
      </c>
      <c r="Z168" s="97">
        <f t="shared" si="94"/>
        <v>508.1943117918388</v>
      </c>
      <c r="AA168" s="97">
        <f t="shared" si="94"/>
        <v>473.75030519590348</v>
      </c>
      <c r="AB168" s="97">
        <f t="shared" si="94"/>
        <v>1436.0377653081941</v>
      </c>
      <c r="AC168" s="97">
        <f t="shared" si="94"/>
        <v>2878.5138400498176</v>
      </c>
      <c r="AD168" s="97">
        <f t="shared" si="94"/>
        <v>1707.5620120606775</v>
      </c>
      <c r="AE168" s="97">
        <f t="shared" si="94"/>
        <v>1290.030412709114</v>
      </c>
      <c r="AF168" s="97">
        <f t="shared" si="94"/>
        <v>960.41242653356687</v>
      </c>
      <c r="AG168" s="97">
        <f t="shared" si="94"/>
        <v>765.89162530428837</v>
      </c>
      <c r="AH168" s="97">
        <f t="shared" si="94"/>
        <v>467.5158385704263</v>
      </c>
      <c r="AI168" s="97">
        <f t="shared" si="94"/>
        <v>0</v>
      </c>
      <c r="AJ168" s="97">
        <f t="shared" si="94"/>
        <v>0</v>
      </c>
      <c r="AK168" s="97">
        <f t="shared" si="94"/>
        <v>0</v>
      </c>
      <c r="AL168" s="97">
        <f t="shared" si="94"/>
        <v>0</v>
      </c>
      <c r="AM168" s="97">
        <f t="shared" si="94"/>
        <v>0</v>
      </c>
      <c r="AN168" s="97">
        <f t="shared" si="94"/>
        <v>0</v>
      </c>
      <c r="AO168" s="85"/>
      <c r="AP168" s="168"/>
    </row>
    <row r="169" spans="1:44" s="128" customFormat="1" ht="15.75" customHeight="1" x14ac:dyDescent="0.25">
      <c r="E169" s="99"/>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85"/>
      <c r="AP169" s="168"/>
    </row>
    <row r="170" spans="1:44" s="26" customFormat="1" ht="15.75" customHeight="1" x14ac:dyDescent="0.25">
      <c r="A170" s="13"/>
      <c r="B170" s="13"/>
      <c r="C170" s="26" t="s">
        <v>2</v>
      </c>
      <c r="E170" s="32"/>
      <c r="F170" s="51">
        <v>0</v>
      </c>
      <c r="G170" s="1">
        <f t="shared" ref="G170:AN170" si="95">IF(F59=0,0,+F174/(F59-F57+F70))</f>
        <v>0</v>
      </c>
      <c r="H170" s="1">
        <f t="shared" si="95"/>
        <v>0</v>
      </c>
      <c r="I170" s="1">
        <f t="shared" si="95"/>
        <v>0</v>
      </c>
      <c r="J170" s="1">
        <f t="shared" si="95"/>
        <v>0</v>
      </c>
      <c r="K170" s="1">
        <f t="shared" si="95"/>
        <v>0</v>
      </c>
      <c r="L170" s="1">
        <f t="shared" si="95"/>
        <v>0</v>
      </c>
      <c r="M170" s="1">
        <f t="shared" si="95"/>
        <v>0</v>
      </c>
      <c r="N170" s="1">
        <f t="shared" si="95"/>
        <v>0</v>
      </c>
      <c r="O170" s="1">
        <f t="shared" si="95"/>
        <v>0</v>
      </c>
      <c r="P170" s="1">
        <f t="shared" si="95"/>
        <v>0</v>
      </c>
      <c r="Q170" s="1">
        <f t="shared" si="95"/>
        <v>0</v>
      </c>
      <c r="R170" s="1">
        <f t="shared" si="95"/>
        <v>0</v>
      </c>
      <c r="S170" s="1">
        <f t="shared" si="95"/>
        <v>0</v>
      </c>
      <c r="T170" s="1">
        <f t="shared" si="95"/>
        <v>0</v>
      </c>
      <c r="U170" s="1">
        <f t="shared" si="95"/>
        <v>0</v>
      </c>
      <c r="V170" s="1">
        <f t="shared" si="95"/>
        <v>0</v>
      </c>
      <c r="W170" s="1">
        <f t="shared" si="95"/>
        <v>5.6290858470419119E-2</v>
      </c>
      <c r="X170" s="1">
        <f t="shared" si="95"/>
        <v>0.2539322442567703</v>
      </c>
      <c r="Y170" s="1">
        <f t="shared" si="95"/>
        <v>0.52413600136207483</v>
      </c>
      <c r="Z170" s="1">
        <f t="shared" si="95"/>
        <v>0.76064532825860665</v>
      </c>
      <c r="AA170" s="1">
        <f t="shared" si="95"/>
        <v>0.96330535462847655</v>
      </c>
      <c r="AB170" s="1">
        <f t="shared" si="95"/>
        <v>1.1094651103186104</v>
      </c>
      <c r="AC170" s="1">
        <f t="shared" si="95"/>
        <v>1.2281815191486039</v>
      </c>
      <c r="AD170" s="1">
        <f t="shared" si="95"/>
        <v>1.3402744131245561</v>
      </c>
      <c r="AE170" s="1">
        <f t="shared" si="95"/>
        <v>1.3999966657759093</v>
      </c>
      <c r="AF170" s="1">
        <f t="shared" si="95"/>
        <v>1.4376788132549549</v>
      </c>
      <c r="AG170" s="1">
        <f t="shared" si="95"/>
        <v>1.4582492165982801</v>
      </c>
      <c r="AH170" s="1">
        <f t="shared" si="95"/>
        <v>1.4683396606483552</v>
      </c>
      <c r="AI170" s="1">
        <f t="shared" si="95"/>
        <v>1.4684509385535089</v>
      </c>
      <c r="AJ170" s="1">
        <f t="shared" si="95"/>
        <v>1.4734531188766731</v>
      </c>
      <c r="AK170" s="1">
        <f t="shared" si="95"/>
        <v>1.4108367394212227</v>
      </c>
      <c r="AL170" s="1">
        <f t="shared" si="95"/>
        <v>1.4108367394212227</v>
      </c>
      <c r="AM170" s="1">
        <f t="shared" si="95"/>
        <v>1.4108367394212227</v>
      </c>
      <c r="AN170" s="1">
        <f t="shared" si="95"/>
        <v>1.4108367394212227</v>
      </c>
      <c r="AO170" s="27"/>
      <c r="AP170" s="28"/>
    </row>
    <row r="171" spans="1:44" s="26" customFormat="1" ht="15.75" customHeight="1" x14ac:dyDescent="0.25">
      <c r="A171" s="13"/>
      <c r="B171" s="13"/>
      <c r="C171" s="26" t="s">
        <v>41</v>
      </c>
      <c r="E171" s="27"/>
      <c r="F171" s="52">
        <f>IF(F170&lt;Dashboard!$G$54,Dashboard!$G$53,IF(F170&gt;Dashboard!$G$56,Dashboard!$G$57,25%+((2.5-F170)/(2.5-1.2))*(70%-25%)))</f>
        <v>0.7</v>
      </c>
      <c r="G171" s="52">
        <f>IF(G170&lt;Dashboard!$G$54,Dashboard!$G$53,IF(G170&gt;Dashboard!$G$56,Dashboard!$G$57,25%+((2.5-G170)/(2.5-1.2))*(70%-25%)))</f>
        <v>0.7</v>
      </c>
      <c r="H171" s="52">
        <f>IF(H170&lt;Dashboard!$G$54,Dashboard!$G$53,IF(H170&gt;Dashboard!$G$56,Dashboard!$G$57,25%+((2.5-H170)/(2.5-1.2))*(70%-25%)))</f>
        <v>0.7</v>
      </c>
      <c r="I171" s="52">
        <f>IF(I170&lt;Dashboard!$G$54,Dashboard!$G$53,IF(I170&gt;Dashboard!$G$56,Dashboard!$G$57,25%+((2.5-I170)/(2.5-1.2))*(70%-25%)))</f>
        <v>0.7</v>
      </c>
      <c r="J171" s="52">
        <f>IF(J170&lt;Dashboard!$G$54,Dashboard!$G$53,IF(J170&gt;Dashboard!$G$56,Dashboard!$G$57,25%+((2.5-J170)/(2.5-1.2))*(70%-25%)))</f>
        <v>0.7</v>
      </c>
      <c r="K171" s="52">
        <f>IF(K170&lt;Dashboard!$G$54,Dashboard!$G$53,IF(K170&gt;Dashboard!$G$56,Dashboard!$G$57,25%+((2.5-K170)/(2.5-1.2))*(70%-25%)))</f>
        <v>0.7</v>
      </c>
      <c r="L171" s="52">
        <f>IF(L170&lt;Dashboard!$G$54,Dashboard!$G$53,IF(L170&gt;Dashboard!$G$56,Dashboard!$G$57,25%+((2.5-L170)/(2.5-1.2))*(70%-25%)))</f>
        <v>0.7</v>
      </c>
      <c r="M171" s="52">
        <f>IF(M170&lt;Dashboard!$G$54,Dashboard!$G$53,IF(M170&gt;Dashboard!$G$56,Dashboard!$G$57,25%+((2.5-M170)/(2.5-1.2))*(70%-25%)))</f>
        <v>0.7</v>
      </c>
      <c r="N171" s="52">
        <f>IF(N170&lt;Dashboard!$G$54,Dashboard!$G$53,IF(N170&gt;Dashboard!$G$56,Dashboard!$G$57,25%+((2.5-N170)/(2.5-1.2))*(70%-25%)))</f>
        <v>0.7</v>
      </c>
      <c r="O171" s="52">
        <f>IF(O170&lt;Dashboard!$G$54,Dashboard!$G$53,IF(O170&gt;Dashboard!$G$56,Dashboard!$G$57,25%+((2.5-O170)/(2.5-1.2))*(70%-25%)))</f>
        <v>0.7</v>
      </c>
      <c r="P171" s="52">
        <f>IF(P170&lt;Dashboard!$G$54,Dashboard!$G$53,IF(P170&gt;Dashboard!$G$56,Dashboard!$G$57,25%+((2.5-P170)/(2.5-1.2))*(70%-25%)))</f>
        <v>0.7</v>
      </c>
      <c r="Q171" s="52">
        <f>IF(Q170&lt;Dashboard!$G$54,Dashboard!$G$53,IF(Q170&gt;Dashboard!$G$56,Dashboard!$G$57,25%+((2.5-Q170)/(2.5-1.2))*(70%-25%)))</f>
        <v>0.7</v>
      </c>
      <c r="R171" s="52">
        <f>IF(R170&lt;Dashboard!$G$54,Dashboard!$G$53,IF(R170&gt;Dashboard!$G$56,Dashboard!$G$57,25%+((2.5-R170)/(2.5-1.2))*(70%-25%)))</f>
        <v>0.7</v>
      </c>
      <c r="S171" s="52">
        <f>IF(S170&lt;Dashboard!$G$54,Dashboard!$G$53,IF(S170&gt;Dashboard!$G$56,Dashboard!$G$57,25%+((2.5-S170)/(2.5-1.2))*(70%-25%)))</f>
        <v>0.7</v>
      </c>
      <c r="T171" s="52">
        <f>IF(T170&lt;Dashboard!$G$54,Dashboard!$G$53,IF(T170&gt;Dashboard!$G$56,Dashboard!$G$57,25%+((2.5-T170)/(2.5-1.2))*(70%-25%)))</f>
        <v>0.7</v>
      </c>
      <c r="U171" s="52">
        <f>IF(U170&lt;Dashboard!$G$54,Dashboard!$G$53,IF(U170&gt;Dashboard!$G$56,Dashboard!$G$57,25%+((2.5-U170)/(2.5-1.2))*(70%-25%)))</f>
        <v>0.7</v>
      </c>
      <c r="V171" s="52">
        <f>IF(V170&lt;Dashboard!$G$54,Dashboard!$G$53,IF(V170&gt;Dashboard!$G$56,Dashboard!$G$57,25%+((2.5-V170)/(2.5-1.2))*(70%-25%)))</f>
        <v>0.7</v>
      </c>
      <c r="W171" s="52">
        <f>IF(W170&lt;Dashboard!$G$54,Dashboard!$G$53,IF(W170&gt;Dashboard!$G$56,Dashboard!$G$57,25%+((2.5-W170)/(2.5-1.2))*(70%-25%)))</f>
        <v>0.7</v>
      </c>
      <c r="X171" s="52">
        <f>IF(X170&lt;Dashboard!$G$54,Dashboard!$G$53,IF(X170&gt;Dashboard!$G$56,Dashboard!$G$57,25%+((2.5-X170)/(2.5-1.2))*(70%-25%)))</f>
        <v>0.7</v>
      </c>
      <c r="Y171" s="52">
        <f>IF(Y170&lt;Dashboard!$G$54,Dashboard!$G$53,IF(Y170&gt;Dashboard!$G$56,Dashboard!$G$57,25%+((2.5-Y170)/(2.5-1.2))*(70%-25%)))</f>
        <v>0.7</v>
      </c>
      <c r="Z171" s="52">
        <f>IF(Z170&lt;Dashboard!$G$54,Dashboard!$G$53,IF(Z170&gt;Dashboard!$G$56,Dashboard!$G$57,25%+((2.5-Z170)/(2.5-1.2))*(70%-25%)))</f>
        <v>0.7</v>
      </c>
      <c r="AA171" s="52">
        <f>IF(AA170&lt;Dashboard!$G$54,Dashboard!$G$53,IF(AA170&gt;Dashboard!$G$56,Dashboard!$G$57,25%+((2.5-AA170)/(2.5-1.2))*(70%-25%)))</f>
        <v>0.7</v>
      </c>
      <c r="AB171" s="52">
        <f>IF(AB170&lt;Dashboard!$G$54,Dashboard!$G$53,IF(AB170&gt;Dashboard!$G$56,Dashboard!$G$57,25%+((2.5-AB170)/(2.5-1.2))*(70%-25%)))</f>
        <v>0.7</v>
      </c>
      <c r="AC171" s="52">
        <f>IF(AC170&lt;Dashboard!$G$54,Dashboard!$G$53,IF(AC170&gt;Dashboard!$G$56,Dashboard!$G$57,25%+((2.5-AC170)/(2.5-1.2))*(70%-25%)))</f>
        <v>0.69024485875625241</v>
      </c>
      <c r="AD171" s="52">
        <f>IF(AD170&lt;Dashboard!$G$54,Dashboard!$G$53,IF(AD170&gt;Dashboard!$G$56,Dashboard!$G$57,25%+((2.5-AD170)/(2.5-1.2))*(70%-25%)))</f>
        <v>0.65144347237996136</v>
      </c>
      <c r="AE171" s="52">
        <f>IF(AE170&lt;Dashboard!$G$54,Dashboard!$G$53,IF(AE170&gt;Dashboard!$G$56,Dashboard!$G$57,25%+((2.5-AE170)/(2.5-1.2))*(70%-25%)))</f>
        <v>0.63077038492372361</v>
      </c>
      <c r="AF171" s="52">
        <f>IF(AF170&lt;Dashboard!$G$54,Dashboard!$G$53,IF(AF170&gt;Dashboard!$G$56,Dashboard!$G$57,25%+((2.5-AF170)/(2.5-1.2))*(70%-25%)))</f>
        <v>0.61772656464251552</v>
      </c>
      <c r="AG171" s="52">
        <f>IF(AG170&lt;Dashboard!$G$54,Dashboard!$G$53,IF(AG170&gt;Dashboard!$G$56,Dashboard!$G$57,25%+((2.5-AG170)/(2.5-1.2))*(70%-25%)))</f>
        <v>0.61060604040828759</v>
      </c>
      <c r="AH171" s="52">
        <f>IF(AH170&lt;Dashboard!$G$54,Dashboard!$G$53,IF(AH170&gt;Dashboard!$G$56,Dashboard!$G$57,25%+((2.5-AH170)/(2.5-1.2))*(70%-25%)))</f>
        <v>0.60711319439095401</v>
      </c>
      <c r="AI171" s="52">
        <f>IF(AI170&lt;Dashboard!$G$54,Dashboard!$G$53,IF(AI170&gt;Dashboard!$G$56,Dashboard!$G$57,25%+((2.5-AI170)/(2.5-1.2))*(70%-25%)))</f>
        <v>0.60707467511609303</v>
      </c>
      <c r="AJ171" s="52">
        <f>IF(AJ170&lt;Dashboard!$G$54,Dashboard!$G$53,IF(AJ170&gt;Dashboard!$G$56,Dashboard!$G$57,25%+((2.5-AJ170)/(2.5-1.2))*(70%-25%)))</f>
        <v>0.60534315115807469</v>
      </c>
      <c r="AK171" s="52">
        <f>IF(AK170&lt;Dashboard!$G$54,Dashboard!$G$53,IF(AK170&gt;Dashboard!$G$56,Dashboard!$G$57,25%+((2.5-AK170)/(2.5-1.2))*(70%-25%)))</f>
        <v>0.62701805173880754</v>
      </c>
      <c r="AL171" s="52">
        <f>IF(AL170&lt;Dashboard!$G$54,Dashboard!$G$53,IF(AL170&gt;Dashboard!$G$56,Dashboard!$G$57,25%+((2.5-AL170)/(2.5-1.2))*(70%-25%)))</f>
        <v>0.62701805173880754</v>
      </c>
      <c r="AM171" s="52">
        <f>IF(AM170&lt;Dashboard!$G$54,Dashboard!$G$53,IF(AM170&gt;Dashboard!$G$56,Dashboard!$G$57,25%+((2.5-AM170)/(2.5-1.2))*(70%-25%)))</f>
        <v>0.62701805173880754</v>
      </c>
      <c r="AN171" s="52">
        <f>IF(AN170&lt;Dashboard!$G$54,Dashboard!$G$53,IF(AN170&gt;Dashboard!$G$56,Dashboard!$G$57,25%+((2.5-AN170)/(2.5-1.2))*(70%-25%)))</f>
        <v>0.62701805173880754</v>
      </c>
      <c r="AO171" s="27"/>
      <c r="AP171" s="28"/>
    </row>
    <row r="172" spans="1:44" s="14" customFormat="1" ht="15.75" customHeight="1" x14ac:dyDescent="0.25">
      <c r="A172" s="13"/>
      <c r="B172" s="13"/>
      <c r="C172" s="14" t="s">
        <v>42</v>
      </c>
      <c r="E172" s="85">
        <f>SUM(F172:AN172)</f>
        <v>8319.5059179218733</v>
      </c>
      <c r="F172" s="101">
        <f>F171*F168</f>
        <v>0</v>
      </c>
      <c r="G172" s="101">
        <f>(((G171+F171)/2))*G168</f>
        <v>0</v>
      </c>
      <c r="H172" s="101">
        <f t="shared" ref="H172:AN172" si="96">(((H171+G171)/2))*H168</f>
        <v>0</v>
      </c>
      <c r="I172" s="101">
        <f t="shared" si="96"/>
        <v>0</v>
      </c>
      <c r="J172" s="101">
        <f t="shared" si="96"/>
        <v>0</v>
      </c>
      <c r="K172" s="101">
        <f t="shared" si="96"/>
        <v>0</v>
      </c>
      <c r="L172" s="101">
        <f t="shared" si="96"/>
        <v>0</v>
      </c>
      <c r="M172" s="101">
        <f t="shared" si="96"/>
        <v>0</v>
      </c>
      <c r="N172" s="101">
        <f t="shared" si="96"/>
        <v>0</v>
      </c>
      <c r="O172" s="101">
        <f t="shared" si="96"/>
        <v>0</v>
      </c>
      <c r="P172" s="101">
        <f t="shared" si="96"/>
        <v>0</v>
      </c>
      <c r="Q172" s="101">
        <f t="shared" si="96"/>
        <v>0</v>
      </c>
      <c r="R172" s="101">
        <f t="shared" si="96"/>
        <v>0</v>
      </c>
      <c r="S172" s="101">
        <f t="shared" si="96"/>
        <v>0</v>
      </c>
      <c r="T172" s="101">
        <f t="shared" si="96"/>
        <v>0</v>
      </c>
      <c r="U172" s="101">
        <f t="shared" si="96"/>
        <v>0</v>
      </c>
      <c r="V172" s="101">
        <f t="shared" si="96"/>
        <v>93.542832179999962</v>
      </c>
      <c r="W172" s="101">
        <f t="shared" si="96"/>
        <v>356.21110494143988</v>
      </c>
      <c r="X172" s="101">
        <f t="shared" si="96"/>
        <v>485.7353388752889</v>
      </c>
      <c r="Y172" s="101">
        <f t="shared" si="96"/>
        <v>363.38165725305743</v>
      </c>
      <c r="Z172" s="101">
        <f t="shared" si="96"/>
        <v>355.73601825428716</v>
      </c>
      <c r="AA172" s="101">
        <f t="shared" si="96"/>
        <v>331.62521363713239</v>
      </c>
      <c r="AB172" s="101">
        <f t="shared" si="96"/>
        <v>1005.2264357157359</v>
      </c>
      <c r="AC172" s="101">
        <f t="shared" si="96"/>
        <v>2000.9195334939882</v>
      </c>
      <c r="AD172" s="101">
        <f t="shared" si="96"/>
        <v>1145.5080131366428</v>
      </c>
      <c r="AE172" s="101">
        <f t="shared" si="96"/>
        <v>827.04743575940881</v>
      </c>
      <c r="AF172" s="101">
        <f t="shared" si="96"/>
        <v>599.53599242633402</v>
      </c>
      <c r="AG172" s="101">
        <f t="shared" si="96"/>
        <v>470.38482764830508</v>
      </c>
      <c r="AH172" s="101">
        <f t="shared" si="96"/>
        <v>284.65151460025265</v>
      </c>
      <c r="AI172" s="101">
        <f t="shared" si="96"/>
        <v>0</v>
      </c>
      <c r="AJ172" s="101">
        <f t="shared" si="96"/>
        <v>0</v>
      </c>
      <c r="AK172" s="101">
        <f t="shared" si="96"/>
        <v>0</v>
      </c>
      <c r="AL172" s="101">
        <f t="shared" si="96"/>
        <v>0</v>
      </c>
      <c r="AM172" s="101">
        <f t="shared" si="96"/>
        <v>0</v>
      </c>
      <c r="AN172" s="101">
        <f t="shared" si="96"/>
        <v>0</v>
      </c>
      <c r="AO172" s="84">
        <f>+E172/E168</f>
        <v>0.67400230145772311</v>
      </c>
      <c r="AP172" s="100" t="s">
        <v>49</v>
      </c>
    </row>
    <row r="173" spans="1:44" s="26" customFormat="1" ht="15.75" customHeight="1" x14ac:dyDescent="0.25">
      <c r="A173" s="13"/>
      <c r="B173" s="13"/>
      <c r="C173" s="26" t="s">
        <v>173</v>
      </c>
      <c r="E173" s="32">
        <f>SUM(F173:AN173)</f>
        <v>32300.45908475489</v>
      </c>
      <c r="F173" s="41">
        <f>F116+F172</f>
        <v>0</v>
      </c>
      <c r="G173" s="41">
        <f t="shared" ref="G173:AN173" si="97">G116+G172</f>
        <v>0</v>
      </c>
      <c r="H173" s="41">
        <f t="shared" si="97"/>
        <v>0</v>
      </c>
      <c r="I173" s="41">
        <f t="shared" si="97"/>
        <v>0</v>
      </c>
      <c r="J173" s="41">
        <f t="shared" si="97"/>
        <v>0</v>
      </c>
      <c r="K173" s="41">
        <f t="shared" si="97"/>
        <v>0</v>
      </c>
      <c r="L173" s="41">
        <f t="shared" si="97"/>
        <v>0</v>
      </c>
      <c r="M173" s="41">
        <f t="shared" si="97"/>
        <v>0</v>
      </c>
      <c r="N173" s="41">
        <f t="shared" si="97"/>
        <v>0</v>
      </c>
      <c r="O173" s="41">
        <f t="shared" si="97"/>
        <v>0</v>
      </c>
      <c r="P173" s="41">
        <f t="shared" si="97"/>
        <v>0</v>
      </c>
      <c r="Q173" s="41">
        <f t="shared" si="97"/>
        <v>0</v>
      </c>
      <c r="R173" s="41">
        <f t="shared" si="97"/>
        <v>0</v>
      </c>
      <c r="S173" s="41">
        <f t="shared" si="97"/>
        <v>0</v>
      </c>
      <c r="T173" s="41">
        <f t="shared" si="97"/>
        <v>0</v>
      </c>
      <c r="U173" s="41">
        <f t="shared" si="97"/>
        <v>0</v>
      </c>
      <c r="V173" s="41">
        <f t="shared" si="97"/>
        <v>628.07330177999995</v>
      </c>
      <c r="W173" s="41">
        <f t="shared" si="97"/>
        <v>2391.70313317824</v>
      </c>
      <c r="X173" s="41">
        <f t="shared" si="97"/>
        <v>3600.0381420775934</v>
      </c>
      <c r="Y173" s="41">
        <f t="shared" si="97"/>
        <v>3539.9705165194077</v>
      </c>
      <c r="Z173" s="41">
        <f t="shared" si="97"/>
        <v>3595.856654705964</v>
      </c>
      <c r="AA173" s="41">
        <f t="shared" si="97"/>
        <v>3636.5482628178434</v>
      </c>
      <c r="AB173" s="41">
        <f t="shared" si="97"/>
        <v>3433.0725105912675</v>
      </c>
      <c r="AC173" s="41">
        <f t="shared" si="97"/>
        <v>3096.4229008808534</v>
      </c>
      <c r="AD173" s="41">
        <f t="shared" si="97"/>
        <v>2187.9033364990828</v>
      </c>
      <c r="AE173" s="41">
        <f t="shared" si="97"/>
        <v>1866.1121110136251</v>
      </c>
      <c r="AF173" s="41">
        <f t="shared" si="97"/>
        <v>1599.3410359809668</v>
      </c>
      <c r="AG173" s="41">
        <f t="shared" si="97"/>
        <v>1450.0493749109201</v>
      </c>
      <c r="AH173" s="41">
        <f t="shared" si="97"/>
        <v>1275.3678037991219</v>
      </c>
      <c r="AI173" s="41">
        <f t="shared" si="97"/>
        <v>0</v>
      </c>
      <c r="AJ173" s="41">
        <f t="shared" si="97"/>
        <v>0</v>
      </c>
      <c r="AK173" s="41">
        <f t="shared" si="97"/>
        <v>0</v>
      </c>
      <c r="AL173" s="41">
        <f t="shared" si="97"/>
        <v>0</v>
      </c>
      <c r="AM173" s="41">
        <f t="shared" si="97"/>
        <v>0</v>
      </c>
      <c r="AN173" s="41">
        <f t="shared" si="97"/>
        <v>0</v>
      </c>
      <c r="AO173" s="32"/>
      <c r="AP173" s="28"/>
    </row>
    <row r="174" spans="1:44" s="26" customFormat="1" ht="15.75" customHeight="1" x14ac:dyDescent="0.25">
      <c r="A174" s="13"/>
      <c r="B174" s="13"/>
      <c r="C174" s="26" t="s">
        <v>189</v>
      </c>
      <c r="E174" s="27"/>
      <c r="F174" s="41">
        <f>+F173</f>
        <v>0</v>
      </c>
      <c r="G174" s="41">
        <f t="shared" ref="G174:AN174" si="98">+G173+F174</f>
        <v>0</v>
      </c>
      <c r="H174" s="41">
        <f t="shared" si="98"/>
        <v>0</v>
      </c>
      <c r="I174" s="41">
        <f t="shared" si="98"/>
        <v>0</v>
      </c>
      <c r="J174" s="41">
        <f t="shared" si="98"/>
        <v>0</v>
      </c>
      <c r="K174" s="41">
        <f t="shared" si="98"/>
        <v>0</v>
      </c>
      <c r="L174" s="41">
        <f t="shared" si="98"/>
        <v>0</v>
      </c>
      <c r="M174" s="41">
        <f t="shared" si="98"/>
        <v>0</v>
      </c>
      <c r="N174" s="41">
        <f t="shared" si="98"/>
        <v>0</v>
      </c>
      <c r="O174" s="41">
        <f t="shared" si="98"/>
        <v>0</v>
      </c>
      <c r="P174" s="41">
        <f t="shared" si="98"/>
        <v>0</v>
      </c>
      <c r="Q174" s="41">
        <f t="shared" si="98"/>
        <v>0</v>
      </c>
      <c r="R174" s="41">
        <f t="shared" si="98"/>
        <v>0</v>
      </c>
      <c r="S174" s="41">
        <f t="shared" si="98"/>
        <v>0</v>
      </c>
      <c r="T174" s="41">
        <f t="shared" si="98"/>
        <v>0</v>
      </c>
      <c r="U174" s="41">
        <f t="shared" si="98"/>
        <v>0</v>
      </c>
      <c r="V174" s="41">
        <f t="shared" si="98"/>
        <v>628.07330177999995</v>
      </c>
      <c r="W174" s="41">
        <f t="shared" si="98"/>
        <v>3019.7764349582399</v>
      </c>
      <c r="X174" s="41">
        <f t="shared" si="98"/>
        <v>6619.8145770358333</v>
      </c>
      <c r="Y174" s="41">
        <f t="shared" si="98"/>
        <v>10159.785093555241</v>
      </c>
      <c r="Z174" s="41">
        <f t="shared" si="98"/>
        <v>13755.641748261205</v>
      </c>
      <c r="AA174" s="41">
        <f t="shared" si="98"/>
        <v>17392.190011079048</v>
      </c>
      <c r="AB174" s="41">
        <f t="shared" si="98"/>
        <v>20825.262521670316</v>
      </c>
      <c r="AC174" s="41">
        <f t="shared" si="98"/>
        <v>23921.685422551171</v>
      </c>
      <c r="AD174" s="41">
        <f t="shared" si="98"/>
        <v>26109.588759050253</v>
      </c>
      <c r="AE174" s="41">
        <f t="shared" si="98"/>
        <v>27975.70087006388</v>
      </c>
      <c r="AF174" s="41">
        <f t="shared" si="98"/>
        <v>29575.041906044848</v>
      </c>
      <c r="AG174" s="41">
        <f t="shared" si="98"/>
        <v>31025.091280955767</v>
      </c>
      <c r="AH174" s="41">
        <f t="shared" si="98"/>
        <v>32300.45908475489</v>
      </c>
      <c r="AI174" s="41">
        <f t="shared" si="98"/>
        <v>32300.45908475489</v>
      </c>
      <c r="AJ174" s="41">
        <f t="shared" si="98"/>
        <v>32300.45908475489</v>
      </c>
      <c r="AK174" s="41">
        <f t="shared" si="98"/>
        <v>32300.45908475489</v>
      </c>
      <c r="AL174" s="41">
        <f t="shared" si="98"/>
        <v>32300.45908475489</v>
      </c>
      <c r="AM174" s="41">
        <f t="shared" si="98"/>
        <v>32300.45908475489</v>
      </c>
      <c r="AN174" s="41">
        <f t="shared" si="98"/>
        <v>32300.45908475489</v>
      </c>
      <c r="AP174" s="28"/>
    </row>
    <row r="175" spans="1:44" x14ac:dyDescent="0.25">
      <c r="E175" s="190"/>
    </row>
    <row r="176" spans="1:44" s="128" customFormat="1" ht="15.75" customHeight="1" x14ac:dyDescent="0.25">
      <c r="A176" s="48"/>
      <c r="C176" s="14" t="s">
        <v>172</v>
      </c>
      <c r="D176" s="14"/>
      <c r="E176" s="85">
        <f>SUM(F176:AN176)</f>
        <v>4023.9325242445052</v>
      </c>
      <c r="F176" s="3">
        <f>+F168-F172</f>
        <v>0</v>
      </c>
      <c r="G176" s="3">
        <f t="shared" ref="G176:AN176" si="99">+G168-G172</f>
        <v>0</v>
      </c>
      <c r="H176" s="3">
        <f t="shared" si="99"/>
        <v>0</v>
      </c>
      <c r="I176" s="3">
        <f t="shared" si="99"/>
        <v>0</v>
      </c>
      <c r="J176" s="3">
        <f t="shared" si="99"/>
        <v>0</v>
      </c>
      <c r="K176" s="3">
        <f t="shared" si="99"/>
        <v>0</v>
      </c>
      <c r="L176" s="3">
        <f t="shared" si="99"/>
        <v>0</v>
      </c>
      <c r="M176" s="3">
        <f t="shared" si="99"/>
        <v>0</v>
      </c>
      <c r="N176" s="3">
        <f t="shared" si="99"/>
        <v>0</v>
      </c>
      <c r="O176" s="3">
        <f t="shared" si="99"/>
        <v>0</v>
      </c>
      <c r="P176" s="3">
        <f t="shared" si="99"/>
        <v>0</v>
      </c>
      <c r="Q176" s="3">
        <f t="shared" si="99"/>
        <v>0</v>
      </c>
      <c r="R176" s="3">
        <f t="shared" si="99"/>
        <v>0</v>
      </c>
      <c r="S176" s="3">
        <f t="shared" si="99"/>
        <v>0</v>
      </c>
      <c r="T176" s="3">
        <f t="shared" si="99"/>
        <v>0</v>
      </c>
      <c r="U176" s="3">
        <f t="shared" si="99"/>
        <v>0</v>
      </c>
      <c r="V176" s="3">
        <f t="shared" si="99"/>
        <v>40.089785219999996</v>
      </c>
      <c r="W176" s="3">
        <f t="shared" si="99"/>
        <v>152.66190211775995</v>
      </c>
      <c r="X176" s="3">
        <f t="shared" si="99"/>
        <v>208.17228808940956</v>
      </c>
      <c r="Y176" s="3">
        <f t="shared" si="99"/>
        <v>155.73499596559606</v>
      </c>
      <c r="Z176" s="3">
        <f t="shared" si="99"/>
        <v>152.45829353755164</v>
      </c>
      <c r="AA176" s="3">
        <f t="shared" si="99"/>
        <v>142.12509155877109</v>
      </c>
      <c r="AB176" s="3">
        <f t="shared" si="99"/>
        <v>430.81132959245826</v>
      </c>
      <c r="AC176" s="3">
        <f t="shared" si="99"/>
        <v>877.59430655582946</v>
      </c>
      <c r="AD176" s="3">
        <f t="shared" si="99"/>
        <v>562.05399892403466</v>
      </c>
      <c r="AE176" s="3">
        <f t="shared" si="99"/>
        <v>462.98297694970518</v>
      </c>
      <c r="AF176" s="3">
        <f t="shared" si="99"/>
        <v>360.87643410723285</v>
      </c>
      <c r="AG176" s="3">
        <f t="shared" si="99"/>
        <v>295.50679765598329</v>
      </c>
      <c r="AH176" s="3">
        <f t="shared" si="99"/>
        <v>182.86432397017364</v>
      </c>
      <c r="AI176" s="3">
        <f t="shared" si="99"/>
        <v>0</v>
      </c>
      <c r="AJ176" s="3">
        <f t="shared" si="99"/>
        <v>0</v>
      </c>
      <c r="AK176" s="3">
        <f t="shared" si="99"/>
        <v>0</v>
      </c>
      <c r="AL176" s="3">
        <f t="shared" si="99"/>
        <v>0</v>
      </c>
      <c r="AM176" s="3">
        <f t="shared" si="99"/>
        <v>0</v>
      </c>
      <c r="AN176" s="3">
        <f t="shared" si="99"/>
        <v>0</v>
      </c>
      <c r="AO176" s="84">
        <f>+E176/E168</f>
        <v>0.32599769854227667</v>
      </c>
      <c r="AP176" s="100" t="s">
        <v>49</v>
      </c>
      <c r="AR176" s="172"/>
    </row>
    <row r="177" spans="1:44" s="26" customFormat="1" ht="15.75" customHeight="1" x14ac:dyDescent="0.25">
      <c r="A177" s="13"/>
      <c r="B177" s="13"/>
      <c r="E177" s="119"/>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27"/>
      <c r="AP177" s="28"/>
      <c r="AR177" s="44"/>
    </row>
    <row r="178" spans="1:44" ht="15.75" customHeight="1" x14ac:dyDescent="0.25">
      <c r="A178" s="11" t="s">
        <v>177</v>
      </c>
    </row>
    <row r="179" spans="1:44" s="26" customFormat="1" ht="15.6" customHeight="1" x14ac:dyDescent="0.25">
      <c r="A179" s="13"/>
      <c r="B179" t="s">
        <v>69</v>
      </c>
      <c r="E179" s="85">
        <f t="shared" ref="E179:E186" si="100">SUM(F179:AN179)</f>
        <v>23980.953166833013</v>
      </c>
      <c r="F179" s="36">
        <f t="shared" ref="F179:AN179" si="101">+F116</f>
        <v>0</v>
      </c>
      <c r="G179" s="36">
        <f t="shared" si="101"/>
        <v>0</v>
      </c>
      <c r="H179" s="36">
        <f t="shared" si="101"/>
        <v>0</v>
      </c>
      <c r="I179" s="36">
        <f t="shared" si="101"/>
        <v>0</v>
      </c>
      <c r="J179" s="36">
        <f t="shared" si="101"/>
        <v>0</v>
      </c>
      <c r="K179" s="36">
        <f t="shared" si="101"/>
        <v>0</v>
      </c>
      <c r="L179" s="36">
        <f t="shared" si="101"/>
        <v>0</v>
      </c>
      <c r="M179" s="36">
        <f t="shared" si="101"/>
        <v>0</v>
      </c>
      <c r="N179" s="36">
        <f t="shared" si="101"/>
        <v>0</v>
      </c>
      <c r="O179" s="36">
        <f t="shared" si="101"/>
        <v>0</v>
      </c>
      <c r="P179" s="36">
        <f t="shared" si="101"/>
        <v>0</v>
      </c>
      <c r="Q179" s="36">
        <f t="shared" si="101"/>
        <v>0</v>
      </c>
      <c r="R179" s="36">
        <f t="shared" si="101"/>
        <v>0</v>
      </c>
      <c r="S179" s="36">
        <f t="shared" si="101"/>
        <v>0</v>
      </c>
      <c r="T179" s="36">
        <f t="shared" si="101"/>
        <v>0</v>
      </c>
      <c r="U179" s="36">
        <f t="shared" si="101"/>
        <v>0</v>
      </c>
      <c r="V179" s="36">
        <f t="shared" si="101"/>
        <v>534.53046959999995</v>
      </c>
      <c r="W179" s="36">
        <f t="shared" si="101"/>
        <v>2035.4920282368</v>
      </c>
      <c r="X179" s="36">
        <f t="shared" si="101"/>
        <v>3114.3028032023044</v>
      </c>
      <c r="Y179" s="36">
        <f t="shared" si="101"/>
        <v>3176.5888592663505</v>
      </c>
      <c r="Z179" s="36">
        <f t="shared" si="101"/>
        <v>3240.120636451677</v>
      </c>
      <c r="AA179" s="36">
        <f t="shared" si="101"/>
        <v>3304.9230491807111</v>
      </c>
      <c r="AB179" s="36">
        <f t="shared" si="101"/>
        <v>2427.8460748755315</v>
      </c>
      <c r="AC179" s="36">
        <f t="shared" si="101"/>
        <v>1095.503367386865</v>
      </c>
      <c r="AD179" s="36">
        <f t="shared" si="101"/>
        <v>1042.39532336244</v>
      </c>
      <c r="AE179" s="36">
        <f t="shared" si="101"/>
        <v>1039.0646752542161</v>
      </c>
      <c r="AF179" s="36">
        <f t="shared" si="101"/>
        <v>999.80504355463279</v>
      </c>
      <c r="AG179" s="36">
        <f t="shared" si="101"/>
        <v>979.66454726261497</v>
      </c>
      <c r="AH179" s="36">
        <f t="shared" si="101"/>
        <v>990.71628919886928</v>
      </c>
      <c r="AI179" s="36">
        <f t="shared" si="101"/>
        <v>0</v>
      </c>
      <c r="AJ179" s="36">
        <f t="shared" si="101"/>
        <v>0</v>
      </c>
      <c r="AK179" s="36">
        <f t="shared" si="101"/>
        <v>0</v>
      </c>
      <c r="AL179" s="36">
        <f t="shared" si="101"/>
        <v>0</v>
      </c>
      <c r="AM179" s="36">
        <f t="shared" si="101"/>
        <v>0</v>
      </c>
      <c r="AN179" s="36">
        <f t="shared" si="101"/>
        <v>0</v>
      </c>
      <c r="AO179" s="32"/>
      <c r="AP179" s="28"/>
    </row>
    <row r="180" spans="1:44" s="26" customFormat="1" ht="15.6" customHeight="1" x14ac:dyDescent="0.25">
      <c r="A180" s="13"/>
      <c r="B180" t="s">
        <v>70</v>
      </c>
      <c r="E180" s="85">
        <f t="shared" si="100"/>
        <v>8319.5059179218733</v>
      </c>
      <c r="F180" s="36">
        <f>+F172</f>
        <v>0</v>
      </c>
      <c r="G180" s="36">
        <f t="shared" ref="G180:AN180" si="102">+G172</f>
        <v>0</v>
      </c>
      <c r="H180" s="36">
        <f t="shared" si="102"/>
        <v>0</v>
      </c>
      <c r="I180" s="36">
        <f t="shared" si="102"/>
        <v>0</v>
      </c>
      <c r="J180" s="36">
        <f t="shared" si="102"/>
        <v>0</v>
      </c>
      <c r="K180" s="36">
        <f t="shared" si="102"/>
        <v>0</v>
      </c>
      <c r="L180" s="36">
        <f t="shared" si="102"/>
        <v>0</v>
      </c>
      <c r="M180" s="36">
        <f t="shared" si="102"/>
        <v>0</v>
      </c>
      <c r="N180" s="36">
        <f t="shared" si="102"/>
        <v>0</v>
      </c>
      <c r="O180" s="36">
        <f t="shared" si="102"/>
        <v>0</v>
      </c>
      <c r="P180" s="36">
        <f t="shared" si="102"/>
        <v>0</v>
      </c>
      <c r="Q180" s="36">
        <f t="shared" si="102"/>
        <v>0</v>
      </c>
      <c r="R180" s="36">
        <f t="shared" si="102"/>
        <v>0</v>
      </c>
      <c r="S180" s="36">
        <f t="shared" si="102"/>
        <v>0</v>
      </c>
      <c r="T180" s="36">
        <f t="shared" si="102"/>
        <v>0</v>
      </c>
      <c r="U180" s="36">
        <f t="shared" si="102"/>
        <v>0</v>
      </c>
      <c r="V180" s="36">
        <f t="shared" si="102"/>
        <v>93.542832179999962</v>
      </c>
      <c r="W180" s="36">
        <f t="shared" si="102"/>
        <v>356.21110494143988</v>
      </c>
      <c r="X180" s="36">
        <f t="shared" si="102"/>
        <v>485.7353388752889</v>
      </c>
      <c r="Y180" s="36">
        <f t="shared" si="102"/>
        <v>363.38165725305743</v>
      </c>
      <c r="Z180" s="36">
        <f t="shared" si="102"/>
        <v>355.73601825428716</v>
      </c>
      <c r="AA180" s="36">
        <f t="shared" si="102"/>
        <v>331.62521363713239</v>
      </c>
      <c r="AB180" s="36">
        <f t="shared" si="102"/>
        <v>1005.2264357157359</v>
      </c>
      <c r="AC180" s="36">
        <f t="shared" si="102"/>
        <v>2000.9195334939882</v>
      </c>
      <c r="AD180" s="36">
        <f t="shared" si="102"/>
        <v>1145.5080131366428</v>
      </c>
      <c r="AE180" s="36">
        <f t="shared" si="102"/>
        <v>827.04743575940881</v>
      </c>
      <c r="AF180" s="36">
        <f t="shared" si="102"/>
        <v>599.53599242633402</v>
      </c>
      <c r="AG180" s="36">
        <f t="shared" si="102"/>
        <v>470.38482764830508</v>
      </c>
      <c r="AH180" s="36">
        <f t="shared" si="102"/>
        <v>284.65151460025265</v>
      </c>
      <c r="AI180" s="36">
        <f t="shared" si="102"/>
        <v>0</v>
      </c>
      <c r="AJ180" s="36">
        <f t="shared" si="102"/>
        <v>0</v>
      </c>
      <c r="AK180" s="36">
        <f t="shared" si="102"/>
        <v>0</v>
      </c>
      <c r="AL180" s="36">
        <f t="shared" si="102"/>
        <v>0</v>
      </c>
      <c r="AM180" s="36">
        <f t="shared" si="102"/>
        <v>0</v>
      </c>
      <c r="AN180" s="36">
        <f t="shared" si="102"/>
        <v>0</v>
      </c>
      <c r="AO180" s="32"/>
      <c r="AP180" s="28"/>
    </row>
    <row r="181" spans="1:44" s="26" customFormat="1" ht="15.6" customHeight="1" x14ac:dyDescent="0.25">
      <c r="A181" s="13"/>
      <c r="B181" t="s">
        <v>136</v>
      </c>
      <c r="E181" s="85">
        <f t="shared" si="100"/>
        <v>581</v>
      </c>
      <c r="F181" s="36">
        <f t="shared" ref="F181:AN181" si="103">+F54</f>
        <v>320</v>
      </c>
      <c r="G181" s="36">
        <f t="shared" si="103"/>
        <v>0</v>
      </c>
      <c r="H181" s="36">
        <f t="shared" si="103"/>
        <v>0</v>
      </c>
      <c r="I181" s="36">
        <f t="shared" si="103"/>
        <v>0</v>
      </c>
      <c r="J181" s="36">
        <f t="shared" si="103"/>
        <v>0</v>
      </c>
      <c r="K181" s="36">
        <f t="shared" si="103"/>
        <v>0</v>
      </c>
      <c r="L181" s="36">
        <f t="shared" si="103"/>
        <v>0</v>
      </c>
      <c r="M181" s="36">
        <f t="shared" si="103"/>
        <v>0</v>
      </c>
      <c r="N181" s="36">
        <f t="shared" si="103"/>
        <v>261</v>
      </c>
      <c r="O181" s="36">
        <f t="shared" si="103"/>
        <v>0</v>
      </c>
      <c r="P181" s="36">
        <f t="shared" si="103"/>
        <v>0</v>
      </c>
      <c r="Q181" s="36">
        <f t="shared" si="103"/>
        <v>0</v>
      </c>
      <c r="R181" s="36">
        <f t="shared" si="103"/>
        <v>0</v>
      </c>
      <c r="S181" s="36">
        <f t="shared" si="103"/>
        <v>0</v>
      </c>
      <c r="T181" s="36">
        <f t="shared" si="103"/>
        <v>0</v>
      </c>
      <c r="U181" s="36">
        <f t="shared" si="103"/>
        <v>0</v>
      </c>
      <c r="V181" s="36">
        <f t="shared" si="103"/>
        <v>0</v>
      </c>
      <c r="W181" s="36">
        <f t="shared" si="103"/>
        <v>0</v>
      </c>
      <c r="X181" s="36">
        <f t="shared" si="103"/>
        <v>0</v>
      </c>
      <c r="Y181" s="36">
        <f t="shared" si="103"/>
        <v>0</v>
      </c>
      <c r="Z181" s="36">
        <f t="shared" si="103"/>
        <v>0</v>
      </c>
      <c r="AA181" s="36">
        <f t="shared" si="103"/>
        <v>0</v>
      </c>
      <c r="AB181" s="36">
        <f t="shared" si="103"/>
        <v>0</v>
      </c>
      <c r="AC181" s="36">
        <f t="shared" si="103"/>
        <v>0</v>
      </c>
      <c r="AD181" s="36">
        <f t="shared" si="103"/>
        <v>0</v>
      </c>
      <c r="AE181" s="36">
        <f t="shared" si="103"/>
        <v>0</v>
      </c>
      <c r="AF181" s="36">
        <f t="shared" si="103"/>
        <v>0</v>
      </c>
      <c r="AG181" s="36">
        <f t="shared" si="103"/>
        <v>0</v>
      </c>
      <c r="AH181" s="36">
        <f t="shared" si="103"/>
        <v>0</v>
      </c>
      <c r="AI181" s="36">
        <f t="shared" si="103"/>
        <v>0</v>
      </c>
      <c r="AJ181" s="36">
        <f t="shared" si="103"/>
        <v>0</v>
      </c>
      <c r="AK181" s="36">
        <f t="shared" si="103"/>
        <v>0</v>
      </c>
      <c r="AL181" s="36">
        <f t="shared" si="103"/>
        <v>0</v>
      </c>
      <c r="AM181" s="36">
        <f t="shared" si="103"/>
        <v>0</v>
      </c>
      <c r="AN181" s="36">
        <f t="shared" si="103"/>
        <v>0</v>
      </c>
      <c r="AO181" s="32"/>
      <c r="AP181" s="28"/>
    </row>
    <row r="182" spans="1:44" s="26" customFormat="1" ht="15.6" customHeight="1" x14ac:dyDescent="0.25">
      <c r="A182" s="13"/>
      <c r="B182" t="s">
        <v>178</v>
      </c>
      <c r="E182" s="85">
        <f t="shared" si="100"/>
        <v>11312.118288678055</v>
      </c>
      <c r="F182" s="36">
        <f t="shared" ref="F182:AN182" si="104">+F55</f>
        <v>0</v>
      </c>
      <c r="G182" s="36">
        <f t="shared" si="104"/>
        <v>0</v>
      </c>
      <c r="H182" s="36">
        <f t="shared" si="104"/>
        <v>0</v>
      </c>
      <c r="I182" s="36">
        <f t="shared" si="104"/>
        <v>0</v>
      </c>
      <c r="J182" s="36">
        <f t="shared" si="104"/>
        <v>0</v>
      </c>
      <c r="K182" s="36">
        <f t="shared" si="104"/>
        <v>0</v>
      </c>
      <c r="L182" s="36">
        <f t="shared" si="104"/>
        <v>0</v>
      </c>
      <c r="M182" s="36">
        <f t="shared" si="104"/>
        <v>0</v>
      </c>
      <c r="N182" s="36">
        <f t="shared" si="104"/>
        <v>0</v>
      </c>
      <c r="O182" s="36">
        <f t="shared" si="104"/>
        <v>0</v>
      </c>
      <c r="P182" s="36">
        <f t="shared" si="104"/>
        <v>0</v>
      </c>
      <c r="Q182" s="36">
        <f t="shared" si="104"/>
        <v>0</v>
      </c>
      <c r="R182" s="36">
        <f t="shared" si="104"/>
        <v>0</v>
      </c>
      <c r="S182" s="36">
        <f t="shared" si="104"/>
        <v>1250.1319999999998</v>
      </c>
      <c r="T182" s="36">
        <f t="shared" si="104"/>
        <v>4413.9275999999991</v>
      </c>
      <c r="U182" s="36">
        <f t="shared" si="104"/>
        <v>3501.7158959999992</v>
      </c>
      <c r="V182" s="36">
        <f t="shared" si="104"/>
        <v>714.35004278399981</v>
      </c>
      <c r="W182" s="36">
        <f t="shared" si="104"/>
        <v>0</v>
      </c>
      <c r="X182" s="36">
        <f t="shared" si="104"/>
        <v>0</v>
      </c>
      <c r="Y182" s="36">
        <f t="shared" si="104"/>
        <v>0</v>
      </c>
      <c r="Z182" s="36">
        <f t="shared" si="104"/>
        <v>181.19000142086094</v>
      </c>
      <c r="AA182" s="36">
        <f t="shared" si="104"/>
        <v>639.7400819398091</v>
      </c>
      <c r="AB182" s="36">
        <f t="shared" si="104"/>
        <v>507.52713167224852</v>
      </c>
      <c r="AC182" s="36">
        <f t="shared" si="104"/>
        <v>103.5355348611387</v>
      </c>
      <c r="AD182" s="36">
        <f t="shared" si="104"/>
        <v>0</v>
      </c>
      <c r="AE182" s="36">
        <f t="shared" si="104"/>
        <v>0</v>
      </c>
      <c r="AF182" s="36">
        <f t="shared" si="104"/>
        <v>0</v>
      </c>
      <c r="AG182" s="36">
        <f t="shared" si="104"/>
        <v>0</v>
      </c>
      <c r="AH182" s="36">
        <f t="shared" si="104"/>
        <v>0</v>
      </c>
      <c r="AI182" s="36">
        <f t="shared" si="104"/>
        <v>0</v>
      </c>
      <c r="AJ182" s="36">
        <f t="shared" si="104"/>
        <v>0</v>
      </c>
      <c r="AK182" s="36">
        <f t="shared" si="104"/>
        <v>0</v>
      </c>
      <c r="AL182" s="36">
        <f t="shared" si="104"/>
        <v>0</v>
      </c>
      <c r="AM182" s="36">
        <f t="shared" si="104"/>
        <v>0</v>
      </c>
      <c r="AN182" s="36">
        <f t="shared" si="104"/>
        <v>0</v>
      </c>
      <c r="AO182" s="32"/>
      <c r="AP182" s="28"/>
    </row>
    <row r="183" spans="1:44" s="26" customFormat="1" ht="15.6" customHeight="1" x14ac:dyDescent="0.25">
      <c r="A183" s="13"/>
      <c r="B183" t="s">
        <v>53</v>
      </c>
      <c r="E183" s="85">
        <f t="shared" si="100"/>
        <v>10028.487951077997</v>
      </c>
      <c r="F183" s="36">
        <f t="shared" ref="F183:AN183" si="105">+F56</f>
        <v>0</v>
      </c>
      <c r="G183" s="36">
        <f t="shared" si="105"/>
        <v>0</v>
      </c>
      <c r="H183" s="36">
        <f t="shared" si="105"/>
        <v>0</v>
      </c>
      <c r="I183" s="36">
        <f t="shared" si="105"/>
        <v>0</v>
      </c>
      <c r="J183" s="36">
        <f t="shared" si="105"/>
        <v>0</v>
      </c>
      <c r="K183" s="36">
        <f t="shared" si="105"/>
        <v>0</v>
      </c>
      <c r="L183" s="36">
        <f t="shared" si="105"/>
        <v>0</v>
      </c>
      <c r="M183" s="36">
        <f t="shared" si="105"/>
        <v>0</v>
      </c>
      <c r="N183" s="36">
        <f t="shared" si="105"/>
        <v>0</v>
      </c>
      <c r="O183" s="36">
        <f t="shared" si="105"/>
        <v>0</v>
      </c>
      <c r="P183" s="36">
        <f t="shared" si="105"/>
        <v>0</v>
      </c>
      <c r="Q183" s="36">
        <f t="shared" si="105"/>
        <v>0</v>
      </c>
      <c r="R183" s="36">
        <f t="shared" si="105"/>
        <v>0</v>
      </c>
      <c r="S183" s="36">
        <f t="shared" si="105"/>
        <v>0</v>
      </c>
      <c r="T183" s="36">
        <f t="shared" si="105"/>
        <v>0</v>
      </c>
      <c r="U183" s="36">
        <f t="shared" si="105"/>
        <v>0</v>
      </c>
      <c r="V183" s="36">
        <f t="shared" si="105"/>
        <v>683.1240790153845</v>
      </c>
      <c r="W183" s="36">
        <f t="shared" si="105"/>
        <v>696.78656059569221</v>
      </c>
      <c r="X183" s="36">
        <f t="shared" si="105"/>
        <v>710.7222918076061</v>
      </c>
      <c r="Y183" s="36">
        <f t="shared" si="105"/>
        <v>724.93673764375831</v>
      </c>
      <c r="Z183" s="36">
        <f t="shared" si="105"/>
        <v>739.43547239663337</v>
      </c>
      <c r="AA183" s="36">
        <f t="shared" si="105"/>
        <v>754.22418184456615</v>
      </c>
      <c r="AB183" s="36">
        <f t="shared" si="105"/>
        <v>769.30866548145741</v>
      </c>
      <c r="AC183" s="36">
        <f t="shared" si="105"/>
        <v>784.69483879108668</v>
      </c>
      <c r="AD183" s="36">
        <f t="shared" si="105"/>
        <v>800.38873556690839</v>
      </c>
      <c r="AE183" s="36">
        <f t="shared" si="105"/>
        <v>816.39651027824652</v>
      </c>
      <c r="AF183" s="36">
        <f t="shared" si="105"/>
        <v>832.72444048381135</v>
      </c>
      <c r="AG183" s="36">
        <f t="shared" si="105"/>
        <v>849.37892929348766</v>
      </c>
      <c r="AH183" s="36">
        <f t="shared" si="105"/>
        <v>866.36650787935753</v>
      </c>
      <c r="AI183" s="36">
        <f t="shared" si="105"/>
        <v>0</v>
      </c>
      <c r="AJ183" s="36">
        <f t="shared" si="105"/>
        <v>0</v>
      </c>
      <c r="AK183" s="36">
        <f t="shared" si="105"/>
        <v>0</v>
      </c>
      <c r="AL183" s="36">
        <f t="shared" si="105"/>
        <v>0</v>
      </c>
      <c r="AM183" s="36">
        <f t="shared" si="105"/>
        <v>0</v>
      </c>
      <c r="AN183" s="36">
        <f t="shared" si="105"/>
        <v>0</v>
      </c>
      <c r="AO183" s="32"/>
      <c r="AP183" s="28"/>
    </row>
    <row r="184" spans="1:44" s="26" customFormat="1" ht="15.75" customHeight="1" x14ac:dyDescent="0.25">
      <c r="A184" s="13"/>
      <c r="B184" s="26" t="s">
        <v>257</v>
      </c>
      <c r="E184" s="99">
        <f>SUM(F184:AN184)</f>
        <v>1086.412514308091</v>
      </c>
      <c r="F184" s="38">
        <f>SUM(F86:F87)</f>
        <v>13.76</v>
      </c>
      <c r="G184" s="38">
        <f t="shared" ref="G184:AN184" si="106">SUM(G86:G87)</f>
        <v>0</v>
      </c>
      <c r="H184" s="38">
        <f t="shared" si="106"/>
        <v>0</v>
      </c>
      <c r="I184" s="38">
        <f t="shared" si="106"/>
        <v>0</v>
      </c>
      <c r="J184" s="38">
        <f t="shared" si="106"/>
        <v>0</v>
      </c>
      <c r="K184" s="38">
        <f t="shared" si="106"/>
        <v>0</v>
      </c>
      <c r="L184" s="38">
        <f t="shared" si="106"/>
        <v>0</v>
      </c>
      <c r="M184" s="38">
        <f t="shared" si="106"/>
        <v>0</v>
      </c>
      <c r="N184" s="38">
        <f t="shared" si="106"/>
        <v>11.223000000000001</v>
      </c>
      <c r="O184" s="38">
        <f t="shared" si="106"/>
        <v>0</v>
      </c>
      <c r="P184" s="38">
        <f t="shared" si="106"/>
        <v>0</v>
      </c>
      <c r="Q184" s="38">
        <f t="shared" si="106"/>
        <v>0</v>
      </c>
      <c r="R184" s="38">
        <f t="shared" si="106"/>
        <v>0</v>
      </c>
      <c r="S184" s="38">
        <f t="shared" si="106"/>
        <v>53.755675999999994</v>
      </c>
      <c r="T184" s="38">
        <f t="shared" si="106"/>
        <v>189.79888679999996</v>
      </c>
      <c r="U184" s="38">
        <f t="shared" si="106"/>
        <v>150.57378352799998</v>
      </c>
      <c r="V184" s="38">
        <f t="shared" si="106"/>
        <v>69.885678720256593</v>
      </c>
      <c r="W184" s="38">
        <f t="shared" si="106"/>
        <v>39.951999418155502</v>
      </c>
      <c r="X184" s="38">
        <f t="shared" si="106"/>
        <v>40.751039406518615</v>
      </c>
      <c r="Y184" s="38">
        <f t="shared" si="106"/>
        <v>41.56606019464899</v>
      </c>
      <c r="Z184" s="38">
        <f t="shared" si="106"/>
        <v>50.188551459638987</v>
      </c>
      <c r="AA184" s="38">
        <f t="shared" si="106"/>
        <v>70.754152549924612</v>
      </c>
      <c r="AB184" s="38">
        <f t="shared" si="106"/>
        <v>65.933902268949751</v>
      </c>
      <c r="AC184" s="38">
        <f t="shared" si="106"/>
        <v>49.444468318212898</v>
      </c>
      <c r="AD184" s="38">
        <f t="shared" si="106"/>
        <v>45.892289125567608</v>
      </c>
      <c r="AE184" s="38">
        <f t="shared" si="106"/>
        <v>46.810134908078957</v>
      </c>
      <c r="AF184" s="38">
        <f t="shared" si="106"/>
        <v>47.74633760624053</v>
      </c>
      <c r="AG184" s="38">
        <f t="shared" si="106"/>
        <v>48.70126435836535</v>
      </c>
      <c r="AH184" s="38">
        <f t="shared" si="106"/>
        <v>49.675289645532665</v>
      </c>
      <c r="AI184" s="38">
        <f t="shared" si="106"/>
        <v>0</v>
      </c>
      <c r="AJ184" s="38">
        <f t="shared" si="106"/>
        <v>0</v>
      </c>
      <c r="AK184" s="38">
        <f t="shared" si="106"/>
        <v>0</v>
      </c>
      <c r="AL184" s="38">
        <f t="shared" si="106"/>
        <v>0</v>
      </c>
      <c r="AM184" s="38">
        <f t="shared" si="106"/>
        <v>0</v>
      </c>
      <c r="AN184" s="38">
        <f t="shared" si="106"/>
        <v>0</v>
      </c>
      <c r="AO184" s="84"/>
      <c r="AP184" s="28"/>
    </row>
    <row r="185" spans="1:44" s="26" customFormat="1" ht="15.6" customHeight="1" x14ac:dyDescent="0.25">
      <c r="A185" s="13"/>
      <c r="B185" t="s">
        <v>107</v>
      </c>
      <c r="E185" s="85">
        <f t="shared" si="100"/>
        <v>972.93441276886983</v>
      </c>
      <c r="F185" s="36">
        <f t="shared" ref="F185:AN185" si="107">+F57</f>
        <v>0</v>
      </c>
      <c r="G185" s="36">
        <f t="shared" si="107"/>
        <v>0</v>
      </c>
      <c r="H185" s="36">
        <f t="shared" si="107"/>
        <v>0</v>
      </c>
      <c r="I185" s="36">
        <f t="shared" si="107"/>
        <v>0</v>
      </c>
      <c r="J185" s="36">
        <f t="shared" si="107"/>
        <v>0</v>
      </c>
      <c r="K185" s="36">
        <f t="shared" si="107"/>
        <v>0</v>
      </c>
      <c r="L185" s="36">
        <f t="shared" si="107"/>
        <v>0</v>
      </c>
      <c r="M185" s="36">
        <f t="shared" si="107"/>
        <v>0</v>
      </c>
      <c r="N185" s="36">
        <f t="shared" si="107"/>
        <v>0</v>
      </c>
      <c r="O185" s="36">
        <f t="shared" si="107"/>
        <v>0</v>
      </c>
      <c r="P185" s="36">
        <f t="shared" si="107"/>
        <v>0</v>
      </c>
      <c r="Q185" s="36">
        <f t="shared" si="107"/>
        <v>0</v>
      </c>
      <c r="R185" s="36">
        <f t="shared" si="107"/>
        <v>0</v>
      </c>
      <c r="S185" s="36">
        <f t="shared" si="107"/>
        <v>0</v>
      </c>
      <c r="T185" s="36">
        <f t="shared" si="107"/>
        <v>0</v>
      </c>
      <c r="U185" s="36">
        <f t="shared" si="107"/>
        <v>0</v>
      </c>
      <c r="V185" s="36">
        <f t="shared" si="107"/>
        <v>0</v>
      </c>
      <c r="W185" s="36">
        <f t="shared" si="107"/>
        <v>0</v>
      </c>
      <c r="X185" s="36">
        <f t="shared" si="107"/>
        <v>0</v>
      </c>
      <c r="Y185" s="36">
        <f t="shared" si="107"/>
        <v>0</v>
      </c>
      <c r="Z185" s="36">
        <f t="shared" si="107"/>
        <v>0</v>
      </c>
      <c r="AA185" s="36">
        <f t="shared" si="107"/>
        <v>0</v>
      </c>
      <c r="AB185" s="36">
        <f t="shared" si="107"/>
        <v>0</v>
      </c>
      <c r="AC185" s="36">
        <f t="shared" si="107"/>
        <v>0</v>
      </c>
      <c r="AD185" s="36">
        <f t="shared" si="107"/>
        <v>0</v>
      </c>
      <c r="AE185" s="36">
        <f t="shared" si="107"/>
        <v>0</v>
      </c>
      <c r="AF185" s="36">
        <f t="shared" si="107"/>
        <v>0</v>
      </c>
      <c r="AG185" s="36">
        <f t="shared" si="107"/>
        <v>0</v>
      </c>
      <c r="AH185" s="36">
        <f t="shared" si="107"/>
        <v>0</v>
      </c>
      <c r="AI185" s="36">
        <f t="shared" si="107"/>
        <v>972.93441276886983</v>
      </c>
      <c r="AJ185" s="36">
        <f t="shared" si="107"/>
        <v>0</v>
      </c>
      <c r="AK185" s="36">
        <f t="shared" si="107"/>
        <v>0</v>
      </c>
      <c r="AL185" s="36">
        <f t="shared" si="107"/>
        <v>0</v>
      </c>
      <c r="AM185" s="36">
        <f t="shared" si="107"/>
        <v>0</v>
      </c>
      <c r="AN185" s="36">
        <f t="shared" si="107"/>
        <v>0</v>
      </c>
      <c r="AO185" s="32"/>
      <c r="AP185" s="28"/>
    </row>
    <row r="186" spans="1:44" s="26" customFormat="1" ht="15.6" customHeight="1" x14ac:dyDescent="0.25">
      <c r="A186" s="13"/>
      <c r="B186" t="s">
        <v>72</v>
      </c>
      <c r="E186" s="98">
        <f t="shared" si="100"/>
        <v>8319.5059179218733</v>
      </c>
      <c r="F186" s="34">
        <f>+F179+F180-F181-F182-F183-F184-F185</f>
        <v>-333.76</v>
      </c>
      <c r="G186" s="34">
        <f t="shared" ref="G186:AN186" si="108">+G179+G180-G181-G182-G183-G184-G185</f>
        <v>0</v>
      </c>
      <c r="H186" s="34">
        <f t="shared" si="108"/>
        <v>0</v>
      </c>
      <c r="I186" s="34">
        <f t="shared" si="108"/>
        <v>0</v>
      </c>
      <c r="J186" s="34">
        <f t="shared" si="108"/>
        <v>0</v>
      </c>
      <c r="K186" s="34">
        <f t="shared" si="108"/>
        <v>0</v>
      </c>
      <c r="L186" s="34">
        <f t="shared" si="108"/>
        <v>0</v>
      </c>
      <c r="M186" s="34">
        <f t="shared" si="108"/>
        <v>0</v>
      </c>
      <c r="N186" s="34">
        <f t="shared" si="108"/>
        <v>-272.22300000000001</v>
      </c>
      <c r="O186" s="34">
        <f t="shared" si="108"/>
        <v>0</v>
      </c>
      <c r="P186" s="34">
        <f t="shared" si="108"/>
        <v>0</v>
      </c>
      <c r="Q186" s="34">
        <f t="shared" si="108"/>
        <v>0</v>
      </c>
      <c r="R186" s="34">
        <f t="shared" si="108"/>
        <v>0</v>
      </c>
      <c r="S186" s="34">
        <f t="shared" si="108"/>
        <v>-1303.8876759999998</v>
      </c>
      <c r="T186" s="34">
        <f t="shared" si="108"/>
        <v>-4603.7264867999993</v>
      </c>
      <c r="U186" s="34">
        <f t="shared" si="108"/>
        <v>-3652.2896795279994</v>
      </c>
      <c r="V186" s="34">
        <f t="shared" si="108"/>
        <v>-839.28649873964093</v>
      </c>
      <c r="W186" s="34">
        <f t="shared" si="108"/>
        <v>1654.9645731643923</v>
      </c>
      <c r="X186" s="34">
        <f t="shared" si="108"/>
        <v>2848.5648108634687</v>
      </c>
      <c r="Y186" s="34">
        <f t="shared" si="108"/>
        <v>2773.4677186810009</v>
      </c>
      <c r="Z186" s="34">
        <f t="shared" si="108"/>
        <v>2625.0426294288309</v>
      </c>
      <c r="AA186" s="34">
        <f t="shared" si="108"/>
        <v>2171.8298464835434</v>
      </c>
      <c r="AB186" s="34">
        <f t="shared" si="108"/>
        <v>2090.3028111686117</v>
      </c>
      <c r="AC186" s="34">
        <f t="shared" si="108"/>
        <v>2158.7480589104152</v>
      </c>
      <c r="AD186" s="34">
        <f t="shared" si="108"/>
        <v>1341.6223118066066</v>
      </c>
      <c r="AE186" s="34">
        <f t="shared" si="108"/>
        <v>1002.9054658272996</v>
      </c>
      <c r="AF186" s="34">
        <f t="shared" si="108"/>
        <v>718.8702578909149</v>
      </c>
      <c r="AG186" s="34">
        <f t="shared" si="108"/>
        <v>551.969181259067</v>
      </c>
      <c r="AH186" s="34">
        <f t="shared" si="108"/>
        <v>359.32600627423176</v>
      </c>
      <c r="AI186" s="34">
        <f t="shared" si="108"/>
        <v>-972.93441276886983</v>
      </c>
      <c r="AJ186" s="34">
        <f t="shared" si="108"/>
        <v>0</v>
      </c>
      <c r="AK186" s="34">
        <f t="shared" si="108"/>
        <v>0</v>
      </c>
      <c r="AL186" s="34">
        <f t="shared" si="108"/>
        <v>0</v>
      </c>
      <c r="AM186" s="34">
        <f t="shared" si="108"/>
        <v>0</v>
      </c>
      <c r="AN186" s="34">
        <f t="shared" si="108"/>
        <v>0</v>
      </c>
      <c r="AO186" s="35"/>
      <c r="AP186" s="28"/>
    </row>
    <row r="187" spans="1:44" ht="15.6" customHeight="1" x14ac:dyDescent="0.25">
      <c r="C187" t="s">
        <v>75</v>
      </c>
      <c r="D187"/>
      <c r="E187" s="190"/>
      <c r="F187" s="5">
        <f>+F186</f>
        <v>-333.76</v>
      </c>
      <c r="G187" s="5">
        <f t="shared" ref="G187:AN187" si="109">+G186+F187</f>
        <v>-333.76</v>
      </c>
      <c r="H187" s="5">
        <f t="shared" si="109"/>
        <v>-333.76</v>
      </c>
      <c r="I187" s="5">
        <f t="shared" si="109"/>
        <v>-333.76</v>
      </c>
      <c r="J187" s="5">
        <f t="shared" si="109"/>
        <v>-333.76</v>
      </c>
      <c r="K187" s="5">
        <f t="shared" si="109"/>
        <v>-333.76</v>
      </c>
      <c r="L187" s="5">
        <f t="shared" si="109"/>
        <v>-333.76</v>
      </c>
      <c r="M187" s="5">
        <f t="shared" si="109"/>
        <v>-333.76</v>
      </c>
      <c r="N187" s="5">
        <f t="shared" si="109"/>
        <v>-605.98299999999995</v>
      </c>
      <c r="O187" s="5">
        <f t="shared" si="109"/>
        <v>-605.98299999999995</v>
      </c>
      <c r="P187" s="5">
        <f t="shared" si="109"/>
        <v>-605.98299999999995</v>
      </c>
      <c r="Q187" s="5">
        <f t="shared" si="109"/>
        <v>-605.98299999999995</v>
      </c>
      <c r="R187" s="5">
        <f t="shared" si="109"/>
        <v>-605.98299999999995</v>
      </c>
      <c r="S187" s="5">
        <f t="shared" si="109"/>
        <v>-1909.8706759999998</v>
      </c>
      <c r="T187" s="5">
        <f t="shared" si="109"/>
        <v>-6513.5971627999988</v>
      </c>
      <c r="U187" s="5">
        <f t="shared" si="109"/>
        <v>-10165.886842327998</v>
      </c>
      <c r="V187" s="5">
        <f t="shared" si="109"/>
        <v>-11005.173341067639</v>
      </c>
      <c r="W187" s="5">
        <f t="shared" si="109"/>
        <v>-9350.2087679032466</v>
      </c>
      <c r="X187" s="5">
        <f t="shared" si="109"/>
        <v>-6501.6439570397779</v>
      </c>
      <c r="Y187" s="5">
        <f t="shared" si="109"/>
        <v>-3728.176238358777</v>
      </c>
      <c r="Z187" s="5">
        <f t="shared" si="109"/>
        <v>-1103.1336089299461</v>
      </c>
      <c r="AA187" s="5">
        <f t="shared" si="109"/>
        <v>1068.6962375535973</v>
      </c>
      <c r="AB187" s="5">
        <f t="shared" si="109"/>
        <v>3158.999048722209</v>
      </c>
      <c r="AC187" s="5">
        <f t="shared" si="109"/>
        <v>5317.7471076326237</v>
      </c>
      <c r="AD187" s="5">
        <f t="shared" si="109"/>
        <v>6659.3694194392301</v>
      </c>
      <c r="AE187" s="5">
        <f t="shared" si="109"/>
        <v>7662.27488526653</v>
      </c>
      <c r="AF187" s="5">
        <f t="shared" si="109"/>
        <v>8381.1451431574442</v>
      </c>
      <c r="AG187" s="5">
        <f t="shared" si="109"/>
        <v>8933.1143244165105</v>
      </c>
      <c r="AH187" s="5">
        <f t="shared" si="109"/>
        <v>9292.4403306907425</v>
      </c>
      <c r="AI187" s="5">
        <f t="shared" si="109"/>
        <v>8319.5059179218733</v>
      </c>
      <c r="AJ187" s="5">
        <f t="shared" si="109"/>
        <v>8319.5059179218733</v>
      </c>
      <c r="AK187" s="5">
        <f t="shared" si="109"/>
        <v>8319.5059179218733</v>
      </c>
      <c r="AL187" s="5">
        <f t="shared" si="109"/>
        <v>8319.5059179218733</v>
      </c>
      <c r="AM187" s="5">
        <f t="shared" si="109"/>
        <v>8319.5059179218733</v>
      </c>
      <c r="AN187" s="5">
        <f t="shared" si="109"/>
        <v>8319.5059179218733</v>
      </c>
    </row>
    <row r="188" spans="1:44" ht="15.75" customHeight="1" x14ac:dyDescent="0.25">
      <c r="C188"/>
      <c r="D188"/>
      <c r="E188" s="190"/>
      <c r="S188" s="5"/>
      <c r="T188" s="5"/>
      <c r="U188" s="5"/>
      <c r="V188" s="5"/>
      <c r="W188" s="5"/>
      <c r="X188" s="5"/>
      <c r="Y188" s="5"/>
      <c r="Z188" s="5"/>
      <c r="AA188" s="5"/>
      <c r="AB188" s="5"/>
      <c r="AC188" s="5"/>
      <c r="AD188" s="5"/>
      <c r="AE188" s="5"/>
      <c r="AF188" s="5"/>
      <c r="AG188" s="5"/>
      <c r="AH188" s="5"/>
      <c r="AI188" s="5"/>
      <c r="AJ188" s="5"/>
      <c r="AK188" s="5"/>
      <c r="AL188" s="5"/>
      <c r="AM188" s="5"/>
      <c r="AN188" s="5"/>
    </row>
    <row r="189" spans="1:44" ht="15.75" customHeight="1" x14ac:dyDescent="0.25">
      <c r="A189" s="11" t="s">
        <v>176</v>
      </c>
    </row>
    <row r="190" spans="1:44" s="26" customFormat="1" ht="15.75" customHeight="1" x14ac:dyDescent="0.25">
      <c r="A190" s="13"/>
      <c r="B190" t="s">
        <v>7</v>
      </c>
      <c r="E190" s="85">
        <f t="shared" ref="E190:E195" si="110">SUM(F190:AN190)</f>
        <v>3746.306575863111</v>
      </c>
      <c r="F190" s="36">
        <f t="shared" ref="F190:AN190" si="111">+F76</f>
        <v>0</v>
      </c>
      <c r="G190" s="36">
        <f t="shared" si="111"/>
        <v>0</v>
      </c>
      <c r="H190" s="36">
        <f t="shared" si="111"/>
        <v>0</v>
      </c>
      <c r="I190" s="36">
        <f t="shared" si="111"/>
        <v>0</v>
      </c>
      <c r="J190" s="36">
        <f t="shared" si="111"/>
        <v>0</v>
      </c>
      <c r="K190" s="36">
        <f t="shared" si="111"/>
        <v>0</v>
      </c>
      <c r="L190" s="36">
        <f t="shared" si="111"/>
        <v>0</v>
      </c>
      <c r="M190" s="36">
        <f t="shared" si="111"/>
        <v>0</v>
      </c>
      <c r="N190" s="36">
        <f t="shared" si="111"/>
        <v>0</v>
      </c>
      <c r="O190" s="36">
        <f t="shared" si="111"/>
        <v>0</v>
      </c>
      <c r="P190" s="36">
        <f t="shared" si="111"/>
        <v>0</v>
      </c>
      <c r="Q190" s="36">
        <f t="shared" si="111"/>
        <v>0</v>
      </c>
      <c r="R190" s="36">
        <f t="shared" si="111"/>
        <v>0</v>
      </c>
      <c r="S190" s="36">
        <f t="shared" si="111"/>
        <v>0</v>
      </c>
      <c r="T190" s="36">
        <f t="shared" si="111"/>
        <v>0</v>
      </c>
      <c r="U190" s="36">
        <f t="shared" si="111"/>
        <v>0</v>
      </c>
      <c r="V190" s="36">
        <f t="shared" si="111"/>
        <v>58.101137999999992</v>
      </c>
      <c r="W190" s="36">
        <f t="shared" si="111"/>
        <v>221.24913350399999</v>
      </c>
      <c r="X190" s="36">
        <f t="shared" si="111"/>
        <v>338.51117426112006</v>
      </c>
      <c r="Y190" s="36">
        <f t="shared" si="111"/>
        <v>345.28139774634241</v>
      </c>
      <c r="Z190" s="36">
        <f t="shared" si="111"/>
        <v>352.18702570126925</v>
      </c>
      <c r="AA190" s="36">
        <f t="shared" si="111"/>
        <v>359.23076621529464</v>
      </c>
      <c r="AB190" s="36">
        <f t="shared" si="111"/>
        <v>366.41538153960056</v>
      </c>
      <c r="AC190" s="36">
        <f t="shared" si="111"/>
        <v>373.7436891703926</v>
      </c>
      <c r="AD190" s="36">
        <f t="shared" si="111"/>
        <v>364.76080847177792</v>
      </c>
      <c r="AE190" s="36">
        <f t="shared" si="111"/>
        <v>318.90516397818294</v>
      </c>
      <c r="AF190" s="36">
        <f t="shared" si="111"/>
        <v>257.51591991238274</v>
      </c>
      <c r="AG190" s="36">
        <f t="shared" si="111"/>
        <v>221.19262173526775</v>
      </c>
      <c r="AH190" s="36">
        <f t="shared" si="111"/>
        <v>169.21235562747984</v>
      </c>
      <c r="AI190" s="36">
        <f t="shared" si="111"/>
        <v>0</v>
      </c>
      <c r="AJ190" s="36">
        <f t="shared" si="111"/>
        <v>0</v>
      </c>
      <c r="AK190" s="36">
        <f t="shared" si="111"/>
        <v>0</v>
      </c>
      <c r="AL190" s="36">
        <f t="shared" si="111"/>
        <v>0</v>
      </c>
      <c r="AM190" s="36">
        <f t="shared" si="111"/>
        <v>0</v>
      </c>
      <c r="AN190" s="36">
        <f t="shared" si="111"/>
        <v>0</v>
      </c>
      <c r="AO190" s="32"/>
      <c r="AP190" s="28"/>
    </row>
    <row r="191" spans="1:44" s="26" customFormat="1" ht="15.75" customHeight="1" x14ac:dyDescent="0.25">
      <c r="A191" s="13"/>
      <c r="B191" t="s">
        <v>76</v>
      </c>
      <c r="E191" s="85">
        <f t="shared" si="110"/>
        <v>4023.9325242445052</v>
      </c>
      <c r="F191" s="36">
        <f>+F176</f>
        <v>0</v>
      </c>
      <c r="G191" s="36">
        <f t="shared" ref="G191:AN191" si="112">+G176</f>
        <v>0</v>
      </c>
      <c r="H191" s="36">
        <f t="shared" si="112"/>
        <v>0</v>
      </c>
      <c r="I191" s="36">
        <f t="shared" si="112"/>
        <v>0</v>
      </c>
      <c r="J191" s="36">
        <f t="shared" si="112"/>
        <v>0</v>
      </c>
      <c r="K191" s="36">
        <f t="shared" si="112"/>
        <v>0</v>
      </c>
      <c r="L191" s="36">
        <f t="shared" si="112"/>
        <v>0</v>
      </c>
      <c r="M191" s="36">
        <f t="shared" si="112"/>
        <v>0</v>
      </c>
      <c r="N191" s="36">
        <f t="shared" si="112"/>
        <v>0</v>
      </c>
      <c r="O191" s="36">
        <f t="shared" si="112"/>
        <v>0</v>
      </c>
      <c r="P191" s="36">
        <f t="shared" si="112"/>
        <v>0</v>
      </c>
      <c r="Q191" s="36">
        <f t="shared" si="112"/>
        <v>0</v>
      </c>
      <c r="R191" s="36">
        <f t="shared" si="112"/>
        <v>0</v>
      </c>
      <c r="S191" s="36">
        <f t="shared" si="112"/>
        <v>0</v>
      </c>
      <c r="T191" s="36">
        <f t="shared" si="112"/>
        <v>0</v>
      </c>
      <c r="U191" s="36">
        <f t="shared" si="112"/>
        <v>0</v>
      </c>
      <c r="V191" s="36">
        <f t="shared" si="112"/>
        <v>40.089785219999996</v>
      </c>
      <c r="W191" s="36">
        <f t="shared" si="112"/>
        <v>152.66190211775995</v>
      </c>
      <c r="X191" s="36">
        <f t="shared" si="112"/>
        <v>208.17228808940956</v>
      </c>
      <c r="Y191" s="36">
        <f t="shared" si="112"/>
        <v>155.73499596559606</v>
      </c>
      <c r="Z191" s="36">
        <f t="shared" si="112"/>
        <v>152.45829353755164</v>
      </c>
      <c r="AA191" s="36">
        <f t="shared" si="112"/>
        <v>142.12509155877109</v>
      </c>
      <c r="AB191" s="36">
        <f t="shared" si="112"/>
        <v>430.81132959245826</v>
      </c>
      <c r="AC191" s="36">
        <f t="shared" si="112"/>
        <v>877.59430655582946</v>
      </c>
      <c r="AD191" s="36">
        <f t="shared" si="112"/>
        <v>562.05399892403466</v>
      </c>
      <c r="AE191" s="36">
        <f t="shared" si="112"/>
        <v>462.98297694970518</v>
      </c>
      <c r="AF191" s="36">
        <f t="shared" si="112"/>
        <v>360.87643410723285</v>
      </c>
      <c r="AG191" s="36">
        <f t="shared" si="112"/>
        <v>295.50679765598329</v>
      </c>
      <c r="AH191" s="36">
        <f t="shared" si="112"/>
        <v>182.86432397017364</v>
      </c>
      <c r="AI191" s="36">
        <f t="shared" si="112"/>
        <v>0</v>
      </c>
      <c r="AJ191" s="36">
        <f t="shared" si="112"/>
        <v>0</v>
      </c>
      <c r="AK191" s="36">
        <f t="shared" si="112"/>
        <v>0</v>
      </c>
      <c r="AL191" s="36">
        <f t="shared" si="112"/>
        <v>0</v>
      </c>
      <c r="AM191" s="36">
        <f t="shared" si="112"/>
        <v>0</v>
      </c>
      <c r="AN191" s="36">
        <f t="shared" si="112"/>
        <v>0</v>
      </c>
      <c r="AO191" s="32"/>
      <c r="AP191" s="28"/>
    </row>
    <row r="192" spans="1:44" s="26" customFormat="1" ht="15.75" customHeight="1" x14ac:dyDescent="0.25">
      <c r="A192" s="13"/>
      <c r="B192" s="26" t="s">
        <v>257</v>
      </c>
      <c r="E192" s="99">
        <f>SUM(F192:AN192)</f>
        <v>1086.412514308091</v>
      </c>
      <c r="F192" s="38">
        <f>SUM(F86:F87)</f>
        <v>13.76</v>
      </c>
      <c r="G192" s="38">
        <f t="shared" ref="G192:AN192" si="113">SUM(G86:G87)</f>
        <v>0</v>
      </c>
      <c r="H192" s="38">
        <f t="shared" si="113"/>
        <v>0</v>
      </c>
      <c r="I192" s="38">
        <f t="shared" si="113"/>
        <v>0</v>
      </c>
      <c r="J192" s="38">
        <f t="shared" si="113"/>
        <v>0</v>
      </c>
      <c r="K192" s="38">
        <f t="shared" si="113"/>
        <v>0</v>
      </c>
      <c r="L192" s="38">
        <f t="shared" si="113"/>
        <v>0</v>
      </c>
      <c r="M192" s="38">
        <f t="shared" si="113"/>
        <v>0</v>
      </c>
      <c r="N192" s="38">
        <f t="shared" si="113"/>
        <v>11.223000000000001</v>
      </c>
      <c r="O192" s="38">
        <f t="shared" si="113"/>
        <v>0</v>
      </c>
      <c r="P192" s="38">
        <f t="shared" si="113"/>
        <v>0</v>
      </c>
      <c r="Q192" s="38">
        <f t="shared" si="113"/>
        <v>0</v>
      </c>
      <c r="R192" s="38">
        <f t="shared" si="113"/>
        <v>0</v>
      </c>
      <c r="S192" s="38">
        <f t="shared" si="113"/>
        <v>53.755675999999994</v>
      </c>
      <c r="T192" s="38">
        <f t="shared" si="113"/>
        <v>189.79888679999996</v>
      </c>
      <c r="U192" s="38">
        <f t="shared" si="113"/>
        <v>150.57378352799998</v>
      </c>
      <c r="V192" s="38">
        <f t="shared" si="113"/>
        <v>69.885678720256593</v>
      </c>
      <c r="W192" s="38">
        <f t="shared" si="113"/>
        <v>39.951999418155502</v>
      </c>
      <c r="X192" s="38">
        <f t="shared" si="113"/>
        <v>40.751039406518615</v>
      </c>
      <c r="Y192" s="38">
        <f t="shared" si="113"/>
        <v>41.56606019464899</v>
      </c>
      <c r="Z192" s="38">
        <f t="shared" si="113"/>
        <v>50.188551459638987</v>
      </c>
      <c r="AA192" s="38">
        <f t="shared" si="113"/>
        <v>70.754152549924612</v>
      </c>
      <c r="AB192" s="38">
        <f t="shared" si="113"/>
        <v>65.933902268949751</v>
      </c>
      <c r="AC192" s="38">
        <f t="shared" si="113"/>
        <v>49.444468318212898</v>
      </c>
      <c r="AD192" s="38">
        <f t="shared" si="113"/>
        <v>45.892289125567608</v>
      </c>
      <c r="AE192" s="38">
        <f t="shared" si="113"/>
        <v>46.810134908078957</v>
      </c>
      <c r="AF192" s="38">
        <f t="shared" si="113"/>
        <v>47.74633760624053</v>
      </c>
      <c r="AG192" s="38">
        <f t="shared" si="113"/>
        <v>48.70126435836535</v>
      </c>
      <c r="AH192" s="38">
        <f t="shared" si="113"/>
        <v>49.675289645532665</v>
      </c>
      <c r="AI192" s="38">
        <f t="shared" si="113"/>
        <v>0</v>
      </c>
      <c r="AJ192" s="38">
        <f t="shared" si="113"/>
        <v>0</v>
      </c>
      <c r="AK192" s="38">
        <f t="shared" si="113"/>
        <v>0</v>
      </c>
      <c r="AL192" s="38">
        <f t="shared" si="113"/>
        <v>0</v>
      </c>
      <c r="AM192" s="38">
        <f t="shared" si="113"/>
        <v>0</v>
      </c>
      <c r="AN192" s="38">
        <f t="shared" si="113"/>
        <v>0</v>
      </c>
      <c r="AO192" s="84"/>
      <c r="AP192" s="28"/>
    </row>
    <row r="193" spans="1:42" s="26" customFormat="1" ht="15.75" customHeight="1" x14ac:dyDescent="0.25">
      <c r="A193" s="13"/>
      <c r="B193" t="s">
        <v>179</v>
      </c>
      <c r="E193" s="85">
        <f t="shared" si="110"/>
        <v>522.25193996672147</v>
      </c>
      <c r="F193" s="36">
        <f t="shared" ref="F193:AN193" si="114">+F138</f>
        <v>0</v>
      </c>
      <c r="G193" s="36">
        <f t="shared" si="114"/>
        <v>0</v>
      </c>
      <c r="H193" s="36">
        <f t="shared" si="114"/>
        <v>0</v>
      </c>
      <c r="I193" s="36">
        <f t="shared" si="114"/>
        <v>0</v>
      </c>
      <c r="J193" s="36">
        <f t="shared" si="114"/>
        <v>0</v>
      </c>
      <c r="K193" s="36">
        <f t="shared" si="114"/>
        <v>0</v>
      </c>
      <c r="L193" s="36">
        <f t="shared" si="114"/>
        <v>0</v>
      </c>
      <c r="M193" s="36">
        <f t="shared" si="114"/>
        <v>0</v>
      </c>
      <c r="N193" s="36">
        <f t="shared" si="114"/>
        <v>0</v>
      </c>
      <c r="O193" s="36">
        <f t="shared" si="114"/>
        <v>0</v>
      </c>
      <c r="P193" s="36">
        <f t="shared" si="114"/>
        <v>0</v>
      </c>
      <c r="Q193" s="36">
        <f t="shared" si="114"/>
        <v>0</v>
      </c>
      <c r="R193" s="36">
        <f t="shared" si="114"/>
        <v>0</v>
      </c>
      <c r="S193" s="36">
        <f t="shared" si="114"/>
        <v>0</v>
      </c>
      <c r="T193" s="36">
        <f t="shared" si="114"/>
        <v>0</v>
      </c>
      <c r="U193" s="36">
        <f t="shared" si="114"/>
        <v>0</v>
      </c>
      <c r="V193" s="36">
        <f t="shared" si="114"/>
        <v>0</v>
      </c>
      <c r="W193" s="36">
        <f t="shared" si="114"/>
        <v>0</v>
      </c>
      <c r="X193" s="36">
        <f t="shared" si="114"/>
        <v>17.824857649658387</v>
      </c>
      <c r="Y193" s="36">
        <f t="shared" si="114"/>
        <v>57.9011708627229</v>
      </c>
      <c r="Z193" s="36">
        <f t="shared" si="114"/>
        <v>57.708163600776516</v>
      </c>
      <c r="AA193" s="36">
        <f t="shared" si="114"/>
        <v>53.600047276312246</v>
      </c>
      <c r="AB193" s="36">
        <f t="shared" si="114"/>
        <v>57.313978184384631</v>
      </c>
      <c r="AC193" s="36">
        <f t="shared" si="114"/>
        <v>64.883006566121736</v>
      </c>
      <c r="AD193" s="36">
        <f t="shared" si="114"/>
        <v>64.900545963899603</v>
      </c>
      <c r="AE193" s="36">
        <f t="shared" si="114"/>
        <v>54.855512031527653</v>
      </c>
      <c r="AF193" s="36">
        <f t="shared" si="114"/>
        <v>40.80318237063431</v>
      </c>
      <c r="AG193" s="36">
        <f t="shared" si="114"/>
        <v>32.267352084386786</v>
      </c>
      <c r="AH193" s="36">
        <f t="shared" si="114"/>
        <v>20.194123376296623</v>
      </c>
      <c r="AI193" s="36">
        <f t="shared" si="114"/>
        <v>0</v>
      </c>
      <c r="AJ193" s="36">
        <f t="shared" si="114"/>
        <v>0</v>
      </c>
      <c r="AK193" s="36">
        <f t="shared" si="114"/>
        <v>0</v>
      </c>
      <c r="AL193" s="36">
        <f t="shared" si="114"/>
        <v>0</v>
      </c>
      <c r="AM193" s="36">
        <f t="shared" si="114"/>
        <v>0</v>
      </c>
      <c r="AN193" s="36">
        <f t="shared" si="114"/>
        <v>0</v>
      </c>
      <c r="AO193" s="32"/>
      <c r="AP193" s="28"/>
    </row>
    <row r="194" spans="1:42" s="26" customFormat="1" ht="15.75" customHeight="1" x14ac:dyDescent="0.25">
      <c r="A194" s="13"/>
      <c r="B194" t="s">
        <v>180</v>
      </c>
      <c r="E194" s="85">
        <f t="shared" si="110"/>
        <v>6235.8820734596611</v>
      </c>
      <c r="F194" s="36">
        <f t="shared" ref="F194:AN194" si="115">+F158</f>
        <v>0</v>
      </c>
      <c r="G194" s="36">
        <f t="shared" si="115"/>
        <v>0</v>
      </c>
      <c r="H194" s="36">
        <f t="shared" si="115"/>
        <v>0</v>
      </c>
      <c r="I194" s="36">
        <f t="shared" si="115"/>
        <v>0</v>
      </c>
      <c r="J194" s="36">
        <f t="shared" si="115"/>
        <v>0</v>
      </c>
      <c r="K194" s="36">
        <f t="shared" si="115"/>
        <v>0</v>
      </c>
      <c r="L194" s="36">
        <f t="shared" si="115"/>
        <v>0</v>
      </c>
      <c r="M194" s="36">
        <f t="shared" si="115"/>
        <v>0</v>
      </c>
      <c r="N194" s="36">
        <f t="shared" si="115"/>
        <v>0</v>
      </c>
      <c r="O194" s="36">
        <f t="shared" si="115"/>
        <v>0</v>
      </c>
      <c r="P194" s="36">
        <f t="shared" si="115"/>
        <v>0</v>
      </c>
      <c r="Q194" s="36">
        <f t="shared" si="115"/>
        <v>0</v>
      </c>
      <c r="R194" s="36">
        <f t="shared" si="115"/>
        <v>0</v>
      </c>
      <c r="S194" s="36">
        <f t="shared" si="115"/>
        <v>0</v>
      </c>
      <c r="T194" s="36">
        <f t="shared" si="115"/>
        <v>0</v>
      </c>
      <c r="U194" s="36">
        <f t="shared" si="115"/>
        <v>0</v>
      </c>
      <c r="V194" s="36">
        <f t="shared" si="115"/>
        <v>0</v>
      </c>
      <c r="W194" s="36">
        <f t="shared" si="115"/>
        <v>0</v>
      </c>
      <c r="X194" s="36">
        <f t="shared" si="115"/>
        <v>66.843216186218967</v>
      </c>
      <c r="Y194" s="36">
        <f t="shared" si="115"/>
        <v>217.12939073521079</v>
      </c>
      <c r="Z194" s="36">
        <f t="shared" si="115"/>
        <v>244.12768372030382</v>
      </c>
      <c r="AA194" s="36">
        <f t="shared" si="115"/>
        <v>298.88040982296184</v>
      </c>
      <c r="AB194" s="36">
        <f t="shared" si="115"/>
        <v>292.57906933729646</v>
      </c>
      <c r="AC194" s="36">
        <f t="shared" si="115"/>
        <v>259.1522114567108</v>
      </c>
      <c r="AD194" s="36">
        <f t="shared" si="115"/>
        <v>1379.8914160384297</v>
      </c>
      <c r="AE194" s="36">
        <f t="shared" si="115"/>
        <v>1283.458785754246</v>
      </c>
      <c r="AF194" s="36">
        <f t="shared" si="115"/>
        <v>960.41242653356744</v>
      </c>
      <c r="AG194" s="36">
        <f t="shared" si="115"/>
        <v>765.89162530428871</v>
      </c>
      <c r="AH194" s="36">
        <f t="shared" si="115"/>
        <v>467.51583857042607</v>
      </c>
      <c r="AI194" s="36">
        <f t="shared" si="115"/>
        <v>0</v>
      </c>
      <c r="AJ194" s="36">
        <f t="shared" si="115"/>
        <v>0</v>
      </c>
      <c r="AK194" s="36">
        <f t="shared" si="115"/>
        <v>0</v>
      </c>
      <c r="AL194" s="36">
        <f t="shared" si="115"/>
        <v>0</v>
      </c>
      <c r="AM194" s="36">
        <f t="shared" si="115"/>
        <v>0</v>
      </c>
      <c r="AN194" s="36">
        <f t="shared" si="115"/>
        <v>0</v>
      </c>
      <c r="AO194" s="32"/>
      <c r="AP194" s="28"/>
    </row>
    <row r="195" spans="1:42" s="26" customFormat="1" ht="15.75" customHeight="1" x14ac:dyDescent="0.25">
      <c r="A195" s="13"/>
      <c r="B195" t="s">
        <v>8</v>
      </c>
      <c r="E195" s="98">
        <f t="shared" si="110"/>
        <v>15614.78562784209</v>
      </c>
      <c r="F195" s="34">
        <f t="shared" ref="F195:AN195" si="116">SUM(F190:F194)</f>
        <v>13.76</v>
      </c>
      <c r="G195" s="34">
        <f t="shared" si="116"/>
        <v>0</v>
      </c>
      <c r="H195" s="34">
        <f t="shared" si="116"/>
        <v>0</v>
      </c>
      <c r="I195" s="34">
        <f t="shared" si="116"/>
        <v>0</v>
      </c>
      <c r="J195" s="34">
        <f t="shared" si="116"/>
        <v>0</v>
      </c>
      <c r="K195" s="34">
        <f t="shared" si="116"/>
        <v>0</v>
      </c>
      <c r="L195" s="34">
        <f t="shared" si="116"/>
        <v>0</v>
      </c>
      <c r="M195" s="34">
        <f t="shared" si="116"/>
        <v>0</v>
      </c>
      <c r="N195" s="34">
        <f t="shared" si="116"/>
        <v>11.223000000000001</v>
      </c>
      <c r="O195" s="34">
        <f t="shared" si="116"/>
        <v>0</v>
      </c>
      <c r="P195" s="34">
        <f t="shared" si="116"/>
        <v>0</v>
      </c>
      <c r="Q195" s="34">
        <f t="shared" si="116"/>
        <v>0</v>
      </c>
      <c r="R195" s="34">
        <f t="shared" si="116"/>
        <v>0</v>
      </c>
      <c r="S195" s="34">
        <f t="shared" si="116"/>
        <v>53.755675999999994</v>
      </c>
      <c r="T195" s="34">
        <f t="shared" si="116"/>
        <v>189.79888679999996</v>
      </c>
      <c r="U195" s="34">
        <f t="shared" si="116"/>
        <v>150.57378352799998</v>
      </c>
      <c r="V195" s="34">
        <f t="shared" si="116"/>
        <v>168.07660194025658</v>
      </c>
      <c r="W195" s="34">
        <f t="shared" si="116"/>
        <v>413.86303503991542</v>
      </c>
      <c r="X195" s="34">
        <f t="shared" si="116"/>
        <v>672.10257559292563</v>
      </c>
      <c r="Y195" s="34">
        <f t="shared" si="116"/>
        <v>817.61301550452117</v>
      </c>
      <c r="Z195" s="34">
        <f t="shared" si="116"/>
        <v>856.66971801954026</v>
      </c>
      <c r="AA195" s="34">
        <f t="shared" si="116"/>
        <v>924.59046742326439</v>
      </c>
      <c r="AB195" s="34">
        <f t="shared" si="116"/>
        <v>1213.0536609226897</v>
      </c>
      <c r="AC195" s="34">
        <f t="shared" si="116"/>
        <v>1624.8176820672677</v>
      </c>
      <c r="AD195" s="34">
        <f t="shared" si="116"/>
        <v>2417.4990585237092</v>
      </c>
      <c r="AE195" s="34">
        <f t="shared" si="116"/>
        <v>2167.0125736217406</v>
      </c>
      <c r="AF195" s="34">
        <f t="shared" si="116"/>
        <v>1667.354300530058</v>
      </c>
      <c r="AG195" s="34">
        <f t="shared" si="116"/>
        <v>1363.5596611382919</v>
      </c>
      <c r="AH195" s="34">
        <f t="shared" si="116"/>
        <v>889.4619311899088</v>
      </c>
      <c r="AI195" s="34">
        <f t="shared" si="116"/>
        <v>0</v>
      </c>
      <c r="AJ195" s="34">
        <f t="shared" si="116"/>
        <v>0</v>
      </c>
      <c r="AK195" s="34">
        <f t="shared" si="116"/>
        <v>0</v>
      </c>
      <c r="AL195" s="34">
        <f t="shared" si="116"/>
        <v>0</v>
      </c>
      <c r="AM195" s="34">
        <f t="shared" si="116"/>
        <v>0</v>
      </c>
      <c r="AN195" s="34">
        <f t="shared" si="116"/>
        <v>0</v>
      </c>
      <c r="AO195" s="55">
        <f>+E195/(E195+E186)</f>
        <v>0.65240224879794662</v>
      </c>
      <c r="AP195" s="10" t="s">
        <v>73</v>
      </c>
    </row>
    <row r="196" spans="1:42" ht="15.75" customHeight="1" x14ac:dyDescent="0.25">
      <c r="B196" t="s">
        <v>9</v>
      </c>
      <c r="F196" s="5">
        <f>+F195</f>
        <v>13.76</v>
      </c>
      <c r="G196" s="5">
        <f t="shared" ref="G196:AN196" si="117">+G195+F196</f>
        <v>13.76</v>
      </c>
      <c r="H196" s="5">
        <f t="shared" si="117"/>
        <v>13.76</v>
      </c>
      <c r="I196" s="5">
        <f t="shared" si="117"/>
        <v>13.76</v>
      </c>
      <c r="J196" s="5">
        <f t="shared" si="117"/>
        <v>13.76</v>
      </c>
      <c r="K196" s="5">
        <f t="shared" si="117"/>
        <v>13.76</v>
      </c>
      <c r="L196" s="5">
        <f t="shared" si="117"/>
        <v>13.76</v>
      </c>
      <c r="M196" s="5">
        <f t="shared" si="117"/>
        <v>13.76</v>
      </c>
      <c r="N196" s="5">
        <f t="shared" si="117"/>
        <v>24.983000000000001</v>
      </c>
      <c r="O196" s="5">
        <f t="shared" si="117"/>
        <v>24.983000000000001</v>
      </c>
      <c r="P196" s="5">
        <f t="shared" si="117"/>
        <v>24.983000000000001</v>
      </c>
      <c r="Q196" s="5">
        <f t="shared" si="117"/>
        <v>24.983000000000001</v>
      </c>
      <c r="R196" s="5">
        <f t="shared" si="117"/>
        <v>24.983000000000001</v>
      </c>
      <c r="S196" s="5">
        <f t="shared" si="117"/>
        <v>78.738675999999998</v>
      </c>
      <c r="T196" s="5">
        <f t="shared" si="117"/>
        <v>268.53756279999993</v>
      </c>
      <c r="U196" s="5">
        <f t="shared" si="117"/>
        <v>419.11134632799991</v>
      </c>
      <c r="V196" s="5">
        <f t="shared" si="117"/>
        <v>587.18794826825649</v>
      </c>
      <c r="W196" s="5">
        <f t="shared" si="117"/>
        <v>1001.0509833081719</v>
      </c>
      <c r="X196" s="5">
        <f t="shared" si="117"/>
        <v>1673.1535589010975</v>
      </c>
      <c r="Y196" s="5">
        <f t="shared" si="117"/>
        <v>2490.7665744056185</v>
      </c>
      <c r="Z196" s="5">
        <f t="shared" si="117"/>
        <v>3347.4362924251586</v>
      </c>
      <c r="AA196" s="5">
        <f t="shared" si="117"/>
        <v>4272.0267598484234</v>
      </c>
      <c r="AB196" s="5">
        <f t="shared" si="117"/>
        <v>5485.0804207711135</v>
      </c>
      <c r="AC196" s="5">
        <f t="shared" si="117"/>
        <v>7109.8981028383814</v>
      </c>
      <c r="AD196" s="5">
        <f t="shared" si="117"/>
        <v>9527.3971613620906</v>
      </c>
      <c r="AE196" s="5">
        <f t="shared" si="117"/>
        <v>11694.40973498383</v>
      </c>
      <c r="AF196" s="5">
        <f t="shared" si="117"/>
        <v>13361.764035513888</v>
      </c>
      <c r="AG196" s="5">
        <f t="shared" si="117"/>
        <v>14725.32369665218</v>
      </c>
      <c r="AH196" s="5">
        <f t="shared" si="117"/>
        <v>15614.78562784209</v>
      </c>
      <c r="AI196" s="5">
        <f t="shared" si="117"/>
        <v>15614.78562784209</v>
      </c>
      <c r="AJ196" s="5">
        <f t="shared" si="117"/>
        <v>15614.78562784209</v>
      </c>
      <c r="AK196" s="5">
        <f t="shared" si="117"/>
        <v>15614.78562784209</v>
      </c>
      <c r="AL196" s="5">
        <f t="shared" si="117"/>
        <v>15614.78562784209</v>
      </c>
      <c r="AM196" s="5">
        <f t="shared" si="117"/>
        <v>15614.78562784209</v>
      </c>
      <c r="AN196" s="5">
        <f t="shared" si="117"/>
        <v>15614.78562784209</v>
      </c>
    </row>
    <row r="197" spans="1:42" ht="15.75" customHeight="1" x14ac:dyDescent="0.25">
      <c r="B197"/>
      <c r="S197" s="5"/>
      <c r="T197" s="5"/>
      <c r="U197" s="5"/>
      <c r="V197" s="5"/>
      <c r="W197" s="5"/>
      <c r="X197" s="5"/>
      <c r="Y197" s="5"/>
      <c r="Z197" s="5"/>
      <c r="AA197" s="5"/>
      <c r="AB197" s="5"/>
      <c r="AC197" s="5"/>
      <c r="AD197" s="5"/>
      <c r="AE197" s="5"/>
      <c r="AF197" s="5"/>
      <c r="AG197" s="5"/>
      <c r="AH197" s="5"/>
      <c r="AI197" s="5"/>
      <c r="AJ197" s="5"/>
      <c r="AK197" s="5"/>
      <c r="AL197" s="5"/>
      <c r="AM197" s="5"/>
      <c r="AN197" s="5"/>
    </row>
    <row r="198" spans="1:42" s="26" customFormat="1" ht="15.6" customHeight="1" x14ac:dyDescent="0.25">
      <c r="A198" s="13" t="s">
        <v>219</v>
      </c>
      <c r="E198" s="119"/>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27"/>
      <c r="AP198" s="28"/>
    </row>
    <row r="199" spans="1:42" s="5" customFormat="1" x14ac:dyDescent="0.25">
      <c r="A199" s="11"/>
      <c r="B199" s="11"/>
      <c r="C199" s="111"/>
      <c r="D199" s="112"/>
      <c r="E199" s="113" t="s">
        <v>74</v>
      </c>
      <c r="F199" s="113" t="s">
        <v>105</v>
      </c>
      <c r="G199" s="114" t="s">
        <v>0</v>
      </c>
      <c r="J199"/>
      <c r="K199"/>
      <c r="L199"/>
      <c r="S199" s="6"/>
      <c r="T199" s="6"/>
      <c r="U199" s="6"/>
      <c r="V199" s="6"/>
      <c r="W199" s="6"/>
      <c r="X199" s="6"/>
      <c r="Y199" s="6"/>
      <c r="Z199" s="6"/>
      <c r="AA199" s="6"/>
      <c r="AB199" s="6"/>
      <c r="AC199" s="6"/>
      <c r="AD199" s="6"/>
      <c r="AE199" s="6"/>
      <c r="AF199" s="6"/>
      <c r="AG199" s="6"/>
      <c r="AH199" s="6"/>
      <c r="AI199" s="6"/>
      <c r="AJ199" s="6"/>
      <c r="AK199" s="6"/>
      <c r="AL199" s="6"/>
      <c r="AM199" s="6"/>
      <c r="AN199" s="6"/>
      <c r="AO199" s="9"/>
      <c r="AP199" s="10"/>
    </row>
    <row r="200" spans="1:42" x14ac:dyDescent="0.25">
      <c r="C200" s="297">
        <v>0.1</v>
      </c>
      <c r="D200" s="103"/>
      <c r="E200" s="56">
        <f>NPV(C200,S186:AN186)</f>
        <v>384.75854816521365</v>
      </c>
      <c r="F200" s="56">
        <f>NPV(C200,S195:AN195)</f>
        <v>5675.5732677347969</v>
      </c>
      <c r="G200" s="104">
        <f>SUM(E200:F200)</f>
        <v>6060.331815900011</v>
      </c>
      <c r="J200"/>
      <c r="K200"/>
      <c r="L200"/>
    </row>
    <row r="201" spans="1:42" x14ac:dyDescent="0.25">
      <c r="C201" s="105"/>
      <c r="D201" s="72"/>
      <c r="E201" s="107"/>
      <c r="F201" s="107"/>
      <c r="G201" s="108"/>
    </row>
    <row r="202" spans="1:42" x14ac:dyDescent="0.25">
      <c r="C202" s="195" t="s">
        <v>209</v>
      </c>
      <c r="D202" s="196"/>
      <c r="E202" s="200">
        <f>IRR(S186:AN186,0.2)</f>
        <v>0.10862835975637442</v>
      </c>
      <c r="F202" s="106"/>
      <c r="G202" s="108"/>
    </row>
    <row r="203" spans="1:42" x14ac:dyDescent="0.25">
      <c r="C203" s="195"/>
      <c r="D203" s="196"/>
      <c r="E203" s="200"/>
      <c r="F203" s="106"/>
      <c r="G203" s="108"/>
    </row>
    <row r="204" spans="1:42" x14ac:dyDescent="0.25">
      <c r="C204" s="195" t="s">
        <v>254</v>
      </c>
      <c r="D204" s="196"/>
      <c r="E204" s="201">
        <f>E214</f>
        <v>8</v>
      </c>
      <c r="F204" s="106"/>
      <c r="G204" s="108"/>
    </row>
    <row r="205" spans="1:42" x14ac:dyDescent="0.25">
      <c r="C205" s="195"/>
      <c r="D205" s="196"/>
      <c r="E205" s="200"/>
      <c r="F205" s="106"/>
      <c r="G205" s="108"/>
    </row>
    <row r="206" spans="1:42" x14ac:dyDescent="0.25">
      <c r="C206" s="105" t="s">
        <v>10</v>
      </c>
      <c r="D206" s="72"/>
      <c r="E206" s="261">
        <f>SUM(F186:AN186)</f>
        <v>8319.5059179218733</v>
      </c>
      <c r="F206" s="262">
        <f>SUM(F195:AN195)</f>
        <v>15614.78562784209</v>
      </c>
      <c r="G206" s="104">
        <f>SUM(E206:F206)</f>
        <v>23934.291545763961</v>
      </c>
    </row>
    <row r="207" spans="1:42" x14ac:dyDescent="0.25">
      <c r="C207" s="105" t="s">
        <v>78</v>
      </c>
      <c r="D207" s="72"/>
      <c r="E207" s="107">
        <f>+E206/G206</f>
        <v>0.3475977512020535</v>
      </c>
      <c r="F207" s="107">
        <f>+F206/G206</f>
        <v>0.65240224879794662</v>
      </c>
      <c r="G207" s="104"/>
    </row>
    <row r="208" spans="1:42" x14ac:dyDescent="0.25">
      <c r="C208" s="105"/>
      <c r="D208" s="72"/>
      <c r="E208" s="107"/>
      <c r="F208" s="107"/>
      <c r="G208" s="104"/>
    </row>
    <row r="209" spans="1:42" x14ac:dyDescent="0.25">
      <c r="C209" s="197" t="s">
        <v>80</v>
      </c>
      <c r="D209" s="198"/>
      <c r="E209" s="199">
        <f>MIN(F187:AN187)</f>
        <v>-11005.173341067639</v>
      </c>
      <c r="F209" s="109"/>
      <c r="G209" s="110"/>
    </row>
    <row r="210" spans="1:42" x14ac:dyDescent="0.25">
      <c r="C210" s="106"/>
      <c r="D210" s="106"/>
      <c r="F210" s="106"/>
      <c r="G210" s="106"/>
      <c r="H210" s="106"/>
    </row>
    <row r="211" spans="1:42" s="26" customFormat="1" ht="16.350000000000001" customHeight="1" x14ac:dyDescent="0.25">
      <c r="A211" s="13" t="s">
        <v>252</v>
      </c>
      <c r="B211" s="13"/>
      <c r="C211" s="43"/>
      <c r="D211" s="43"/>
      <c r="E211" s="119"/>
      <c r="F211" s="41"/>
      <c r="G211" s="41"/>
      <c r="H211" s="41"/>
      <c r="I211" s="41"/>
      <c r="J211" s="41"/>
      <c r="K211" s="41"/>
      <c r="L211" s="41"/>
      <c r="M211" s="41"/>
      <c r="N211" s="41"/>
      <c r="O211" s="41"/>
      <c r="P211" s="41"/>
      <c r="Q211" s="41"/>
      <c r="R211" s="41"/>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27"/>
      <c r="AP211" s="28"/>
    </row>
    <row r="212" spans="1:42" s="26" customFormat="1" ht="15.6" customHeight="1" x14ac:dyDescent="0.25">
      <c r="A212" s="13"/>
      <c r="C212" s="26" t="s">
        <v>251</v>
      </c>
      <c r="E212" s="98">
        <f>SUM(F212:AN212)</f>
        <v>8319.5059179218733</v>
      </c>
      <c r="F212" s="34">
        <f t="shared" ref="F212:AN212" si="118">+F186</f>
        <v>-333.76</v>
      </c>
      <c r="G212" s="34">
        <f t="shared" si="118"/>
        <v>0</v>
      </c>
      <c r="H212" s="34">
        <f t="shared" si="118"/>
        <v>0</v>
      </c>
      <c r="I212" s="34">
        <f t="shared" si="118"/>
        <v>0</v>
      </c>
      <c r="J212" s="34">
        <f t="shared" si="118"/>
        <v>0</v>
      </c>
      <c r="K212" s="34">
        <f t="shared" si="118"/>
        <v>0</v>
      </c>
      <c r="L212" s="34">
        <f t="shared" si="118"/>
        <v>0</v>
      </c>
      <c r="M212" s="34">
        <f t="shared" si="118"/>
        <v>0</v>
      </c>
      <c r="N212" s="34">
        <f t="shared" si="118"/>
        <v>-272.22300000000001</v>
      </c>
      <c r="O212" s="34">
        <f t="shared" si="118"/>
        <v>0</v>
      </c>
      <c r="P212" s="34">
        <f t="shared" si="118"/>
        <v>0</v>
      </c>
      <c r="Q212" s="34">
        <f t="shared" si="118"/>
        <v>0</v>
      </c>
      <c r="R212" s="34">
        <f t="shared" si="118"/>
        <v>0</v>
      </c>
      <c r="S212" s="34">
        <f t="shared" si="118"/>
        <v>-1303.8876759999998</v>
      </c>
      <c r="T212" s="34">
        <f t="shared" si="118"/>
        <v>-4603.7264867999993</v>
      </c>
      <c r="U212" s="34">
        <f t="shared" si="118"/>
        <v>-3652.2896795279994</v>
      </c>
      <c r="V212" s="34">
        <f t="shared" si="118"/>
        <v>-839.28649873964093</v>
      </c>
      <c r="W212" s="34">
        <f t="shared" si="118"/>
        <v>1654.9645731643923</v>
      </c>
      <c r="X212" s="34">
        <f t="shared" si="118"/>
        <v>2848.5648108634687</v>
      </c>
      <c r="Y212" s="34">
        <f t="shared" si="118"/>
        <v>2773.4677186810009</v>
      </c>
      <c r="Z212" s="34">
        <f t="shared" si="118"/>
        <v>2625.0426294288309</v>
      </c>
      <c r="AA212" s="34">
        <f t="shared" si="118"/>
        <v>2171.8298464835434</v>
      </c>
      <c r="AB212" s="34">
        <f t="shared" si="118"/>
        <v>2090.3028111686117</v>
      </c>
      <c r="AC212" s="34">
        <f t="shared" si="118"/>
        <v>2158.7480589104152</v>
      </c>
      <c r="AD212" s="34">
        <f t="shared" si="118"/>
        <v>1341.6223118066066</v>
      </c>
      <c r="AE212" s="34">
        <f t="shared" si="118"/>
        <v>1002.9054658272996</v>
      </c>
      <c r="AF212" s="34">
        <f t="shared" si="118"/>
        <v>718.8702578909149</v>
      </c>
      <c r="AG212" s="34">
        <f t="shared" si="118"/>
        <v>551.969181259067</v>
      </c>
      <c r="AH212" s="34">
        <f t="shared" si="118"/>
        <v>359.32600627423176</v>
      </c>
      <c r="AI212" s="34">
        <f t="shared" si="118"/>
        <v>-972.93441276886983</v>
      </c>
      <c r="AJ212" s="34">
        <f t="shared" si="118"/>
        <v>0</v>
      </c>
      <c r="AK212" s="34">
        <f t="shared" si="118"/>
        <v>0</v>
      </c>
      <c r="AL212" s="34">
        <f t="shared" si="118"/>
        <v>0</v>
      </c>
      <c r="AM212" s="34">
        <f t="shared" si="118"/>
        <v>0</v>
      </c>
      <c r="AN212" s="34">
        <f t="shared" si="118"/>
        <v>0</v>
      </c>
      <c r="AO212" s="35"/>
      <c r="AP212" s="28"/>
    </row>
    <row r="213" spans="1:42" s="26" customFormat="1" ht="15.6" customHeight="1" x14ac:dyDescent="0.25">
      <c r="A213" s="13"/>
      <c r="B213" s="13"/>
      <c r="C213" s="26" t="s">
        <v>250</v>
      </c>
      <c r="E213" s="85"/>
      <c r="F213" s="41">
        <f>+F212</f>
        <v>-333.76</v>
      </c>
      <c r="G213" s="41">
        <f t="shared" ref="G213:AN213" si="119">+G212+F213</f>
        <v>-333.76</v>
      </c>
      <c r="H213" s="41">
        <f t="shared" si="119"/>
        <v>-333.76</v>
      </c>
      <c r="I213" s="41">
        <f t="shared" si="119"/>
        <v>-333.76</v>
      </c>
      <c r="J213" s="41">
        <f t="shared" si="119"/>
        <v>-333.76</v>
      </c>
      <c r="K213" s="41">
        <f t="shared" si="119"/>
        <v>-333.76</v>
      </c>
      <c r="L213" s="41">
        <f t="shared" si="119"/>
        <v>-333.76</v>
      </c>
      <c r="M213" s="41">
        <f t="shared" si="119"/>
        <v>-333.76</v>
      </c>
      <c r="N213" s="41">
        <f t="shared" si="119"/>
        <v>-605.98299999999995</v>
      </c>
      <c r="O213" s="41">
        <f t="shared" si="119"/>
        <v>-605.98299999999995</v>
      </c>
      <c r="P213" s="41">
        <f t="shared" si="119"/>
        <v>-605.98299999999995</v>
      </c>
      <c r="Q213" s="41">
        <f t="shared" si="119"/>
        <v>-605.98299999999995</v>
      </c>
      <c r="R213" s="41">
        <f t="shared" si="119"/>
        <v>-605.98299999999995</v>
      </c>
      <c r="S213" s="41">
        <f t="shared" si="119"/>
        <v>-1909.8706759999998</v>
      </c>
      <c r="T213" s="41">
        <f t="shared" si="119"/>
        <v>-6513.5971627999988</v>
      </c>
      <c r="U213" s="41">
        <f t="shared" si="119"/>
        <v>-10165.886842327998</v>
      </c>
      <c r="V213" s="41">
        <f t="shared" si="119"/>
        <v>-11005.173341067639</v>
      </c>
      <c r="W213" s="41">
        <f t="shared" si="119"/>
        <v>-9350.2087679032466</v>
      </c>
      <c r="X213" s="41">
        <f t="shared" si="119"/>
        <v>-6501.6439570397779</v>
      </c>
      <c r="Y213" s="41">
        <f t="shared" si="119"/>
        <v>-3728.176238358777</v>
      </c>
      <c r="Z213" s="41">
        <f t="shared" si="119"/>
        <v>-1103.1336089299461</v>
      </c>
      <c r="AA213" s="41">
        <f t="shared" si="119"/>
        <v>1068.6962375535973</v>
      </c>
      <c r="AB213" s="41">
        <f t="shared" si="119"/>
        <v>3158.999048722209</v>
      </c>
      <c r="AC213" s="41">
        <f t="shared" si="119"/>
        <v>5317.7471076326237</v>
      </c>
      <c r="AD213" s="41">
        <f t="shared" si="119"/>
        <v>6659.3694194392301</v>
      </c>
      <c r="AE213" s="41">
        <f t="shared" si="119"/>
        <v>7662.27488526653</v>
      </c>
      <c r="AF213" s="41">
        <f t="shared" si="119"/>
        <v>8381.1451431574442</v>
      </c>
      <c r="AG213" s="41">
        <f t="shared" si="119"/>
        <v>8933.1143244165105</v>
      </c>
      <c r="AH213" s="41">
        <f t="shared" si="119"/>
        <v>9292.4403306907425</v>
      </c>
      <c r="AI213" s="41">
        <f t="shared" si="119"/>
        <v>8319.5059179218733</v>
      </c>
      <c r="AJ213" s="41">
        <f t="shared" si="119"/>
        <v>8319.5059179218733</v>
      </c>
      <c r="AK213" s="41">
        <f t="shared" si="119"/>
        <v>8319.5059179218733</v>
      </c>
      <c r="AL213" s="41">
        <f t="shared" si="119"/>
        <v>8319.5059179218733</v>
      </c>
      <c r="AM213" s="41">
        <f t="shared" si="119"/>
        <v>8319.5059179218733</v>
      </c>
      <c r="AN213" s="41">
        <f t="shared" si="119"/>
        <v>8319.5059179218733</v>
      </c>
      <c r="AO213" s="27"/>
      <c r="AP213" s="28"/>
    </row>
    <row r="214" spans="1:42" s="43" customFormat="1" x14ac:dyDescent="0.25">
      <c r="A214" s="13"/>
      <c r="C214" s="196" t="s">
        <v>254</v>
      </c>
      <c r="E214" s="99">
        <f>SUM(F214:AN214)</f>
        <v>8</v>
      </c>
      <c r="F214" s="259"/>
      <c r="G214" s="259"/>
      <c r="H214" s="259"/>
      <c r="I214" s="259"/>
      <c r="J214" s="259"/>
      <c r="K214" s="259"/>
      <c r="L214" s="259"/>
      <c r="M214" s="259"/>
      <c r="N214" s="259"/>
      <c r="O214" s="259"/>
      <c r="P214" s="259"/>
      <c r="Q214" s="259"/>
      <c r="R214" s="259"/>
      <c r="S214" s="259">
        <f t="shared" ref="S214:AN214" si="120">IF(S213&gt;0,"",1)</f>
        <v>1</v>
      </c>
      <c r="T214" s="259">
        <f t="shared" si="120"/>
        <v>1</v>
      </c>
      <c r="U214" s="259">
        <f t="shared" si="120"/>
        <v>1</v>
      </c>
      <c r="V214" s="259">
        <f t="shared" si="120"/>
        <v>1</v>
      </c>
      <c r="W214" s="259">
        <f t="shared" si="120"/>
        <v>1</v>
      </c>
      <c r="X214" s="259">
        <f t="shared" si="120"/>
        <v>1</v>
      </c>
      <c r="Y214" s="259">
        <f t="shared" si="120"/>
        <v>1</v>
      </c>
      <c r="Z214" s="259">
        <f t="shared" si="120"/>
        <v>1</v>
      </c>
      <c r="AA214" s="259" t="str">
        <f t="shared" si="120"/>
        <v/>
      </c>
      <c r="AB214" s="259" t="str">
        <f t="shared" si="120"/>
        <v/>
      </c>
      <c r="AC214" s="259" t="str">
        <f t="shared" si="120"/>
        <v/>
      </c>
      <c r="AD214" s="259" t="str">
        <f t="shared" si="120"/>
        <v/>
      </c>
      <c r="AE214" s="259" t="str">
        <f t="shared" si="120"/>
        <v/>
      </c>
      <c r="AF214" s="259" t="str">
        <f t="shared" si="120"/>
        <v/>
      </c>
      <c r="AG214" s="259" t="str">
        <f t="shared" si="120"/>
        <v/>
      </c>
      <c r="AH214" s="259" t="str">
        <f t="shared" si="120"/>
        <v/>
      </c>
      <c r="AI214" s="259" t="str">
        <f t="shared" si="120"/>
        <v/>
      </c>
      <c r="AJ214" s="259" t="str">
        <f t="shared" si="120"/>
        <v/>
      </c>
      <c r="AK214" s="259" t="str">
        <f t="shared" si="120"/>
        <v/>
      </c>
      <c r="AL214" s="259" t="str">
        <f t="shared" si="120"/>
        <v/>
      </c>
      <c r="AM214" s="259" t="str">
        <f t="shared" si="120"/>
        <v/>
      </c>
      <c r="AN214" s="259" t="str">
        <f t="shared" si="120"/>
        <v/>
      </c>
      <c r="AO214" s="27"/>
      <c r="AP214" s="28"/>
    </row>
    <row r="215" spans="1:42" x14ac:dyDescent="0.25">
      <c r="F215" s="394" t="s">
        <v>266</v>
      </c>
      <c r="G215" s="395"/>
      <c r="H215" s="395"/>
      <c r="I215" s="396"/>
    </row>
    <row r="216" spans="1:42" x14ac:dyDescent="0.25">
      <c r="F216" s="268" t="s">
        <v>267</v>
      </c>
      <c r="G216" s="269" t="s">
        <v>268</v>
      </c>
      <c r="H216" s="269" t="s">
        <v>267</v>
      </c>
      <c r="I216" s="270" t="s">
        <v>269</v>
      </c>
    </row>
    <row r="217" spans="1:42" x14ac:dyDescent="0.25">
      <c r="F217" s="271" t="s">
        <v>270</v>
      </c>
      <c r="G217" s="106">
        <f>+E195</f>
        <v>15614.78562784209</v>
      </c>
      <c r="H217" s="106"/>
      <c r="I217" s="273">
        <f>+F207</f>
        <v>0.65240224879794662</v>
      </c>
    </row>
    <row r="218" spans="1:42" x14ac:dyDescent="0.25">
      <c r="F218" s="271">
        <f>+Dashboard!AC6</f>
        <v>70</v>
      </c>
      <c r="G218" s="106">
        <f t="dataTable" ref="G218:G220" dt2D="0" dtr="0" r1="D11" ca="1"/>
        <v>15614.78562784209</v>
      </c>
      <c r="H218" s="106">
        <f>+Dashboard!AC6</f>
        <v>70</v>
      </c>
      <c r="I218" s="273">
        <f t="dataTable" ref="I218:I220" dt2D="0" dtr="0" r1="D11"/>
        <v>0.65240224879794662</v>
      </c>
    </row>
    <row r="219" spans="1:42" x14ac:dyDescent="0.25">
      <c r="F219" s="271">
        <f>+Dashboard!AC7</f>
        <v>85</v>
      </c>
      <c r="G219" s="106">
        <v>22990.811530784747</v>
      </c>
      <c r="H219" s="106">
        <f>+Dashboard!AC7</f>
        <v>85</v>
      </c>
      <c r="I219" s="273">
        <v>0.67681661445845764</v>
      </c>
    </row>
    <row r="220" spans="1:42" x14ac:dyDescent="0.25">
      <c r="F220" s="272">
        <f>+Dashboard!AC8</f>
        <v>100</v>
      </c>
      <c r="G220" s="109">
        <v>30588.09099842158</v>
      </c>
      <c r="H220" s="109">
        <f>+Dashboard!AC8</f>
        <v>100</v>
      </c>
      <c r="I220" s="274">
        <v>0.69512399413926329</v>
      </c>
    </row>
    <row r="221" spans="1:42" x14ac:dyDescent="0.25">
      <c r="H221" s="106"/>
    </row>
  </sheetData>
  <mergeCells count="1">
    <mergeCell ref="F215:I215"/>
  </mergeCells>
  <pageMargins left="0.2" right="0.2" top="0.43" bottom="0.35" header="0.3" footer="0.3"/>
  <pageSetup scale="65" fitToWidth="8" fitToHeight="4"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231"/>
  <sheetViews>
    <sheetView showGridLines="0" workbookViewId="0">
      <pane xSplit="5" ySplit="3" topLeftCell="F194" activePane="bottomRight" state="frozen"/>
      <selection activeCell="A190" sqref="A190:IV191"/>
      <selection pane="topRight" activeCell="A190" sqref="A190:IV191"/>
      <selection pane="bottomLeft" activeCell="A190" sqref="A190:IV191"/>
      <selection pane="bottomRight" activeCell="F217" sqref="F217"/>
    </sheetView>
  </sheetViews>
  <sheetFormatPr defaultColWidth="8.7109375" defaultRowHeight="15" x14ac:dyDescent="0.25"/>
  <cols>
    <col min="1" max="1" width="3" style="11" customWidth="1"/>
    <col min="2" max="2" width="1.42578125" style="11" customWidth="1"/>
    <col min="3" max="3" width="50.71093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7109375" customWidth="1"/>
  </cols>
  <sheetData>
    <row r="1" spans="1:42" ht="18.75" x14ac:dyDescent="0.3">
      <c r="A1" s="176" t="s">
        <v>100</v>
      </c>
      <c r="B1" s="177"/>
      <c r="C1" s="177"/>
      <c r="D1" s="177"/>
      <c r="E1" s="184"/>
      <c r="F1" s="177"/>
      <c r="G1" s="177"/>
      <c r="H1" s="177"/>
      <c r="I1" s="1"/>
      <c r="J1" s="2"/>
      <c r="K1" s="3"/>
      <c r="L1" s="4"/>
      <c r="AC1" s="7"/>
    </row>
    <row r="2" spans="1:42" ht="16.5" customHeight="1" x14ac:dyDescent="0.25">
      <c r="C2" s="159" t="s">
        <v>110</v>
      </c>
      <c r="D2" s="204" t="s">
        <v>82</v>
      </c>
      <c r="E2" s="17" t="s">
        <v>0</v>
      </c>
      <c r="F2" s="17">
        <f>+'Field Profiles'!F2</f>
        <v>2005</v>
      </c>
      <c r="G2" s="16">
        <f>+F2+1</f>
        <v>2006</v>
      </c>
      <c r="H2" s="16">
        <f>+G2+1</f>
        <v>2007</v>
      </c>
      <c r="I2" s="16">
        <f t="shared" ref="I2:X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ref="Y2:AN3" si="1">+X2+1</f>
        <v>2024</v>
      </c>
      <c r="Z2" s="16">
        <f t="shared" si="1"/>
        <v>2025</v>
      </c>
      <c r="AA2" s="16">
        <f t="shared" si="1"/>
        <v>2026</v>
      </c>
      <c r="AB2" s="16">
        <f t="shared" si="1"/>
        <v>2027</v>
      </c>
      <c r="AC2" s="16">
        <f t="shared" si="1"/>
        <v>2028</v>
      </c>
      <c r="AD2" s="16">
        <f t="shared" si="1"/>
        <v>2029</v>
      </c>
      <c r="AE2" s="16">
        <f t="shared" si="1"/>
        <v>2030</v>
      </c>
      <c r="AF2" s="16">
        <f t="shared" si="1"/>
        <v>2031</v>
      </c>
      <c r="AG2" s="16">
        <f t="shared" si="1"/>
        <v>2032</v>
      </c>
      <c r="AH2" s="16">
        <f t="shared" si="1"/>
        <v>2033</v>
      </c>
      <c r="AI2" s="16">
        <f t="shared" si="1"/>
        <v>2034</v>
      </c>
      <c r="AJ2" s="16">
        <f t="shared" si="1"/>
        <v>2035</v>
      </c>
      <c r="AK2" s="16">
        <f t="shared" si="1"/>
        <v>2036</v>
      </c>
      <c r="AL2" s="16">
        <f t="shared" si="1"/>
        <v>2037</v>
      </c>
      <c r="AM2" s="16">
        <f t="shared" si="1"/>
        <v>2038</v>
      </c>
      <c r="AN2" s="16">
        <f t="shared" si="1"/>
        <v>2039</v>
      </c>
    </row>
    <row r="3" spans="1:42" s="19" customFormat="1" ht="21.75" customHeight="1" x14ac:dyDescent="0.25">
      <c r="A3" s="13"/>
      <c r="B3" s="148" t="s">
        <v>103</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1"/>
        <v>3</v>
      </c>
      <c r="Z3" s="87">
        <f t="shared" si="1"/>
        <v>4</v>
      </c>
      <c r="AA3" s="87">
        <f t="shared" si="1"/>
        <v>5</v>
      </c>
      <c r="AB3" s="87">
        <f t="shared" si="1"/>
        <v>6</v>
      </c>
      <c r="AC3" s="87">
        <f t="shared" si="1"/>
        <v>7</v>
      </c>
      <c r="AD3" s="87">
        <f t="shared" si="1"/>
        <v>8</v>
      </c>
      <c r="AE3" s="87">
        <f t="shared" si="1"/>
        <v>9</v>
      </c>
      <c r="AF3" s="87">
        <f t="shared" si="1"/>
        <v>10</v>
      </c>
      <c r="AG3" s="87">
        <f t="shared" si="1"/>
        <v>11</v>
      </c>
      <c r="AH3" s="87">
        <f t="shared" si="1"/>
        <v>12</v>
      </c>
      <c r="AI3" s="87">
        <f t="shared" si="1"/>
        <v>13</v>
      </c>
      <c r="AJ3" s="87">
        <f t="shared" si="1"/>
        <v>14</v>
      </c>
      <c r="AK3" s="87">
        <f t="shared" si="1"/>
        <v>15</v>
      </c>
      <c r="AL3" s="87">
        <f t="shared" si="1"/>
        <v>16</v>
      </c>
      <c r="AM3" s="87">
        <f t="shared" si="1"/>
        <v>17</v>
      </c>
      <c r="AN3" s="87">
        <f t="shared" si="1"/>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2">+G8*0.365</f>
        <v>0</v>
      </c>
      <c r="H9" s="42">
        <f t="shared" si="2"/>
        <v>0</v>
      </c>
      <c r="I9" s="42">
        <f t="shared" si="2"/>
        <v>0</v>
      </c>
      <c r="J9" s="42">
        <f t="shared" si="2"/>
        <v>0</v>
      </c>
      <c r="K9" s="42">
        <f t="shared" si="2"/>
        <v>0</v>
      </c>
      <c r="L9" s="42">
        <f t="shared" si="2"/>
        <v>0</v>
      </c>
      <c r="M9" s="42">
        <f t="shared" si="2"/>
        <v>0</v>
      </c>
      <c r="N9" s="42">
        <f t="shared" si="2"/>
        <v>0</v>
      </c>
      <c r="O9" s="42">
        <f t="shared" si="2"/>
        <v>0</v>
      </c>
      <c r="P9" s="42">
        <f t="shared" si="2"/>
        <v>0</v>
      </c>
      <c r="Q9" s="42">
        <f t="shared" si="2"/>
        <v>0</v>
      </c>
      <c r="R9" s="42">
        <f t="shared" si="2"/>
        <v>0</v>
      </c>
      <c r="S9" s="42">
        <f t="shared" si="2"/>
        <v>0</v>
      </c>
      <c r="T9" s="42">
        <f t="shared" si="2"/>
        <v>0</v>
      </c>
      <c r="U9" s="42">
        <f t="shared" si="2"/>
        <v>0</v>
      </c>
      <c r="V9" s="42">
        <f t="shared" si="2"/>
        <v>9.7767857142857135</v>
      </c>
      <c r="W9" s="42">
        <f t="shared" si="2"/>
        <v>36.5</v>
      </c>
      <c r="X9" s="42">
        <f t="shared" si="2"/>
        <v>54.75</v>
      </c>
      <c r="Y9" s="42">
        <f t="shared" si="2"/>
        <v>54.75</v>
      </c>
      <c r="Z9" s="42">
        <f t="shared" si="2"/>
        <v>54.75</v>
      </c>
      <c r="AA9" s="42">
        <f t="shared" si="2"/>
        <v>54.75</v>
      </c>
      <c r="AB9" s="42">
        <f t="shared" si="2"/>
        <v>54.75</v>
      </c>
      <c r="AC9" s="42">
        <f t="shared" si="2"/>
        <v>54.75</v>
      </c>
      <c r="AD9" s="42">
        <f t="shared" si="2"/>
        <v>52.386363636363818</v>
      </c>
      <c r="AE9" s="42">
        <f t="shared" si="2"/>
        <v>44.90259740259755</v>
      </c>
      <c r="AF9" s="42">
        <f t="shared" si="2"/>
        <v>35.547889610389731</v>
      </c>
      <c r="AG9" s="42">
        <f t="shared" si="2"/>
        <v>29.935064935065039</v>
      </c>
      <c r="AH9" s="42">
        <f t="shared" si="2"/>
        <v>22.451298701298782</v>
      </c>
      <c r="AI9" s="42">
        <f t="shared" si="2"/>
        <v>0</v>
      </c>
      <c r="AJ9" s="42">
        <f t="shared" si="2"/>
        <v>0</v>
      </c>
      <c r="AK9" s="42">
        <f t="shared" si="2"/>
        <v>0</v>
      </c>
      <c r="AL9" s="42">
        <f t="shared" si="2"/>
        <v>0</v>
      </c>
      <c r="AM9" s="42">
        <f t="shared" si="2"/>
        <v>0</v>
      </c>
      <c r="AN9" s="42">
        <f t="shared" si="2"/>
        <v>0</v>
      </c>
      <c r="AO9" s="32"/>
      <c r="AP9" s="28"/>
    </row>
    <row r="10" spans="1:42" s="26" customFormat="1" ht="15.75" customHeight="1" x14ac:dyDescent="0.25">
      <c r="A10" s="13"/>
      <c r="B10" s="26" t="s">
        <v>46</v>
      </c>
      <c r="C10" s="43"/>
      <c r="D10" s="43"/>
      <c r="E10" s="119"/>
      <c r="F10" s="41">
        <f>+F9</f>
        <v>0</v>
      </c>
      <c r="G10" s="41">
        <f t="shared" ref="G10:AN10" si="3">+G9+F10</f>
        <v>0</v>
      </c>
      <c r="H10" s="41">
        <f t="shared" si="3"/>
        <v>0</v>
      </c>
      <c r="I10" s="41">
        <f t="shared" si="3"/>
        <v>0</v>
      </c>
      <c r="J10" s="41">
        <f t="shared" si="3"/>
        <v>0</v>
      </c>
      <c r="K10" s="41">
        <f t="shared" si="3"/>
        <v>0</v>
      </c>
      <c r="L10" s="41">
        <f t="shared" si="3"/>
        <v>0</v>
      </c>
      <c r="M10" s="41">
        <f t="shared" si="3"/>
        <v>0</v>
      </c>
      <c r="N10" s="41">
        <f t="shared" si="3"/>
        <v>0</v>
      </c>
      <c r="O10" s="41">
        <f t="shared" si="3"/>
        <v>0</v>
      </c>
      <c r="P10" s="41">
        <f t="shared" si="3"/>
        <v>0</v>
      </c>
      <c r="Q10" s="41">
        <f t="shared" si="3"/>
        <v>0</v>
      </c>
      <c r="R10" s="41">
        <f t="shared" si="3"/>
        <v>0</v>
      </c>
      <c r="S10" s="41">
        <f t="shared" si="3"/>
        <v>0</v>
      </c>
      <c r="T10" s="41">
        <f t="shared" si="3"/>
        <v>0</v>
      </c>
      <c r="U10" s="41">
        <f t="shared" si="3"/>
        <v>0</v>
      </c>
      <c r="V10" s="41">
        <f t="shared" si="3"/>
        <v>9.7767857142857135</v>
      </c>
      <c r="W10" s="41">
        <f t="shared" si="3"/>
        <v>46.276785714285715</v>
      </c>
      <c r="X10" s="41">
        <f t="shared" si="3"/>
        <v>101.02678571428572</v>
      </c>
      <c r="Y10" s="41">
        <f t="shared" si="3"/>
        <v>155.77678571428572</v>
      </c>
      <c r="Z10" s="41">
        <f t="shared" si="3"/>
        <v>210.52678571428572</v>
      </c>
      <c r="AA10" s="41">
        <f t="shared" si="3"/>
        <v>265.27678571428572</v>
      </c>
      <c r="AB10" s="41">
        <f t="shared" si="3"/>
        <v>320.02678571428572</v>
      </c>
      <c r="AC10" s="41">
        <f t="shared" si="3"/>
        <v>374.77678571428572</v>
      </c>
      <c r="AD10" s="41">
        <f t="shared" si="3"/>
        <v>427.16314935064952</v>
      </c>
      <c r="AE10" s="41">
        <f t="shared" si="3"/>
        <v>472.06574675324708</v>
      </c>
      <c r="AF10" s="41">
        <f t="shared" si="3"/>
        <v>507.61363636363683</v>
      </c>
      <c r="AG10" s="41">
        <f t="shared" si="3"/>
        <v>537.54870129870187</v>
      </c>
      <c r="AH10" s="41">
        <f t="shared" si="3"/>
        <v>560.00000000000068</v>
      </c>
      <c r="AI10" s="41">
        <f t="shared" si="3"/>
        <v>560.00000000000068</v>
      </c>
      <c r="AJ10" s="41">
        <f t="shared" si="3"/>
        <v>560.00000000000068</v>
      </c>
      <c r="AK10" s="41">
        <f t="shared" si="3"/>
        <v>560.00000000000068</v>
      </c>
      <c r="AL10" s="41">
        <f t="shared" si="3"/>
        <v>560.00000000000068</v>
      </c>
      <c r="AM10" s="41">
        <f t="shared" si="3"/>
        <v>560.00000000000068</v>
      </c>
      <c r="AN10" s="41">
        <f t="shared" si="3"/>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4">+$D11*F9</f>
        <v>0</v>
      </c>
      <c r="G11" s="38">
        <f t="shared" si="4"/>
        <v>0</v>
      </c>
      <c r="H11" s="38">
        <f t="shared" si="4"/>
        <v>0</v>
      </c>
      <c r="I11" s="38">
        <f t="shared" si="4"/>
        <v>0</v>
      </c>
      <c r="J11" s="38">
        <f t="shared" si="4"/>
        <v>0</v>
      </c>
      <c r="K11" s="38">
        <f t="shared" si="4"/>
        <v>0</v>
      </c>
      <c r="L11" s="38">
        <f t="shared" si="4"/>
        <v>0</v>
      </c>
      <c r="M11" s="38">
        <f t="shared" si="4"/>
        <v>0</v>
      </c>
      <c r="N11" s="38">
        <f t="shared" si="4"/>
        <v>0</v>
      </c>
      <c r="O11" s="38">
        <f t="shared" si="4"/>
        <v>0</v>
      </c>
      <c r="P11" s="38">
        <f t="shared" si="4"/>
        <v>0</v>
      </c>
      <c r="Q11" s="38">
        <f t="shared" si="4"/>
        <v>0</v>
      </c>
      <c r="R11" s="38">
        <f t="shared" si="4"/>
        <v>0</v>
      </c>
      <c r="S11" s="38">
        <f t="shared" si="4"/>
        <v>0</v>
      </c>
      <c r="T11" s="38">
        <f t="shared" si="4"/>
        <v>0</v>
      </c>
      <c r="U11" s="38">
        <f t="shared" si="4"/>
        <v>0</v>
      </c>
      <c r="V11" s="38">
        <f t="shared" si="4"/>
        <v>684.375</v>
      </c>
      <c r="W11" s="38">
        <f t="shared" si="4"/>
        <v>2555</v>
      </c>
      <c r="X11" s="38">
        <f t="shared" si="4"/>
        <v>3832.5</v>
      </c>
      <c r="Y11" s="38">
        <f t="shared" si="4"/>
        <v>3832.5</v>
      </c>
      <c r="Z11" s="38">
        <f t="shared" si="4"/>
        <v>3832.5</v>
      </c>
      <c r="AA11" s="38">
        <f t="shared" si="4"/>
        <v>3832.5</v>
      </c>
      <c r="AB11" s="38">
        <f t="shared" si="4"/>
        <v>3832.5</v>
      </c>
      <c r="AC11" s="38">
        <f t="shared" si="4"/>
        <v>3832.5</v>
      </c>
      <c r="AD11" s="38">
        <f t="shared" si="4"/>
        <v>3667.0454545454672</v>
      </c>
      <c r="AE11" s="38">
        <f t="shared" si="4"/>
        <v>3143.1818181818285</v>
      </c>
      <c r="AF11" s="38">
        <f t="shared" si="4"/>
        <v>2488.3522727272812</v>
      </c>
      <c r="AG11" s="38">
        <f t="shared" si="4"/>
        <v>2095.4545454545528</v>
      </c>
      <c r="AH11" s="38">
        <f t="shared" si="4"/>
        <v>1571.5909090909147</v>
      </c>
      <c r="AI11" s="38">
        <f t="shared" si="4"/>
        <v>0</v>
      </c>
      <c r="AJ11" s="38">
        <f t="shared" si="4"/>
        <v>0</v>
      </c>
      <c r="AK11" s="38">
        <f t="shared" si="4"/>
        <v>0</v>
      </c>
      <c r="AL11" s="38">
        <f t="shared" si="4"/>
        <v>0</v>
      </c>
      <c r="AM11" s="38">
        <f t="shared" si="4"/>
        <v>0</v>
      </c>
      <c r="AN11" s="38">
        <f t="shared" si="4"/>
        <v>0</v>
      </c>
      <c r="AP11" s="27" t="s">
        <v>134</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114</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115</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139</v>
      </c>
    </row>
    <row r="18" spans="1:42" s="27" customFormat="1" ht="15.75" customHeight="1" x14ac:dyDescent="0.25">
      <c r="A18" s="82"/>
      <c r="C18" s="27" t="s">
        <v>116</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141</v>
      </c>
    </row>
    <row r="19" spans="1:42" s="26" customFormat="1" ht="15.75" customHeight="1" x14ac:dyDescent="0.25">
      <c r="A19"/>
      <c r="B19" s="26" t="s">
        <v>117</v>
      </c>
      <c r="E19" s="97">
        <f>SUM(E17:E18)</f>
        <v>10829.759999999998</v>
      </c>
      <c r="F19" s="42">
        <f>SUM(F17:F18)</f>
        <v>0</v>
      </c>
      <c r="G19" s="42">
        <f t="shared" ref="G19:AN19" si="5">SUM(G17:G18)</f>
        <v>0</v>
      </c>
      <c r="H19" s="42">
        <f t="shared" si="5"/>
        <v>0</v>
      </c>
      <c r="I19" s="42">
        <f t="shared" si="5"/>
        <v>0</v>
      </c>
      <c r="J19" s="42">
        <f t="shared" si="5"/>
        <v>0</v>
      </c>
      <c r="K19" s="42">
        <f t="shared" si="5"/>
        <v>0</v>
      </c>
      <c r="L19" s="42">
        <f t="shared" si="5"/>
        <v>0</v>
      </c>
      <c r="M19" s="42">
        <f t="shared" si="5"/>
        <v>0</v>
      </c>
      <c r="N19" s="42">
        <f t="shared" si="5"/>
        <v>0</v>
      </c>
      <c r="O19" s="42">
        <f t="shared" si="5"/>
        <v>0</v>
      </c>
      <c r="P19" s="42">
        <f t="shared" si="5"/>
        <v>0</v>
      </c>
      <c r="Q19" s="42">
        <f t="shared" si="5"/>
        <v>0</v>
      </c>
      <c r="R19" s="42">
        <f t="shared" si="5"/>
        <v>0</v>
      </c>
      <c r="S19" s="42">
        <f t="shared" si="5"/>
        <v>1250.1319999999998</v>
      </c>
      <c r="T19" s="42">
        <f t="shared" si="5"/>
        <v>4327.3799999999992</v>
      </c>
      <c r="U19" s="42">
        <f t="shared" si="5"/>
        <v>3365.7399999999993</v>
      </c>
      <c r="V19" s="42">
        <f t="shared" si="5"/>
        <v>673.14799999999991</v>
      </c>
      <c r="W19" s="42">
        <f t="shared" si="5"/>
        <v>0</v>
      </c>
      <c r="X19" s="42">
        <f t="shared" si="5"/>
        <v>0</v>
      </c>
      <c r="Y19" s="42">
        <f t="shared" si="5"/>
        <v>0</v>
      </c>
      <c r="Z19" s="42">
        <f t="shared" si="5"/>
        <v>157.73679999999999</v>
      </c>
      <c r="AA19" s="42">
        <f t="shared" si="5"/>
        <v>546.01199999999994</v>
      </c>
      <c r="AB19" s="42">
        <f t="shared" si="5"/>
        <v>424.67599999999993</v>
      </c>
      <c r="AC19" s="42">
        <f t="shared" si="5"/>
        <v>84.935199999999995</v>
      </c>
      <c r="AD19" s="42">
        <f t="shared" si="5"/>
        <v>0</v>
      </c>
      <c r="AE19" s="42">
        <f t="shared" si="5"/>
        <v>0</v>
      </c>
      <c r="AF19" s="42">
        <f t="shared" si="5"/>
        <v>0</v>
      </c>
      <c r="AG19" s="42">
        <f t="shared" si="5"/>
        <v>0</v>
      </c>
      <c r="AH19" s="42">
        <f t="shared" si="5"/>
        <v>0</v>
      </c>
      <c r="AI19" s="42">
        <f t="shared" si="5"/>
        <v>0</v>
      </c>
      <c r="AJ19" s="42">
        <f t="shared" si="5"/>
        <v>0</v>
      </c>
      <c r="AK19" s="42">
        <f t="shared" si="5"/>
        <v>0</v>
      </c>
      <c r="AL19" s="42">
        <f t="shared" si="5"/>
        <v>0</v>
      </c>
      <c r="AM19" s="42">
        <f t="shared" si="5"/>
        <v>0</v>
      </c>
      <c r="AN19" s="42">
        <f t="shared" si="5"/>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138</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118</v>
      </c>
      <c r="D22" s="84">
        <f>+'Field Profiles'!F33</f>
        <v>0.64</v>
      </c>
      <c r="E22" s="99">
        <f>SUM(F22:AN22)</f>
        <v>2674.8672000000001</v>
      </c>
      <c r="F22" s="38">
        <f t="shared" ref="F22:AN22" si="6">+$D22*F18</f>
        <v>0</v>
      </c>
      <c r="G22" s="38">
        <f t="shared" si="6"/>
        <v>0</v>
      </c>
      <c r="H22" s="38">
        <f t="shared" si="6"/>
        <v>0</v>
      </c>
      <c r="I22" s="38">
        <f t="shared" si="6"/>
        <v>0</v>
      </c>
      <c r="J22" s="38">
        <f t="shared" si="6"/>
        <v>0</v>
      </c>
      <c r="K22" s="38">
        <f t="shared" si="6"/>
        <v>0</v>
      </c>
      <c r="L22" s="38">
        <f t="shared" si="6"/>
        <v>0</v>
      </c>
      <c r="M22" s="38">
        <f t="shared" si="6"/>
        <v>0</v>
      </c>
      <c r="N22" s="38">
        <f t="shared" si="6"/>
        <v>0</v>
      </c>
      <c r="O22" s="38">
        <f t="shared" si="6"/>
        <v>0</v>
      </c>
      <c r="P22" s="38">
        <f t="shared" si="6"/>
        <v>0</v>
      </c>
      <c r="Q22" s="38">
        <f t="shared" si="6"/>
        <v>0</v>
      </c>
      <c r="R22" s="38">
        <f t="shared" si="6"/>
        <v>0</v>
      </c>
      <c r="S22" s="38">
        <f t="shared" si="6"/>
        <v>246.781184</v>
      </c>
      <c r="T22" s="38">
        <f t="shared" si="6"/>
        <v>854.24255999999991</v>
      </c>
      <c r="U22" s="38">
        <f t="shared" si="6"/>
        <v>664.41087999999991</v>
      </c>
      <c r="V22" s="38">
        <f t="shared" si="6"/>
        <v>132.88217600000002</v>
      </c>
      <c r="W22" s="38">
        <f t="shared" si="6"/>
        <v>0</v>
      </c>
      <c r="X22" s="38">
        <f t="shared" si="6"/>
        <v>0</v>
      </c>
      <c r="Y22" s="38">
        <f t="shared" si="6"/>
        <v>0</v>
      </c>
      <c r="Z22" s="38">
        <f t="shared" si="6"/>
        <v>100.95155199999999</v>
      </c>
      <c r="AA22" s="38">
        <f t="shared" si="6"/>
        <v>349.44767999999999</v>
      </c>
      <c r="AB22" s="38">
        <f t="shared" si="6"/>
        <v>271.79263999999995</v>
      </c>
      <c r="AC22" s="38">
        <f t="shared" si="6"/>
        <v>54.358528</v>
      </c>
      <c r="AD22" s="38">
        <f t="shared" si="6"/>
        <v>0</v>
      </c>
      <c r="AE22" s="38">
        <f t="shared" si="6"/>
        <v>0</v>
      </c>
      <c r="AF22" s="38">
        <f t="shared" si="6"/>
        <v>0</v>
      </c>
      <c r="AG22" s="38">
        <f t="shared" si="6"/>
        <v>0</v>
      </c>
      <c r="AH22" s="38">
        <f t="shared" si="6"/>
        <v>0</v>
      </c>
      <c r="AI22" s="38">
        <f t="shared" si="6"/>
        <v>0</v>
      </c>
      <c r="AJ22" s="38">
        <f t="shared" si="6"/>
        <v>0</v>
      </c>
      <c r="AK22" s="38">
        <f t="shared" si="6"/>
        <v>0</v>
      </c>
      <c r="AL22" s="38">
        <f t="shared" si="6"/>
        <v>0</v>
      </c>
      <c r="AM22" s="38">
        <f t="shared" si="6"/>
        <v>0</v>
      </c>
      <c r="AN22" s="38">
        <f t="shared" si="6"/>
        <v>0</v>
      </c>
    </row>
    <row r="23" spans="1:42" s="27" customFormat="1" ht="15.75" customHeight="1" x14ac:dyDescent="0.25">
      <c r="A23" s="43"/>
      <c r="C23" s="27" t="s">
        <v>119</v>
      </c>
      <c r="D23" s="84">
        <f>1-D22</f>
        <v>0.36</v>
      </c>
      <c r="E23" s="99">
        <f>SUM(F23:AN23)</f>
        <v>1504.6127999999997</v>
      </c>
      <c r="F23" s="38">
        <f t="shared" ref="F23:AN23" si="7">+F18*$D23</f>
        <v>0</v>
      </c>
      <c r="G23" s="38">
        <f t="shared" si="7"/>
        <v>0</v>
      </c>
      <c r="H23" s="38">
        <f t="shared" si="7"/>
        <v>0</v>
      </c>
      <c r="I23" s="38">
        <f t="shared" si="7"/>
        <v>0</v>
      </c>
      <c r="J23" s="38">
        <f t="shared" si="7"/>
        <v>0</v>
      </c>
      <c r="K23" s="38">
        <f t="shared" si="7"/>
        <v>0</v>
      </c>
      <c r="L23" s="38">
        <f t="shared" si="7"/>
        <v>0</v>
      </c>
      <c r="M23" s="38">
        <f t="shared" si="7"/>
        <v>0</v>
      </c>
      <c r="N23" s="38">
        <f t="shared" si="7"/>
        <v>0</v>
      </c>
      <c r="O23" s="38">
        <f t="shared" si="7"/>
        <v>0</v>
      </c>
      <c r="P23" s="38">
        <f t="shared" si="7"/>
        <v>0</v>
      </c>
      <c r="Q23" s="38">
        <f t="shared" si="7"/>
        <v>0</v>
      </c>
      <c r="R23" s="38">
        <f t="shared" si="7"/>
        <v>0</v>
      </c>
      <c r="S23" s="38">
        <f t="shared" si="7"/>
        <v>138.81441599999999</v>
      </c>
      <c r="T23" s="38">
        <f t="shared" si="7"/>
        <v>480.51143999999994</v>
      </c>
      <c r="U23" s="38">
        <f t="shared" si="7"/>
        <v>373.73111999999992</v>
      </c>
      <c r="V23" s="38">
        <f t="shared" si="7"/>
        <v>74.746223999999998</v>
      </c>
      <c r="W23" s="38">
        <f t="shared" si="7"/>
        <v>0</v>
      </c>
      <c r="X23" s="38">
        <f t="shared" si="7"/>
        <v>0</v>
      </c>
      <c r="Y23" s="38">
        <f t="shared" si="7"/>
        <v>0</v>
      </c>
      <c r="Z23" s="38">
        <f t="shared" si="7"/>
        <v>56.785247999999996</v>
      </c>
      <c r="AA23" s="38">
        <f t="shared" si="7"/>
        <v>196.56431999999998</v>
      </c>
      <c r="AB23" s="38">
        <f t="shared" si="7"/>
        <v>152.88335999999998</v>
      </c>
      <c r="AC23" s="38">
        <f t="shared" si="7"/>
        <v>30.576671999999999</v>
      </c>
      <c r="AD23" s="38">
        <f t="shared" si="7"/>
        <v>0</v>
      </c>
      <c r="AE23" s="38">
        <f t="shared" si="7"/>
        <v>0</v>
      </c>
      <c r="AF23" s="38">
        <f t="shared" si="7"/>
        <v>0</v>
      </c>
      <c r="AG23" s="38">
        <f t="shared" si="7"/>
        <v>0</v>
      </c>
      <c r="AH23" s="38">
        <f t="shared" si="7"/>
        <v>0</v>
      </c>
      <c r="AI23" s="38">
        <f t="shared" si="7"/>
        <v>0</v>
      </c>
      <c r="AJ23" s="38">
        <f t="shared" si="7"/>
        <v>0</v>
      </c>
      <c r="AK23" s="38">
        <f t="shared" si="7"/>
        <v>0</v>
      </c>
      <c r="AL23" s="38">
        <f t="shared" si="7"/>
        <v>0</v>
      </c>
      <c r="AM23" s="38">
        <f t="shared" si="7"/>
        <v>0</v>
      </c>
      <c r="AN23" s="38">
        <f t="shared" si="7"/>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120</v>
      </c>
      <c r="E25" s="188">
        <f>SUM(F25:AN25)</f>
        <v>8154.8927999999996</v>
      </c>
      <c r="F25" s="34">
        <f t="shared" ref="F25:AN25" si="8">+F23+F17</f>
        <v>0</v>
      </c>
      <c r="G25" s="34">
        <f t="shared" si="8"/>
        <v>0</v>
      </c>
      <c r="H25" s="34">
        <f t="shared" si="8"/>
        <v>0</v>
      </c>
      <c r="I25" s="34">
        <f t="shared" si="8"/>
        <v>0</v>
      </c>
      <c r="J25" s="34">
        <f t="shared" si="8"/>
        <v>0</v>
      </c>
      <c r="K25" s="34">
        <f t="shared" si="8"/>
        <v>0</v>
      </c>
      <c r="L25" s="34">
        <f t="shared" si="8"/>
        <v>0</v>
      </c>
      <c r="M25" s="34">
        <f t="shared" si="8"/>
        <v>0</v>
      </c>
      <c r="N25" s="34">
        <f t="shared" si="8"/>
        <v>0</v>
      </c>
      <c r="O25" s="34">
        <f t="shared" si="8"/>
        <v>0</v>
      </c>
      <c r="P25" s="34">
        <f t="shared" si="8"/>
        <v>0</v>
      </c>
      <c r="Q25" s="34">
        <f t="shared" si="8"/>
        <v>0</v>
      </c>
      <c r="R25" s="34">
        <f t="shared" si="8"/>
        <v>0</v>
      </c>
      <c r="S25" s="34">
        <f t="shared" si="8"/>
        <v>1003.3508159999999</v>
      </c>
      <c r="T25" s="34">
        <f t="shared" si="8"/>
        <v>3473.1374399999995</v>
      </c>
      <c r="U25" s="34">
        <f t="shared" si="8"/>
        <v>2701.3291199999994</v>
      </c>
      <c r="V25" s="34">
        <f t="shared" si="8"/>
        <v>540.26582399999995</v>
      </c>
      <c r="W25" s="34">
        <f t="shared" si="8"/>
        <v>0</v>
      </c>
      <c r="X25" s="34">
        <f t="shared" si="8"/>
        <v>0</v>
      </c>
      <c r="Y25" s="34">
        <f t="shared" si="8"/>
        <v>0</v>
      </c>
      <c r="Z25" s="34">
        <f t="shared" si="8"/>
        <v>56.785247999999996</v>
      </c>
      <c r="AA25" s="34">
        <f t="shared" si="8"/>
        <v>196.56431999999998</v>
      </c>
      <c r="AB25" s="34">
        <f t="shared" si="8"/>
        <v>152.88335999999998</v>
      </c>
      <c r="AC25" s="34">
        <f t="shared" si="8"/>
        <v>30.576671999999999</v>
      </c>
      <c r="AD25" s="34">
        <f t="shared" si="8"/>
        <v>0</v>
      </c>
      <c r="AE25" s="34">
        <f t="shared" si="8"/>
        <v>0</v>
      </c>
      <c r="AF25" s="34">
        <f t="shared" si="8"/>
        <v>0</v>
      </c>
      <c r="AG25" s="34">
        <f t="shared" si="8"/>
        <v>0</v>
      </c>
      <c r="AH25" s="34">
        <f t="shared" si="8"/>
        <v>0</v>
      </c>
      <c r="AI25" s="34">
        <f t="shared" si="8"/>
        <v>0</v>
      </c>
      <c r="AJ25" s="34">
        <f t="shared" si="8"/>
        <v>0</v>
      </c>
      <c r="AK25" s="34">
        <f t="shared" si="8"/>
        <v>0</v>
      </c>
      <c r="AL25" s="34">
        <f t="shared" si="8"/>
        <v>0</v>
      </c>
      <c r="AM25" s="34">
        <f t="shared" si="8"/>
        <v>0</v>
      </c>
      <c r="AN25" s="34">
        <f t="shared" si="8"/>
        <v>0</v>
      </c>
      <c r="AO25" s="50"/>
      <c r="AP25" s="27" t="s">
        <v>140</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135</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207</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137</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9">F30+F27+F19+F14</f>
        <v>320</v>
      </c>
      <c r="G32" s="39">
        <f t="shared" si="9"/>
        <v>0</v>
      </c>
      <c r="H32" s="39">
        <f t="shared" si="9"/>
        <v>0</v>
      </c>
      <c r="I32" s="39">
        <f t="shared" si="9"/>
        <v>0</v>
      </c>
      <c r="J32" s="39">
        <f t="shared" si="9"/>
        <v>0</v>
      </c>
      <c r="K32" s="39">
        <f t="shared" si="9"/>
        <v>0</v>
      </c>
      <c r="L32" s="39">
        <f t="shared" si="9"/>
        <v>0</v>
      </c>
      <c r="M32" s="39">
        <f t="shared" si="9"/>
        <v>0</v>
      </c>
      <c r="N32" s="39">
        <f t="shared" si="9"/>
        <v>261</v>
      </c>
      <c r="O32" s="39">
        <f>O30+O27+O19+O14</f>
        <v>0</v>
      </c>
      <c r="P32" s="39">
        <f t="shared" ref="P32:AN32" si="10">P30+P27+P19+P14</f>
        <v>0</v>
      </c>
      <c r="Q32" s="39">
        <f t="shared" si="10"/>
        <v>0</v>
      </c>
      <c r="R32" s="39">
        <f t="shared" si="10"/>
        <v>0</v>
      </c>
      <c r="S32" s="39">
        <f t="shared" si="10"/>
        <v>1250.1319999999998</v>
      </c>
      <c r="T32" s="39">
        <f t="shared" si="10"/>
        <v>4327.3799999999992</v>
      </c>
      <c r="U32" s="39">
        <f t="shared" si="10"/>
        <v>3365.7399999999993</v>
      </c>
      <c r="V32" s="39">
        <f t="shared" si="10"/>
        <v>1316.8710769230768</v>
      </c>
      <c r="W32" s="39">
        <f t="shared" si="10"/>
        <v>643.72307692307686</v>
      </c>
      <c r="X32" s="39">
        <f t="shared" si="10"/>
        <v>643.72307692307686</v>
      </c>
      <c r="Y32" s="39">
        <f t="shared" si="10"/>
        <v>643.72307692307686</v>
      </c>
      <c r="Z32" s="39">
        <f t="shared" si="10"/>
        <v>801.45987692307688</v>
      </c>
      <c r="AA32" s="39">
        <f t="shared" si="10"/>
        <v>1189.7350769230768</v>
      </c>
      <c r="AB32" s="39">
        <f t="shared" si="10"/>
        <v>1068.3990769230768</v>
      </c>
      <c r="AC32" s="39">
        <f t="shared" si="10"/>
        <v>728.65827692307687</v>
      </c>
      <c r="AD32" s="39">
        <f t="shared" si="10"/>
        <v>643.72307692307686</v>
      </c>
      <c r="AE32" s="39">
        <f t="shared" si="10"/>
        <v>643.72307692307686</v>
      </c>
      <c r="AF32" s="39">
        <f t="shared" si="10"/>
        <v>643.72307692307686</v>
      </c>
      <c r="AG32" s="39">
        <f t="shared" si="10"/>
        <v>643.72307692307686</v>
      </c>
      <c r="AH32" s="39">
        <f t="shared" si="10"/>
        <v>643.72307692307686</v>
      </c>
      <c r="AI32" s="39">
        <f t="shared" si="10"/>
        <v>708.73</v>
      </c>
      <c r="AJ32" s="39">
        <f t="shared" si="10"/>
        <v>0</v>
      </c>
      <c r="AK32" s="39">
        <f t="shared" si="10"/>
        <v>0</v>
      </c>
      <c r="AL32" s="39">
        <f t="shared" si="10"/>
        <v>0</v>
      </c>
      <c r="AM32" s="39">
        <f t="shared" si="10"/>
        <v>0</v>
      </c>
      <c r="AN32" s="39">
        <f t="shared" si="10"/>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1">+F11</f>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684.375</v>
      </c>
      <c r="W39" s="38">
        <f t="shared" si="11"/>
        <v>2555</v>
      </c>
      <c r="X39" s="38">
        <f t="shared" si="11"/>
        <v>3832.5</v>
      </c>
      <c r="Y39" s="38">
        <f t="shared" si="11"/>
        <v>3832.5</v>
      </c>
      <c r="Z39" s="38">
        <f t="shared" si="11"/>
        <v>3832.5</v>
      </c>
      <c r="AA39" s="38">
        <f t="shared" si="11"/>
        <v>3832.5</v>
      </c>
      <c r="AB39" s="38">
        <f t="shared" si="11"/>
        <v>3832.5</v>
      </c>
      <c r="AC39" s="38">
        <f t="shared" si="11"/>
        <v>3832.5</v>
      </c>
      <c r="AD39" s="38">
        <f t="shared" si="11"/>
        <v>3667.0454545454672</v>
      </c>
      <c r="AE39" s="38">
        <f t="shared" si="11"/>
        <v>3143.1818181818285</v>
      </c>
      <c r="AF39" s="38">
        <f t="shared" si="11"/>
        <v>2488.3522727272812</v>
      </c>
      <c r="AG39" s="38">
        <f t="shared" si="11"/>
        <v>2095.4545454545528</v>
      </c>
      <c r="AH39" s="38">
        <f t="shared" si="11"/>
        <v>1571.5909090909147</v>
      </c>
      <c r="AI39" s="38">
        <f t="shared" si="11"/>
        <v>0</v>
      </c>
      <c r="AJ39" s="38">
        <f t="shared" si="11"/>
        <v>0</v>
      </c>
      <c r="AK39" s="38">
        <f t="shared" si="11"/>
        <v>0</v>
      </c>
      <c r="AL39" s="38">
        <f t="shared" si="11"/>
        <v>0</v>
      </c>
      <c r="AM39" s="38">
        <f t="shared" si="11"/>
        <v>0</v>
      </c>
      <c r="AN39" s="38">
        <f t="shared" si="11"/>
        <v>0</v>
      </c>
    </row>
    <row r="40" spans="1:42" s="26" customFormat="1" ht="15.75" customHeight="1" x14ac:dyDescent="0.25">
      <c r="B40" s="43" t="s">
        <v>63</v>
      </c>
      <c r="C40" s="43"/>
      <c r="D40" s="43"/>
      <c r="E40" s="85"/>
      <c r="F40" s="1">
        <f>+$D$11*F36</f>
        <v>70</v>
      </c>
      <c r="G40" s="1">
        <f t="shared" ref="G40:AN40" si="12">+$D$11*G36</f>
        <v>70</v>
      </c>
      <c r="H40" s="1">
        <f t="shared" si="12"/>
        <v>70</v>
      </c>
      <c r="I40" s="1">
        <f t="shared" si="12"/>
        <v>70</v>
      </c>
      <c r="J40" s="1">
        <f t="shared" si="12"/>
        <v>70</v>
      </c>
      <c r="K40" s="1">
        <f t="shared" si="12"/>
        <v>70</v>
      </c>
      <c r="L40" s="1">
        <f t="shared" si="12"/>
        <v>70</v>
      </c>
      <c r="M40" s="1">
        <f t="shared" si="12"/>
        <v>70</v>
      </c>
      <c r="N40" s="1">
        <f t="shared" si="12"/>
        <v>70</v>
      </c>
      <c r="O40" s="1">
        <f t="shared" si="12"/>
        <v>70</v>
      </c>
      <c r="P40" s="1">
        <f t="shared" si="12"/>
        <v>70</v>
      </c>
      <c r="Q40" s="1">
        <f t="shared" si="12"/>
        <v>70</v>
      </c>
      <c r="R40" s="1">
        <f t="shared" si="12"/>
        <v>70</v>
      </c>
      <c r="S40" s="1">
        <f t="shared" si="12"/>
        <v>70</v>
      </c>
      <c r="T40" s="1">
        <f t="shared" si="12"/>
        <v>71.400000000000006</v>
      </c>
      <c r="U40" s="1">
        <f t="shared" si="12"/>
        <v>72.828000000000003</v>
      </c>
      <c r="V40" s="1">
        <f t="shared" si="12"/>
        <v>74.284559999999999</v>
      </c>
      <c r="W40" s="1">
        <f t="shared" si="12"/>
        <v>75.770251200000004</v>
      </c>
      <c r="X40" s="1">
        <f t="shared" si="12"/>
        <v>77.285656224000007</v>
      </c>
      <c r="Y40" s="1">
        <f t="shared" si="12"/>
        <v>78.83136934848001</v>
      </c>
      <c r="Z40" s="1">
        <f t="shared" si="12"/>
        <v>80.407996735449601</v>
      </c>
      <c r="AA40" s="1">
        <f t="shared" si="12"/>
        <v>82.016156670158608</v>
      </c>
      <c r="AB40" s="1">
        <f t="shared" si="12"/>
        <v>83.65647980356178</v>
      </c>
      <c r="AC40" s="1">
        <f t="shared" si="12"/>
        <v>85.329609399633014</v>
      </c>
      <c r="AD40" s="1">
        <f t="shared" si="12"/>
        <v>87.036201587625669</v>
      </c>
      <c r="AE40" s="1">
        <f t="shared" si="12"/>
        <v>88.77692561937819</v>
      </c>
      <c r="AF40" s="1">
        <f t="shared" si="12"/>
        <v>90.552464131765745</v>
      </c>
      <c r="AG40" s="1">
        <f t="shared" si="12"/>
        <v>92.363513414401069</v>
      </c>
      <c r="AH40" s="1">
        <f t="shared" si="12"/>
        <v>94.210783682689097</v>
      </c>
      <c r="AI40" s="1">
        <f t="shared" si="12"/>
        <v>96.094999356342868</v>
      </c>
      <c r="AJ40" s="1">
        <f t="shared" si="12"/>
        <v>98.016899343469746</v>
      </c>
      <c r="AK40" s="1">
        <f t="shared" si="12"/>
        <v>99.977237330339136</v>
      </c>
      <c r="AL40" s="1">
        <f t="shared" si="12"/>
        <v>101.97678207694591</v>
      </c>
      <c r="AM40" s="1">
        <f t="shared" si="12"/>
        <v>104.01631771848484</v>
      </c>
      <c r="AN40" s="1">
        <f t="shared" si="12"/>
        <v>106.09664407285455</v>
      </c>
      <c r="AO40" s="32"/>
      <c r="AP40" s="28" t="s">
        <v>81</v>
      </c>
    </row>
    <row r="41" spans="1:42" s="14" customFormat="1" ht="15.75" customHeight="1" x14ac:dyDescent="0.25">
      <c r="A41" s="13"/>
      <c r="B41" s="14" t="s">
        <v>62</v>
      </c>
      <c r="E41" s="98">
        <f>SUM(F41:AN41)</f>
        <v>46828.832198288881</v>
      </c>
      <c r="F41" s="97">
        <f>+F39*F36</f>
        <v>0</v>
      </c>
      <c r="G41" s="97">
        <f t="shared" ref="G41:AN41" si="13">+G39*G36</f>
        <v>0</v>
      </c>
      <c r="H41" s="97">
        <f t="shared" si="13"/>
        <v>0</v>
      </c>
      <c r="I41" s="97">
        <f t="shared" si="13"/>
        <v>0</v>
      </c>
      <c r="J41" s="97">
        <f t="shared" si="13"/>
        <v>0</v>
      </c>
      <c r="K41" s="97">
        <f t="shared" si="13"/>
        <v>0</v>
      </c>
      <c r="L41" s="97">
        <f t="shared" si="13"/>
        <v>0</v>
      </c>
      <c r="M41" s="97">
        <f t="shared" si="13"/>
        <v>0</v>
      </c>
      <c r="N41" s="97">
        <f t="shared" si="13"/>
        <v>0</v>
      </c>
      <c r="O41" s="97">
        <f t="shared" si="13"/>
        <v>0</v>
      </c>
      <c r="P41" s="97">
        <f t="shared" si="13"/>
        <v>0</v>
      </c>
      <c r="Q41" s="97">
        <f t="shared" si="13"/>
        <v>0</v>
      </c>
      <c r="R41" s="97">
        <f t="shared" si="13"/>
        <v>0</v>
      </c>
      <c r="S41" s="97">
        <f t="shared" si="13"/>
        <v>0</v>
      </c>
      <c r="T41" s="97">
        <f t="shared" si="13"/>
        <v>0</v>
      </c>
      <c r="U41" s="97">
        <f t="shared" si="13"/>
        <v>0</v>
      </c>
      <c r="V41" s="97">
        <f t="shared" si="13"/>
        <v>726.2642249999999</v>
      </c>
      <c r="W41" s="97">
        <f t="shared" si="13"/>
        <v>2765.6141687999998</v>
      </c>
      <c r="X41" s="97">
        <f t="shared" si="13"/>
        <v>4231.3896782640004</v>
      </c>
      <c r="Y41" s="97">
        <f t="shared" si="13"/>
        <v>4316.0174718292801</v>
      </c>
      <c r="Z41" s="97">
        <f t="shared" si="13"/>
        <v>4402.3378212658654</v>
      </c>
      <c r="AA41" s="97">
        <f t="shared" si="13"/>
        <v>4490.384577691183</v>
      </c>
      <c r="AB41" s="97">
        <f t="shared" si="13"/>
        <v>4580.1922692450071</v>
      </c>
      <c r="AC41" s="97">
        <f t="shared" si="13"/>
        <v>4671.7961146299076</v>
      </c>
      <c r="AD41" s="97">
        <f t="shared" si="13"/>
        <v>4559.5101058972241</v>
      </c>
      <c r="AE41" s="97">
        <f t="shared" si="13"/>
        <v>3986.3145497272867</v>
      </c>
      <c r="AF41" s="97">
        <f t="shared" si="13"/>
        <v>3218.9489989047843</v>
      </c>
      <c r="AG41" s="97">
        <f t="shared" si="13"/>
        <v>2764.9077716908469</v>
      </c>
      <c r="AH41" s="97">
        <f t="shared" si="13"/>
        <v>2115.1544453434981</v>
      </c>
      <c r="AI41" s="97">
        <f t="shared" si="13"/>
        <v>0</v>
      </c>
      <c r="AJ41" s="97">
        <f t="shared" si="13"/>
        <v>0</v>
      </c>
      <c r="AK41" s="97">
        <f t="shared" si="13"/>
        <v>0</v>
      </c>
      <c r="AL41" s="97">
        <f t="shared" si="13"/>
        <v>0</v>
      </c>
      <c r="AM41" s="97">
        <f t="shared" si="13"/>
        <v>0</v>
      </c>
      <c r="AN41" s="97">
        <f t="shared" si="13"/>
        <v>0</v>
      </c>
      <c r="AO41" s="99"/>
      <c r="AP41" s="100"/>
    </row>
    <row r="42" spans="1:42" s="26" customFormat="1" ht="15.75" customHeight="1" x14ac:dyDescent="0.25">
      <c r="A42" s="13"/>
      <c r="B42" s="26" t="s">
        <v>64</v>
      </c>
      <c r="C42" s="43"/>
      <c r="D42" s="43"/>
      <c r="E42" s="119"/>
      <c r="F42" s="41">
        <f>+F41</f>
        <v>0</v>
      </c>
      <c r="G42" s="41">
        <f t="shared" ref="G42:AN42" si="14">+G41+F42</f>
        <v>0</v>
      </c>
      <c r="H42" s="41">
        <f t="shared" si="14"/>
        <v>0</v>
      </c>
      <c r="I42" s="41">
        <f t="shared" si="14"/>
        <v>0</v>
      </c>
      <c r="J42" s="41">
        <f t="shared" si="14"/>
        <v>0</v>
      </c>
      <c r="K42" s="41">
        <f t="shared" si="14"/>
        <v>0</v>
      </c>
      <c r="L42" s="41">
        <f t="shared" si="14"/>
        <v>0</v>
      </c>
      <c r="M42" s="41">
        <f t="shared" si="14"/>
        <v>0</v>
      </c>
      <c r="N42" s="41">
        <f t="shared" si="14"/>
        <v>0</v>
      </c>
      <c r="O42" s="41">
        <f t="shared" si="14"/>
        <v>0</v>
      </c>
      <c r="P42" s="41">
        <f t="shared" si="14"/>
        <v>0</v>
      </c>
      <c r="Q42" s="41">
        <f t="shared" si="14"/>
        <v>0</v>
      </c>
      <c r="R42" s="41">
        <f t="shared" si="14"/>
        <v>0</v>
      </c>
      <c r="S42" s="41">
        <f t="shared" si="14"/>
        <v>0</v>
      </c>
      <c r="T42" s="41">
        <f t="shared" si="14"/>
        <v>0</v>
      </c>
      <c r="U42" s="41">
        <f t="shared" si="14"/>
        <v>0</v>
      </c>
      <c r="V42" s="41">
        <f t="shared" si="14"/>
        <v>726.2642249999999</v>
      </c>
      <c r="W42" s="41">
        <f t="shared" si="14"/>
        <v>3491.8783937999997</v>
      </c>
      <c r="X42" s="41">
        <f t="shared" si="14"/>
        <v>7723.2680720640001</v>
      </c>
      <c r="Y42" s="41">
        <f t="shared" si="14"/>
        <v>12039.28554389328</v>
      </c>
      <c r="Z42" s="41">
        <f t="shared" si="14"/>
        <v>16441.623365159146</v>
      </c>
      <c r="AA42" s="41">
        <f t="shared" si="14"/>
        <v>20932.00794285033</v>
      </c>
      <c r="AB42" s="41">
        <f t="shared" si="14"/>
        <v>25512.200212095337</v>
      </c>
      <c r="AC42" s="41">
        <f t="shared" si="14"/>
        <v>30183.996326725246</v>
      </c>
      <c r="AD42" s="41">
        <f t="shared" si="14"/>
        <v>34743.506432622467</v>
      </c>
      <c r="AE42" s="41">
        <f t="shared" si="14"/>
        <v>38729.820982349753</v>
      </c>
      <c r="AF42" s="41">
        <f t="shared" si="14"/>
        <v>41948.76998125454</v>
      </c>
      <c r="AG42" s="41">
        <f t="shared" si="14"/>
        <v>44713.677752945383</v>
      </c>
      <c r="AH42" s="41">
        <f t="shared" si="14"/>
        <v>46828.832198288881</v>
      </c>
      <c r="AI42" s="41">
        <f t="shared" si="14"/>
        <v>46828.832198288881</v>
      </c>
      <c r="AJ42" s="41">
        <f t="shared" si="14"/>
        <v>46828.832198288881</v>
      </c>
      <c r="AK42" s="41">
        <f t="shared" si="14"/>
        <v>46828.832198288881</v>
      </c>
      <c r="AL42" s="41">
        <f t="shared" si="14"/>
        <v>46828.832198288881</v>
      </c>
      <c r="AM42" s="41">
        <f t="shared" si="14"/>
        <v>46828.832198288881</v>
      </c>
      <c r="AN42" s="41">
        <f t="shared" si="14"/>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5">+F14</f>
        <v>320</v>
      </c>
      <c r="G46" s="41">
        <f t="shared" si="15"/>
        <v>0</v>
      </c>
      <c r="H46" s="41">
        <f t="shared" si="15"/>
        <v>0</v>
      </c>
      <c r="I46" s="41">
        <f t="shared" si="15"/>
        <v>0</v>
      </c>
      <c r="J46" s="41">
        <f t="shared" si="15"/>
        <v>0</v>
      </c>
      <c r="K46" s="41">
        <f t="shared" si="15"/>
        <v>0</v>
      </c>
      <c r="L46" s="41">
        <f t="shared" si="15"/>
        <v>0</v>
      </c>
      <c r="M46" s="41">
        <f t="shared" si="15"/>
        <v>0</v>
      </c>
      <c r="N46" s="41">
        <f t="shared" si="15"/>
        <v>261</v>
      </c>
      <c r="O46" s="41">
        <f t="shared" si="15"/>
        <v>0</v>
      </c>
      <c r="P46" s="41">
        <f t="shared" si="15"/>
        <v>0</v>
      </c>
      <c r="Q46" s="41">
        <f t="shared" si="15"/>
        <v>0</v>
      </c>
      <c r="R46" s="41">
        <f t="shared" si="15"/>
        <v>0</v>
      </c>
      <c r="S46" s="41">
        <f t="shared" si="15"/>
        <v>0</v>
      </c>
      <c r="T46" s="41">
        <f t="shared" si="15"/>
        <v>0</v>
      </c>
      <c r="U46" s="41">
        <f t="shared" si="15"/>
        <v>0</v>
      </c>
      <c r="V46" s="41">
        <f t="shared" si="15"/>
        <v>0</v>
      </c>
      <c r="W46" s="41">
        <f t="shared" si="15"/>
        <v>0</v>
      </c>
      <c r="X46" s="41">
        <f t="shared" si="15"/>
        <v>0</v>
      </c>
      <c r="Y46" s="41">
        <f t="shared" si="15"/>
        <v>0</v>
      </c>
      <c r="Z46" s="41">
        <f t="shared" si="15"/>
        <v>0</v>
      </c>
      <c r="AA46" s="41">
        <f t="shared" si="15"/>
        <v>0</v>
      </c>
      <c r="AB46" s="41">
        <f t="shared" si="15"/>
        <v>0</v>
      </c>
      <c r="AC46" s="41">
        <f t="shared" si="15"/>
        <v>0</v>
      </c>
      <c r="AD46" s="41">
        <f t="shared" si="15"/>
        <v>0</v>
      </c>
      <c r="AE46" s="41">
        <f t="shared" si="15"/>
        <v>0</v>
      </c>
      <c r="AF46" s="41">
        <f t="shared" si="15"/>
        <v>0</v>
      </c>
      <c r="AG46" s="41">
        <f t="shared" si="15"/>
        <v>0</v>
      </c>
      <c r="AH46" s="41">
        <f t="shared" si="15"/>
        <v>0</v>
      </c>
      <c r="AI46" s="41">
        <f t="shared" si="15"/>
        <v>0</v>
      </c>
      <c r="AJ46" s="41">
        <f t="shared" si="15"/>
        <v>0</v>
      </c>
      <c r="AK46" s="41">
        <f t="shared" si="15"/>
        <v>0</v>
      </c>
      <c r="AL46" s="41">
        <f t="shared" si="15"/>
        <v>0</v>
      </c>
      <c r="AM46" s="41">
        <f t="shared" si="15"/>
        <v>0</v>
      </c>
      <c r="AN46" s="41">
        <f t="shared" si="15"/>
        <v>0</v>
      </c>
      <c r="AO46" s="32"/>
      <c r="AP46" s="28"/>
    </row>
    <row r="47" spans="1:42" s="26" customFormat="1" ht="15.75" customHeight="1" x14ac:dyDescent="0.25">
      <c r="A47" s="13"/>
      <c r="B47" s="26" t="s">
        <v>117</v>
      </c>
      <c r="C47" s="43"/>
      <c r="D47" s="43"/>
      <c r="E47" s="85">
        <f>SUM(F47:AN47)</f>
        <v>10829.759999999998</v>
      </c>
      <c r="F47" s="41">
        <f t="shared" ref="F47:AN47" si="16">+F19</f>
        <v>0</v>
      </c>
      <c r="G47" s="41">
        <f t="shared" si="16"/>
        <v>0</v>
      </c>
      <c r="H47" s="41">
        <f t="shared" si="16"/>
        <v>0</v>
      </c>
      <c r="I47" s="41">
        <f t="shared" si="16"/>
        <v>0</v>
      </c>
      <c r="J47" s="41">
        <f t="shared" si="16"/>
        <v>0</v>
      </c>
      <c r="K47" s="41">
        <f t="shared" si="16"/>
        <v>0</v>
      </c>
      <c r="L47" s="41">
        <f t="shared" si="16"/>
        <v>0</v>
      </c>
      <c r="M47" s="41">
        <f t="shared" si="16"/>
        <v>0</v>
      </c>
      <c r="N47" s="41">
        <f t="shared" si="16"/>
        <v>0</v>
      </c>
      <c r="O47" s="41">
        <f t="shared" si="16"/>
        <v>0</v>
      </c>
      <c r="P47" s="41">
        <f t="shared" si="16"/>
        <v>0</v>
      </c>
      <c r="Q47" s="41">
        <f t="shared" si="16"/>
        <v>0</v>
      </c>
      <c r="R47" s="41">
        <f t="shared" si="16"/>
        <v>0</v>
      </c>
      <c r="S47" s="41">
        <f t="shared" si="16"/>
        <v>1250.1319999999998</v>
      </c>
      <c r="T47" s="41">
        <f t="shared" si="16"/>
        <v>4327.3799999999992</v>
      </c>
      <c r="U47" s="41">
        <f t="shared" si="16"/>
        <v>3365.7399999999993</v>
      </c>
      <c r="V47" s="41">
        <f t="shared" si="16"/>
        <v>673.14799999999991</v>
      </c>
      <c r="W47" s="41">
        <f t="shared" si="16"/>
        <v>0</v>
      </c>
      <c r="X47" s="41">
        <f t="shared" si="16"/>
        <v>0</v>
      </c>
      <c r="Y47" s="41">
        <f t="shared" si="16"/>
        <v>0</v>
      </c>
      <c r="Z47" s="41">
        <f t="shared" si="16"/>
        <v>157.73679999999999</v>
      </c>
      <c r="AA47" s="41">
        <f t="shared" si="16"/>
        <v>546.01199999999994</v>
      </c>
      <c r="AB47" s="41">
        <f t="shared" si="16"/>
        <v>424.67599999999993</v>
      </c>
      <c r="AC47" s="41">
        <f t="shared" si="16"/>
        <v>84.935199999999995</v>
      </c>
      <c r="AD47" s="41">
        <f t="shared" si="16"/>
        <v>0</v>
      </c>
      <c r="AE47" s="41">
        <f t="shared" si="16"/>
        <v>0</v>
      </c>
      <c r="AF47" s="41">
        <f t="shared" si="16"/>
        <v>0</v>
      </c>
      <c r="AG47" s="41">
        <f t="shared" si="16"/>
        <v>0</v>
      </c>
      <c r="AH47" s="41">
        <f t="shared" si="16"/>
        <v>0</v>
      </c>
      <c r="AI47" s="41">
        <f t="shared" si="16"/>
        <v>0</v>
      </c>
      <c r="AJ47" s="41">
        <f t="shared" si="16"/>
        <v>0</v>
      </c>
      <c r="AK47" s="41">
        <f t="shared" si="16"/>
        <v>0</v>
      </c>
      <c r="AL47" s="41">
        <f t="shared" si="16"/>
        <v>0</v>
      </c>
      <c r="AM47" s="41">
        <f t="shared" si="16"/>
        <v>0</v>
      </c>
      <c r="AN47" s="41">
        <f t="shared" si="16"/>
        <v>0</v>
      </c>
      <c r="AO47" s="32"/>
      <c r="AP47" s="28"/>
    </row>
    <row r="48" spans="1:42" s="26" customFormat="1" ht="15.75" customHeight="1" x14ac:dyDescent="0.25">
      <c r="A48" s="13"/>
      <c r="B48" s="26" t="s">
        <v>156</v>
      </c>
      <c r="C48" s="43"/>
      <c r="D48" s="43"/>
      <c r="E48" s="85">
        <f>SUM(F48:AN48)</f>
        <v>8368.4000000000015</v>
      </c>
      <c r="F48" s="41">
        <f t="shared" ref="F48:AN48" si="17">+F27</f>
        <v>0</v>
      </c>
      <c r="G48" s="41">
        <f t="shared" si="17"/>
        <v>0</v>
      </c>
      <c r="H48" s="41">
        <f t="shared" si="17"/>
        <v>0</v>
      </c>
      <c r="I48" s="41">
        <f t="shared" si="17"/>
        <v>0</v>
      </c>
      <c r="J48" s="41">
        <f t="shared" si="17"/>
        <v>0</v>
      </c>
      <c r="K48" s="41">
        <f t="shared" si="17"/>
        <v>0</v>
      </c>
      <c r="L48" s="41">
        <f t="shared" si="17"/>
        <v>0</v>
      </c>
      <c r="M48" s="41">
        <f t="shared" si="17"/>
        <v>0</v>
      </c>
      <c r="N48" s="41">
        <f t="shared" si="17"/>
        <v>0</v>
      </c>
      <c r="O48" s="41">
        <f t="shared" si="17"/>
        <v>0</v>
      </c>
      <c r="P48" s="41">
        <f t="shared" si="17"/>
        <v>0</v>
      </c>
      <c r="Q48" s="41">
        <f t="shared" si="17"/>
        <v>0</v>
      </c>
      <c r="R48" s="41">
        <f t="shared" si="17"/>
        <v>0</v>
      </c>
      <c r="S48" s="41">
        <f t="shared" si="17"/>
        <v>0</v>
      </c>
      <c r="T48" s="41">
        <f t="shared" si="17"/>
        <v>0</v>
      </c>
      <c r="U48" s="41">
        <f t="shared" si="17"/>
        <v>0</v>
      </c>
      <c r="V48" s="41">
        <f t="shared" si="17"/>
        <v>643.72307692307686</v>
      </c>
      <c r="W48" s="41">
        <f t="shared" si="17"/>
        <v>643.72307692307686</v>
      </c>
      <c r="X48" s="41">
        <f t="shared" si="17"/>
        <v>643.72307692307686</v>
      </c>
      <c r="Y48" s="41">
        <f t="shared" si="17"/>
        <v>643.72307692307686</v>
      </c>
      <c r="Z48" s="41">
        <f t="shared" si="17"/>
        <v>643.72307692307686</v>
      </c>
      <c r="AA48" s="41">
        <f t="shared" si="17"/>
        <v>643.72307692307686</v>
      </c>
      <c r="AB48" s="41">
        <f t="shared" si="17"/>
        <v>643.72307692307686</v>
      </c>
      <c r="AC48" s="41">
        <f t="shared" si="17"/>
        <v>643.72307692307686</v>
      </c>
      <c r="AD48" s="41">
        <f t="shared" si="17"/>
        <v>643.72307692307686</v>
      </c>
      <c r="AE48" s="41">
        <f t="shared" si="17"/>
        <v>643.72307692307686</v>
      </c>
      <c r="AF48" s="41">
        <f t="shared" si="17"/>
        <v>643.72307692307686</v>
      </c>
      <c r="AG48" s="41">
        <f t="shared" si="17"/>
        <v>643.72307692307686</v>
      </c>
      <c r="AH48" s="41">
        <f t="shared" si="17"/>
        <v>643.72307692307686</v>
      </c>
      <c r="AI48" s="41">
        <f t="shared" si="17"/>
        <v>0</v>
      </c>
      <c r="AJ48" s="41">
        <f t="shared" si="17"/>
        <v>0</v>
      </c>
      <c r="AK48" s="41">
        <f t="shared" si="17"/>
        <v>0</v>
      </c>
      <c r="AL48" s="41">
        <f t="shared" si="17"/>
        <v>0</v>
      </c>
      <c r="AM48" s="41">
        <f t="shared" si="17"/>
        <v>0</v>
      </c>
      <c r="AN48" s="41">
        <f t="shared" si="17"/>
        <v>0</v>
      </c>
      <c r="AO48" s="32"/>
      <c r="AP48" s="28"/>
    </row>
    <row r="49" spans="1:42" s="26" customFormat="1" ht="15.75" customHeight="1" x14ac:dyDescent="0.25">
      <c r="A49" s="13"/>
      <c r="B49" s="26" t="s">
        <v>206</v>
      </c>
      <c r="C49" s="43"/>
      <c r="D49" s="43"/>
      <c r="E49" s="85">
        <f>SUM(F49:AN49)</f>
        <v>708.73</v>
      </c>
      <c r="F49" s="45">
        <f>F30</f>
        <v>0</v>
      </c>
      <c r="G49" s="45">
        <f t="shared" ref="G49:AN49" si="18">G30</f>
        <v>0</v>
      </c>
      <c r="H49" s="45">
        <f t="shared" si="18"/>
        <v>0</v>
      </c>
      <c r="I49" s="45">
        <f t="shared" si="18"/>
        <v>0</v>
      </c>
      <c r="J49" s="45">
        <f t="shared" si="18"/>
        <v>0</v>
      </c>
      <c r="K49" s="45">
        <f t="shared" si="18"/>
        <v>0</v>
      </c>
      <c r="L49" s="45">
        <f t="shared" si="18"/>
        <v>0</v>
      </c>
      <c r="M49" s="45">
        <f t="shared" si="18"/>
        <v>0</v>
      </c>
      <c r="N49" s="45">
        <f t="shared" si="18"/>
        <v>0</v>
      </c>
      <c r="O49" s="45">
        <f t="shared" si="18"/>
        <v>0</v>
      </c>
      <c r="P49" s="45">
        <f t="shared" si="18"/>
        <v>0</v>
      </c>
      <c r="Q49" s="45">
        <f t="shared" si="18"/>
        <v>0</v>
      </c>
      <c r="R49" s="45">
        <f t="shared" si="18"/>
        <v>0</v>
      </c>
      <c r="S49" s="45">
        <f t="shared" si="18"/>
        <v>0</v>
      </c>
      <c r="T49" s="45">
        <f t="shared" si="18"/>
        <v>0</v>
      </c>
      <c r="U49" s="45">
        <f t="shared" si="18"/>
        <v>0</v>
      </c>
      <c r="V49" s="45">
        <f t="shared" si="18"/>
        <v>0</v>
      </c>
      <c r="W49" s="45">
        <f t="shared" si="18"/>
        <v>0</v>
      </c>
      <c r="X49" s="45">
        <f t="shared" si="18"/>
        <v>0</v>
      </c>
      <c r="Y49" s="45">
        <f t="shared" si="18"/>
        <v>0</v>
      </c>
      <c r="Z49" s="45">
        <f t="shared" si="18"/>
        <v>0</v>
      </c>
      <c r="AA49" s="45">
        <f t="shared" si="18"/>
        <v>0</v>
      </c>
      <c r="AB49" s="45">
        <f t="shared" si="18"/>
        <v>0</v>
      </c>
      <c r="AC49" s="45">
        <f t="shared" si="18"/>
        <v>0</v>
      </c>
      <c r="AD49" s="45">
        <f t="shared" si="18"/>
        <v>0</v>
      </c>
      <c r="AE49" s="45">
        <f t="shared" si="18"/>
        <v>0</v>
      </c>
      <c r="AF49" s="45">
        <f t="shared" si="18"/>
        <v>0</v>
      </c>
      <c r="AG49" s="45">
        <f t="shared" si="18"/>
        <v>0</v>
      </c>
      <c r="AH49" s="45">
        <f t="shared" si="18"/>
        <v>0</v>
      </c>
      <c r="AI49" s="45">
        <f t="shared" si="18"/>
        <v>708.73</v>
      </c>
      <c r="AJ49" s="45">
        <f t="shared" si="18"/>
        <v>0</v>
      </c>
      <c r="AK49" s="45">
        <f t="shared" si="18"/>
        <v>0</v>
      </c>
      <c r="AL49" s="45">
        <f t="shared" si="18"/>
        <v>0</v>
      </c>
      <c r="AM49" s="45">
        <f t="shared" si="18"/>
        <v>0</v>
      </c>
      <c r="AN49" s="45">
        <f t="shared" si="18"/>
        <v>0</v>
      </c>
      <c r="AO49" s="32"/>
      <c r="AP49" s="28"/>
    </row>
    <row r="50" spans="1:42" s="14" customFormat="1" ht="15.75" customHeight="1" x14ac:dyDescent="0.25">
      <c r="A50" s="13"/>
      <c r="B50" s="14" t="s">
        <v>65</v>
      </c>
      <c r="E50" s="98">
        <f>SUM(F50:AN50)</f>
        <v>20487.89</v>
      </c>
      <c r="F50" s="101">
        <f t="shared" ref="F50:AN50" si="19">SUM(F46:F49)</f>
        <v>320</v>
      </c>
      <c r="G50" s="101">
        <f t="shared" si="19"/>
        <v>0</v>
      </c>
      <c r="H50" s="101">
        <f t="shared" si="19"/>
        <v>0</v>
      </c>
      <c r="I50" s="101">
        <f t="shared" si="19"/>
        <v>0</v>
      </c>
      <c r="J50" s="101">
        <f t="shared" si="19"/>
        <v>0</v>
      </c>
      <c r="K50" s="101">
        <f t="shared" si="19"/>
        <v>0</v>
      </c>
      <c r="L50" s="101">
        <f t="shared" si="19"/>
        <v>0</v>
      </c>
      <c r="M50" s="101">
        <f t="shared" si="19"/>
        <v>0</v>
      </c>
      <c r="N50" s="101">
        <f t="shared" si="19"/>
        <v>261</v>
      </c>
      <c r="O50" s="101">
        <f t="shared" si="19"/>
        <v>0</v>
      </c>
      <c r="P50" s="101">
        <f t="shared" si="19"/>
        <v>0</v>
      </c>
      <c r="Q50" s="101">
        <f t="shared" si="19"/>
        <v>0</v>
      </c>
      <c r="R50" s="101">
        <f t="shared" si="19"/>
        <v>0</v>
      </c>
      <c r="S50" s="101">
        <f t="shared" si="19"/>
        <v>1250.1319999999998</v>
      </c>
      <c r="T50" s="101">
        <f t="shared" si="19"/>
        <v>4327.3799999999992</v>
      </c>
      <c r="U50" s="101">
        <f t="shared" si="19"/>
        <v>3365.7399999999993</v>
      </c>
      <c r="V50" s="101">
        <f t="shared" si="19"/>
        <v>1316.8710769230768</v>
      </c>
      <c r="W50" s="101">
        <f t="shared" si="19"/>
        <v>643.72307692307686</v>
      </c>
      <c r="X50" s="101">
        <f t="shared" si="19"/>
        <v>643.72307692307686</v>
      </c>
      <c r="Y50" s="101">
        <f t="shared" si="19"/>
        <v>643.72307692307686</v>
      </c>
      <c r="Z50" s="101">
        <f t="shared" si="19"/>
        <v>801.45987692307688</v>
      </c>
      <c r="AA50" s="101">
        <f t="shared" si="19"/>
        <v>1189.7350769230768</v>
      </c>
      <c r="AB50" s="101">
        <f t="shared" si="19"/>
        <v>1068.3990769230768</v>
      </c>
      <c r="AC50" s="101">
        <f t="shared" si="19"/>
        <v>728.65827692307687</v>
      </c>
      <c r="AD50" s="101">
        <f t="shared" si="19"/>
        <v>643.72307692307686</v>
      </c>
      <c r="AE50" s="101">
        <f t="shared" si="19"/>
        <v>643.72307692307686</v>
      </c>
      <c r="AF50" s="101">
        <f t="shared" si="19"/>
        <v>643.72307692307686</v>
      </c>
      <c r="AG50" s="101">
        <f t="shared" si="19"/>
        <v>643.72307692307686</v>
      </c>
      <c r="AH50" s="101">
        <f t="shared" si="19"/>
        <v>643.72307692307686</v>
      </c>
      <c r="AI50" s="101">
        <f t="shared" si="19"/>
        <v>708.73</v>
      </c>
      <c r="AJ50" s="101">
        <f t="shared" si="19"/>
        <v>0</v>
      </c>
      <c r="AK50" s="101">
        <f t="shared" si="19"/>
        <v>0</v>
      </c>
      <c r="AL50" s="101">
        <f t="shared" si="19"/>
        <v>0</v>
      </c>
      <c r="AM50" s="101">
        <f t="shared" si="19"/>
        <v>0</v>
      </c>
      <c r="AN50" s="101">
        <f t="shared" si="19"/>
        <v>0</v>
      </c>
      <c r="AO50" s="99"/>
      <c r="AP50" s="100"/>
    </row>
    <row r="51" spans="1:42" s="26" customFormat="1" ht="15.75" customHeight="1" x14ac:dyDescent="0.25">
      <c r="A51" s="13"/>
      <c r="B51" s="26" t="s">
        <v>66</v>
      </c>
      <c r="C51" s="43"/>
      <c r="D51" s="43"/>
      <c r="E51" s="119"/>
      <c r="F51" s="41">
        <f>+F50</f>
        <v>320</v>
      </c>
      <c r="G51" s="41">
        <f t="shared" ref="G51:AN51" si="20">+G50+F51</f>
        <v>320</v>
      </c>
      <c r="H51" s="41">
        <f t="shared" si="20"/>
        <v>320</v>
      </c>
      <c r="I51" s="41">
        <f t="shared" si="20"/>
        <v>320</v>
      </c>
      <c r="J51" s="41">
        <f t="shared" si="20"/>
        <v>320</v>
      </c>
      <c r="K51" s="41">
        <f t="shared" si="20"/>
        <v>320</v>
      </c>
      <c r="L51" s="41">
        <f t="shared" si="20"/>
        <v>320</v>
      </c>
      <c r="M51" s="41">
        <f t="shared" si="20"/>
        <v>320</v>
      </c>
      <c r="N51" s="41">
        <f t="shared" si="20"/>
        <v>581</v>
      </c>
      <c r="O51" s="41">
        <f t="shared" si="20"/>
        <v>581</v>
      </c>
      <c r="P51" s="41">
        <f t="shared" si="20"/>
        <v>581</v>
      </c>
      <c r="Q51" s="41">
        <f t="shared" si="20"/>
        <v>581</v>
      </c>
      <c r="R51" s="41">
        <f t="shared" si="20"/>
        <v>581</v>
      </c>
      <c r="S51" s="41">
        <f t="shared" si="20"/>
        <v>1831.1319999999998</v>
      </c>
      <c r="T51" s="41">
        <f t="shared" si="20"/>
        <v>6158.5119999999988</v>
      </c>
      <c r="U51" s="41">
        <f t="shared" si="20"/>
        <v>9524.2519999999986</v>
      </c>
      <c r="V51" s="41">
        <f t="shared" si="20"/>
        <v>10841.123076923075</v>
      </c>
      <c r="W51" s="41">
        <f t="shared" si="20"/>
        <v>11484.846153846152</v>
      </c>
      <c r="X51" s="41">
        <f t="shared" si="20"/>
        <v>12128.56923076923</v>
      </c>
      <c r="Y51" s="41">
        <f t="shared" si="20"/>
        <v>12772.292307692307</v>
      </c>
      <c r="Z51" s="41">
        <f t="shared" si="20"/>
        <v>13573.752184615383</v>
      </c>
      <c r="AA51" s="41">
        <f t="shared" si="20"/>
        <v>14763.487261538459</v>
      </c>
      <c r="AB51" s="41">
        <f t="shared" si="20"/>
        <v>15831.886338461536</v>
      </c>
      <c r="AC51" s="41">
        <f t="shared" si="20"/>
        <v>16560.544615384613</v>
      </c>
      <c r="AD51" s="41">
        <f t="shared" si="20"/>
        <v>17204.267692307691</v>
      </c>
      <c r="AE51" s="41">
        <f t="shared" si="20"/>
        <v>17847.990769230768</v>
      </c>
      <c r="AF51" s="41">
        <f t="shared" si="20"/>
        <v>18491.713846153845</v>
      </c>
      <c r="AG51" s="41">
        <f t="shared" si="20"/>
        <v>19135.436923076923</v>
      </c>
      <c r="AH51" s="41">
        <f t="shared" si="20"/>
        <v>19779.16</v>
      </c>
      <c r="AI51" s="41">
        <f t="shared" si="20"/>
        <v>20487.89</v>
      </c>
      <c r="AJ51" s="41">
        <f t="shared" si="20"/>
        <v>20487.89</v>
      </c>
      <c r="AK51" s="41">
        <f t="shared" si="20"/>
        <v>20487.89</v>
      </c>
      <c r="AL51" s="41">
        <f t="shared" si="20"/>
        <v>20487.89</v>
      </c>
      <c r="AM51" s="41">
        <f t="shared" si="20"/>
        <v>20487.89</v>
      </c>
      <c r="AN51" s="41">
        <f t="shared" si="20"/>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4" si="21">+F46*F$36</f>
        <v>320</v>
      </c>
      <c r="G54" s="41">
        <f t="shared" si="21"/>
        <v>0</v>
      </c>
      <c r="H54" s="41">
        <f t="shared" si="21"/>
        <v>0</v>
      </c>
      <c r="I54" s="41">
        <f t="shared" si="21"/>
        <v>0</v>
      </c>
      <c r="J54" s="41">
        <f t="shared" si="21"/>
        <v>0</v>
      </c>
      <c r="K54" s="41">
        <f t="shared" si="21"/>
        <v>0</v>
      </c>
      <c r="L54" s="41">
        <f t="shared" si="21"/>
        <v>0</v>
      </c>
      <c r="M54" s="41">
        <f t="shared" si="21"/>
        <v>0</v>
      </c>
      <c r="N54" s="41">
        <f t="shared" si="21"/>
        <v>261</v>
      </c>
      <c r="O54" s="41">
        <f t="shared" si="21"/>
        <v>0</v>
      </c>
      <c r="P54" s="41">
        <f t="shared" si="21"/>
        <v>0</v>
      </c>
      <c r="Q54" s="41">
        <f t="shared" si="21"/>
        <v>0</v>
      </c>
      <c r="R54" s="41">
        <f t="shared" si="21"/>
        <v>0</v>
      </c>
      <c r="S54" s="41">
        <f t="shared" si="21"/>
        <v>0</v>
      </c>
      <c r="T54" s="41">
        <f t="shared" si="21"/>
        <v>0</v>
      </c>
      <c r="U54" s="41">
        <f t="shared" si="21"/>
        <v>0</v>
      </c>
      <c r="V54" s="41">
        <f t="shared" si="21"/>
        <v>0</v>
      </c>
      <c r="W54" s="41">
        <f t="shared" si="21"/>
        <v>0</v>
      </c>
      <c r="X54" s="41">
        <f t="shared" si="21"/>
        <v>0</v>
      </c>
      <c r="Y54" s="41">
        <f t="shared" si="21"/>
        <v>0</v>
      </c>
      <c r="Z54" s="41">
        <f t="shared" si="21"/>
        <v>0</v>
      </c>
      <c r="AA54" s="41">
        <f t="shared" si="21"/>
        <v>0</v>
      </c>
      <c r="AB54" s="41">
        <f t="shared" si="21"/>
        <v>0</v>
      </c>
      <c r="AC54" s="41">
        <f t="shared" si="21"/>
        <v>0</v>
      </c>
      <c r="AD54" s="41">
        <f t="shared" si="21"/>
        <v>0</v>
      </c>
      <c r="AE54" s="41">
        <f t="shared" si="21"/>
        <v>0</v>
      </c>
      <c r="AF54" s="41">
        <f t="shared" si="21"/>
        <v>0</v>
      </c>
      <c r="AG54" s="41">
        <f t="shared" si="21"/>
        <v>0</v>
      </c>
      <c r="AH54" s="41">
        <f t="shared" si="21"/>
        <v>0</v>
      </c>
      <c r="AI54" s="41">
        <f t="shared" si="21"/>
        <v>0</v>
      </c>
      <c r="AJ54" s="41">
        <f t="shared" si="21"/>
        <v>0</v>
      </c>
      <c r="AK54" s="41">
        <f t="shared" si="21"/>
        <v>0</v>
      </c>
      <c r="AL54" s="41">
        <f t="shared" si="21"/>
        <v>0</v>
      </c>
      <c r="AM54" s="41">
        <f t="shared" si="21"/>
        <v>0</v>
      </c>
      <c r="AN54" s="41">
        <f t="shared" si="21"/>
        <v>0</v>
      </c>
      <c r="AO54" s="32"/>
      <c r="AP54" s="28"/>
    </row>
    <row r="55" spans="1:42" s="26" customFormat="1" ht="15.75" customHeight="1" x14ac:dyDescent="0.25">
      <c r="A55" s="13"/>
      <c r="B55" s="26" t="s">
        <v>117</v>
      </c>
      <c r="C55" s="43"/>
      <c r="D55" s="43"/>
      <c r="E55" s="85">
        <f>SUM(F55:AN55)</f>
        <v>11312.118288678055</v>
      </c>
      <c r="F55" s="41">
        <f t="shared" ref="F55:AN55" si="22">+F47*F$36</f>
        <v>0</v>
      </c>
      <c r="G55" s="41">
        <f t="shared" si="22"/>
        <v>0</v>
      </c>
      <c r="H55" s="41">
        <f t="shared" si="22"/>
        <v>0</v>
      </c>
      <c r="I55" s="41">
        <f t="shared" si="22"/>
        <v>0</v>
      </c>
      <c r="J55" s="41">
        <f t="shared" si="22"/>
        <v>0</v>
      </c>
      <c r="K55" s="41">
        <f t="shared" si="22"/>
        <v>0</v>
      </c>
      <c r="L55" s="41">
        <f t="shared" si="22"/>
        <v>0</v>
      </c>
      <c r="M55" s="41">
        <f t="shared" si="22"/>
        <v>0</v>
      </c>
      <c r="N55" s="41">
        <f t="shared" si="22"/>
        <v>0</v>
      </c>
      <c r="O55" s="41">
        <f t="shared" si="22"/>
        <v>0</v>
      </c>
      <c r="P55" s="41">
        <f t="shared" si="22"/>
        <v>0</v>
      </c>
      <c r="Q55" s="41">
        <f t="shared" si="22"/>
        <v>0</v>
      </c>
      <c r="R55" s="41">
        <f t="shared" si="22"/>
        <v>0</v>
      </c>
      <c r="S55" s="41">
        <f t="shared" si="22"/>
        <v>1250.1319999999998</v>
      </c>
      <c r="T55" s="41">
        <f t="shared" si="22"/>
        <v>4413.9275999999991</v>
      </c>
      <c r="U55" s="41">
        <f t="shared" si="22"/>
        <v>3501.7158959999992</v>
      </c>
      <c r="V55" s="41">
        <f t="shared" si="22"/>
        <v>714.35004278399981</v>
      </c>
      <c r="W55" s="41">
        <f t="shared" si="22"/>
        <v>0</v>
      </c>
      <c r="X55" s="41">
        <f t="shared" si="22"/>
        <v>0</v>
      </c>
      <c r="Y55" s="41">
        <f t="shared" si="22"/>
        <v>0</v>
      </c>
      <c r="Z55" s="41">
        <f t="shared" si="22"/>
        <v>181.19000142086094</v>
      </c>
      <c r="AA55" s="41">
        <f t="shared" si="22"/>
        <v>639.7400819398091</v>
      </c>
      <c r="AB55" s="41">
        <f t="shared" si="22"/>
        <v>507.52713167224852</v>
      </c>
      <c r="AC55" s="41">
        <f t="shared" si="22"/>
        <v>103.5355348611387</v>
      </c>
      <c r="AD55" s="41">
        <f t="shared" si="22"/>
        <v>0</v>
      </c>
      <c r="AE55" s="41">
        <f t="shared" si="22"/>
        <v>0</v>
      </c>
      <c r="AF55" s="41">
        <f t="shared" si="22"/>
        <v>0</v>
      </c>
      <c r="AG55" s="41">
        <f t="shared" si="22"/>
        <v>0</v>
      </c>
      <c r="AH55" s="41">
        <f t="shared" si="22"/>
        <v>0</v>
      </c>
      <c r="AI55" s="41">
        <f t="shared" si="22"/>
        <v>0</v>
      </c>
      <c r="AJ55" s="41">
        <f t="shared" si="22"/>
        <v>0</v>
      </c>
      <c r="AK55" s="41">
        <f t="shared" si="22"/>
        <v>0</v>
      </c>
      <c r="AL55" s="41">
        <f t="shared" si="22"/>
        <v>0</v>
      </c>
      <c r="AM55" s="41">
        <f t="shared" si="22"/>
        <v>0</v>
      </c>
      <c r="AN55" s="41">
        <f t="shared" si="22"/>
        <v>0</v>
      </c>
      <c r="AO55" s="32"/>
      <c r="AP55" s="28"/>
    </row>
    <row r="56" spans="1:42" s="26" customFormat="1" ht="15.75" customHeight="1" x14ac:dyDescent="0.25">
      <c r="A56" s="13"/>
      <c r="B56" s="26" t="s">
        <v>156</v>
      </c>
      <c r="C56" s="43"/>
      <c r="D56" s="43"/>
      <c r="E56" s="85">
        <f>SUM(F56:AN56)</f>
        <v>10028.487951077997</v>
      </c>
      <c r="F56" s="41">
        <f t="shared" ref="F56:AN56" si="23">+F48*F$36</f>
        <v>0</v>
      </c>
      <c r="G56" s="41">
        <f t="shared" si="23"/>
        <v>0</v>
      </c>
      <c r="H56" s="41">
        <f t="shared" si="23"/>
        <v>0</v>
      </c>
      <c r="I56" s="41">
        <f t="shared" si="23"/>
        <v>0</v>
      </c>
      <c r="J56" s="41">
        <f t="shared" si="23"/>
        <v>0</v>
      </c>
      <c r="K56" s="41">
        <f t="shared" si="23"/>
        <v>0</v>
      </c>
      <c r="L56" s="41">
        <f t="shared" si="23"/>
        <v>0</v>
      </c>
      <c r="M56" s="41">
        <f t="shared" si="23"/>
        <v>0</v>
      </c>
      <c r="N56" s="41">
        <f t="shared" si="23"/>
        <v>0</v>
      </c>
      <c r="O56" s="41">
        <f t="shared" si="23"/>
        <v>0</v>
      </c>
      <c r="P56" s="41">
        <f t="shared" si="23"/>
        <v>0</v>
      </c>
      <c r="Q56" s="41">
        <f t="shared" si="23"/>
        <v>0</v>
      </c>
      <c r="R56" s="41">
        <f t="shared" si="23"/>
        <v>0</v>
      </c>
      <c r="S56" s="41">
        <f t="shared" si="23"/>
        <v>0</v>
      </c>
      <c r="T56" s="41">
        <f t="shared" si="23"/>
        <v>0</v>
      </c>
      <c r="U56" s="41">
        <f t="shared" si="23"/>
        <v>0</v>
      </c>
      <c r="V56" s="41">
        <f t="shared" si="23"/>
        <v>683.1240790153845</v>
      </c>
      <c r="W56" s="41">
        <f t="shared" si="23"/>
        <v>696.78656059569221</v>
      </c>
      <c r="X56" s="41">
        <f t="shared" si="23"/>
        <v>710.7222918076061</v>
      </c>
      <c r="Y56" s="41">
        <f t="shared" si="23"/>
        <v>724.93673764375831</v>
      </c>
      <c r="Z56" s="41">
        <f t="shared" si="23"/>
        <v>739.43547239663337</v>
      </c>
      <c r="AA56" s="41">
        <f t="shared" si="23"/>
        <v>754.22418184456615</v>
      </c>
      <c r="AB56" s="41">
        <f t="shared" si="23"/>
        <v>769.30866548145741</v>
      </c>
      <c r="AC56" s="41">
        <f t="shared" si="23"/>
        <v>784.69483879108668</v>
      </c>
      <c r="AD56" s="41">
        <f t="shared" si="23"/>
        <v>800.38873556690839</v>
      </c>
      <c r="AE56" s="41">
        <f t="shared" si="23"/>
        <v>816.39651027824652</v>
      </c>
      <c r="AF56" s="41">
        <f t="shared" si="23"/>
        <v>832.72444048381135</v>
      </c>
      <c r="AG56" s="41">
        <f t="shared" si="23"/>
        <v>849.37892929348766</v>
      </c>
      <c r="AH56" s="41">
        <f t="shared" si="23"/>
        <v>866.36650787935753</v>
      </c>
      <c r="AI56" s="41">
        <f t="shared" si="23"/>
        <v>0</v>
      </c>
      <c r="AJ56" s="41">
        <f t="shared" si="23"/>
        <v>0</v>
      </c>
      <c r="AK56" s="41">
        <f t="shared" si="23"/>
        <v>0</v>
      </c>
      <c r="AL56" s="41">
        <f t="shared" si="23"/>
        <v>0</v>
      </c>
      <c r="AM56" s="41">
        <f t="shared" si="23"/>
        <v>0</v>
      </c>
      <c r="AN56" s="41">
        <f t="shared" si="23"/>
        <v>0</v>
      </c>
      <c r="AO56" s="32"/>
      <c r="AP56" s="28"/>
    </row>
    <row r="57" spans="1:42" s="26" customFormat="1" ht="15.75" customHeight="1" x14ac:dyDescent="0.25">
      <c r="A57" s="13"/>
      <c r="B57" s="26" t="s">
        <v>206</v>
      </c>
      <c r="C57" s="43"/>
      <c r="D57" s="43"/>
      <c r="E57" s="85">
        <f>SUM(F57:AN57)</f>
        <v>972.93441276886983</v>
      </c>
      <c r="F57" s="41">
        <f t="shared" ref="F57:AN57" si="24">+F49*F$36</f>
        <v>0</v>
      </c>
      <c r="G57" s="41">
        <f t="shared" si="24"/>
        <v>0</v>
      </c>
      <c r="H57" s="41">
        <f t="shared" si="24"/>
        <v>0</v>
      </c>
      <c r="I57" s="41">
        <f t="shared" si="24"/>
        <v>0</v>
      </c>
      <c r="J57" s="41">
        <f t="shared" si="24"/>
        <v>0</v>
      </c>
      <c r="K57" s="41">
        <f t="shared" si="24"/>
        <v>0</v>
      </c>
      <c r="L57" s="41">
        <f t="shared" si="24"/>
        <v>0</v>
      </c>
      <c r="M57" s="41">
        <f t="shared" si="24"/>
        <v>0</v>
      </c>
      <c r="N57" s="41">
        <f t="shared" si="24"/>
        <v>0</v>
      </c>
      <c r="O57" s="41">
        <f t="shared" si="24"/>
        <v>0</v>
      </c>
      <c r="P57" s="41">
        <f t="shared" si="24"/>
        <v>0</v>
      </c>
      <c r="Q57" s="41">
        <f t="shared" si="24"/>
        <v>0</v>
      </c>
      <c r="R57" s="41">
        <f t="shared" si="24"/>
        <v>0</v>
      </c>
      <c r="S57" s="41">
        <f t="shared" si="24"/>
        <v>0</v>
      </c>
      <c r="T57" s="41">
        <f t="shared" si="24"/>
        <v>0</v>
      </c>
      <c r="U57" s="41">
        <f t="shared" si="24"/>
        <v>0</v>
      </c>
      <c r="V57" s="41">
        <f t="shared" si="24"/>
        <v>0</v>
      </c>
      <c r="W57" s="41">
        <f t="shared" si="24"/>
        <v>0</v>
      </c>
      <c r="X57" s="41">
        <f t="shared" si="24"/>
        <v>0</v>
      </c>
      <c r="Y57" s="41">
        <f t="shared" si="24"/>
        <v>0</v>
      </c>
      <c r="Z57" s="41">
        <f t="shared" si="24"/>
        <v>0</v>
      </c>
      <c r="AA57" s="41">
        <f t="shared" si="24"/>
        <v>0</v>
      </c>
      <c r="AB57" s="41">
        <f t="shared" si="24"/>
        <v>0</v>
      </c>
      <c r="AC57" s="41">
        <f t="shared" si="24"/>
        <v>0</v>
      </c>
      <c r="AD57" s="41">
        <f t="shared" si="24"/>
        <v>0</v>
      </c>
      <c r="AE57" s="41">
        <f t="shared" si="24"/>
        <v>0</v>
      </c>
      <c r="AF57" s="41">
        <f t="shared" si="24"/>
        <v>0</v>
      </c>
      <c r="AG57" s="41">
        <f t="shared" si="24"/>
        <v>0</v>
      </c>
      <c r="AH57" s="41">
        <f t="shared" si="24"/>
        <v>0</v>
      </c>
      <c r="AI57" s="41">
        <f t="shared" si="24"/>
        <v>972.93441276886983</v>
      </c>
      <c r="AJ57" s="41">
        <f t="shared" si="24"/>
        <v>0</v>
      </c>
      <c r="AK57" s="41">
        <f t="shared" si="24"/>
        <v>0</v>
      </c>
      <c r="AL57" s="41">
        <f t="shared" si="24"/>
        <v>0</v>
      </c>
      <c r="AM57" s="41">
        <f t="shared" si="24"/>
        <v>0</v>
      </c>
      <c r="AN57" s="41">
        <f t="shared" si="24"/>
        <v>0</v>
      </c>
      <c r="AO57" s="32"/>
      <c r="AP57" s="28"/>
    </row>
    <row r="58" spans="1:42" s="14" customFormat="1" ht="15.75" customHeight="1" x14ac:dyDescent="0.25">
      <c r="A58" s="13"/>
      <c r="B58" s="14" t="s">
        <v>67</v>
      </c>
      <c r="E58" s="98">
        <f>SUM(F58:AN58)</f>
        <v>22894.54065252492</v>
      </c>
      <c r="F58" s="97">
        <f t="shared" ref="F58:AN58" si="25">SUM(F54:F57)</f>
        <v>320</v>
      </c>
      <c r="G58" s="97">
        <f t="shared" si="25"/>
        <v>0</v>
      </c>
      <c r="H58" s="97">
        <f t="shared" si="25"/>
        <v>0</v>
      </c>
      <c r="I58" s="97">
        <f t="shared" si="25"/>
        <v>0</v>
      </c>
      <c r="J58" s="97">
        <f t="shared" si="25"/>
        <v>0</v>
      </c>
      <c r="K58" s="97">
        <f t="shared" si="25"/>
        <v>0</v>
      </c>
      <c r="L58" s="97">
        <f t="shared" si="25"/>
        <v>0</v>
      </c>
      <c r="M58" s="97">
        <f t="shared" si="25"/>
        <v>0</v>
      </c>
      <c r="N58" s="97">
        <f t="shared" si="25"/>
        <v>261</v>
      </c>
      <c r="O58" s="97">
        <f t="shared" si="25"/>
        <v>0</v>
      </c>
      <c r="P58" s="97">
        <f t="shared" si="25"/>
        <v>0</v>
      </c>
      <c r="Q58" s="97">
        <f t="shared" si="25"/>
        <v>0</v>
      </c>
      <c r="R58" s="97">
        <f t="shared" si="25"/>
        <v>0</v>
      </c>
      <c r="S58" s="97">
        <f t="shared" si="25"/>
        <v>1250.1319999999998</v>
      </c>
      <c r="T58" s="97">
        <f t="shared" si="25"/>
        <v>4413.9275999999991</v>
      </c>
      <c r="U58" s="97">
        <f t="shared" si="25"/>
        <v>3501.7158959999992</v>
      </c>
      <c r="V58" s="97">
        <f t="shared" si="25"/>
        <v>1397.4741217993842</v>
      </c>
      <c r="W58" s="97">
        <f t="shared" si="25"/>
        <v>696.78656059569221</v>
      </c>
      <c r="X58" s="97">
        <f t="shared" si="25"/>
        <v>710.7222918076061</v>
      </c>
      <c r="Y58" s="97">
        <f t="shared" si="25"/>
        <v>724.93673764375831</v>
      </c>
      <c r="Z58" s="97">
        <f t="shared" si="25"/>
        <v>920.62547381749437</v>
      </c>
      <c r="AA58" s="97">
        <f t="shared" si="25"/>
        <v>1393.9642637843754</v>
      </c>
      <c r="AB58" s="97">
        <f t="shared" si="25"/>
        <v>1276.8357971537059</v>
      </c>
      <c r="AC58" s="97">
        <f t="shared" si="25"/>
        <v>888.23037365222535</v>
      </c>
      <c r="AD58" s="97">
        <f t="shared" si="25"/>
        <v>800.38873556690839</v>
      </c>
      <c r="AE58" s="97">
        <f t="shared" si="25"/>
        <v>816.39651027824652</v>
      </c>
      <c r="AF58" s="97">
        <f t="shared" si="25"/>
        <v>832.72444048381135</v>
      </c>
      <c r="AG58" s="97">
        <f t="shared" si="25"/>
        <v>849.37892929348766</v>
      </c>
      <c r="AH58" s="97">
        <f t="shared" si="25"/>
        <v>866.36650787935753</v>
      </c>
      <c r="AI58" s="97">
        <f t="shared" si="25"/>
        <v>972.93441276886983</v>
      </c>
      <c r="AJ58" s="97">
        <f t="shared" si="25"/>
        <v>0</v>
      </c>
      <c r="AK58" s="97">
        <f t="shared" si="25"/>
        <v>0</v>
      </c>
      <c r="AL58" s="97">
        <f t="shared" si="25"/>
        <v>0</v>
      </c>
      <c r="AM58" s="97">
        <f t="shared" si="25"/>
        <v>0</v>
      </c>
      <c r="AN58" s="97">
        <f t="shared" si="25"/>
        <v>0</v>
      </c>
      <c r="AO58" s="99"/>
      <c r="AP58" s="100"/>
    </row>
    <row r="59" spans="1:42" s="26" customFormat="1" ht="15.75" customHeight="1" x14ac:dyDescent="0.25">
      <c r="A59" s="13"/>
      <c r="B59" s="26" t="s">
        <v>68</v>
      </c>
      <c r="C59" s="43"/>
      <c r="D59" s="43"/>
      <c r="E59" s="85"/>
      <c r="F59" s="41">
        <f>+F58</f>
        <v>320</v>
      </c>
      <c r="G59" s="41">
        <f t="shared" ref="G59:AN59" si="26">+G58+F59</f>
        <v>320</v>
      </c>
      <c r="H59" s="41">
        <f t="shared" si="26"/>
        <v>320</v>
      </c>
      <c r="I59" s="41">
        <f t="shared" si="26"/>
        <v>320</v>
      </c>
      <c r="J59" s="41">
        <f t="shared" si="26"/>
        <v>320</v>
      </c>
      <c r="K59" s="41">
        <f t="shared" si="26"/>
        <v>320</v>
      </c>
      <c r="L59" s="41">
        <f t="shared" si="26"/>
        <v>320</v>
      </c>
      <c r="M59" s="41">
        <f t="shared" si="26"/>
        <v>320</v>
      </c>
      <c r="N59" s="41">
        <f t="shared" si="26"/>
        <v>581</v>
      </c>
      <c r="O59" s="41">
        <f t="shared" si="26"/>
        <v>581</v>
      </c>
      <c r="P59" s="41">
        <f t="shared" si="26"/>
        <v>581</v>
      </c>
      <c r="Q59" s="41">
        <f t="shared" si="26"/>
        <v>581</v>
      </c>
      <c r="R59" s="41">
        <f t="shared" si="26"/>
        <v>581</v>
      </c>
      <c r="S59" s="41">
        <f t="shared" si="26"/>
        <v>1831.1319999999998</v>
      </c>
      <c r="T59" s="41">
        <f t="shared" si="26"/>
        <v>6245.0595999999987</v>
      </c>
      <c r="U59" s="41">
        <f t="shared" si="26"/>
        <v>9746.7754959999984</v>
      </c>
      <c r="V59" s="41">
        <f t="shared" si="26"/>
        <v>11144.249617799382</v>
      </c>
      <c r="W59" s="41">
        <f t="shared" si="26"/>
        <v>11841.036178395074</v>
      </c>
      <c r="X59" s="41">
        <f t="shared" si="26"/>
        <v>12551.75847020268</v>
      </c>
      <c r="Y59" s="41">
        <f t="shared" si="26"/>
        <v>13276.695207846438</v>
      </c>
      <c r="Z59" s="41">
        <f t="shared" si="26"/>
        <v>14197.320681663932</v>
      </c>
      <c r="AA59" s="41">
        <f t="shared" si="26"/>
        <v>15591.284945448308</v>
      </c>
      <c r="AB59" s="41">
        <f t="shared" si="26"/>
        <v>16868.120742602012</v>
      </c>
      <c r="AC59" s="41">
        <f t="shared" si="26"/>
        <v>17756.351116254238</v>
      </c>
      <c r="AD59" s="41">
        <f t="shared" si="26"/>
        <v>18556.739851821145</v>
      </c>
      <c r="AE59" s="41">
        <f t="shared" si="26"/>
        <v>19373.136362099391</v>
      </c>
      <c r="AF59" s="41">
        <f t="shared" si="26"/>
        <v>20205.860802583204</v>
      </c>
      <c r="AG59" s="41">
        <f t="shared" si="26"/>
        <v>21055.239731876693</v>
      </c>
      <c r="AH59" s="41">
        <f t="shared" si="26"/>
        <v>21921.606239756049</v>
      </c>
      <c r="AI59" s="41">
        <f t="shared" si="26"/>
        <v>22894.54065252492</v>
      </c>
      <c r="AJ59" s="41">
        <f t="shared" si="26"/>
        <v>22894.54065252492</v>
      </c>
      <c r="AK59" s="41">
        <f t="shared" si="26"/>
        <v>22894.54065252492</v>
      </c>
      <c r="AL59" s="41">
        <f t="shared" si="26"/>
        <v>22894.54065252492</v>
      </c>
      <c r="AM59" s="41">
        <f t="shared" si="26"/>
        <v>22894.54065252492</v>
      </c>
      <c r="AN59" s="41">
        <f t="shared" si="26"/>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138</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142</v>
      </c>
      <c r="D62" s="84"/>
      <c r="E62" s="99">
        <f>SUM(F62:AN62)</f>
        <v>2866.8526629128046</v>
      </c>
      <c r="F62" s="38">
        <f t="shared" ref="F62:AN62" si="27">+F36*F22</f>
        <v>0</v>
      </c>
      <c r="G62" s="38">
        <f t="shared" si="27"/>
        <v>0</v>
      </c>
      <c r="H62" s="38">
        <f t="shared" si="27"/>
        <v>0</v>
      </c>
      <c r="I62" s="38">
        <f t="shared" si="27"/>
        <v>0</v>
      </c>
      <c r="J62" s="38">
        <f t="shared" si="27"/>
        <v>0</v>
      </c>
      <c r="K62" s="38">
        <f t="shared" si="27"/>
        <v>0</v>
      </c>
      <c r="L62" s="38">
        <f t="shared" si="27"/>
        <v>0</v>
      </c>
      <c r="M62" s="38">
        <f t="shared" si="27"/>
        <v>0</v>
      </c>
      <c r="N62" s="38">
        <f t="shared" si="27"/>
        <v>0</v>
      </c>
      <c r="O62" s="38">
        <f t="shared" si="27"/>
        <v>0</v>
      </c>
      <c r="P62" s="38">
        <f t="shared" si="27"/>
        <v>0</v>
      </c>
      <c r="Q62" s="38">
        <f t="shared" si="27"/>
        <v>0</v>
      </c>
      <c r="R62" s="38">
        <f t="shared" si="27"/>
        <v>0</v>
      </c>
      <c r="S62" s="38">
        <f t="shared" si="27"/>
        <v>246.781184</v>
      </c>
      <c r="T62" s="38">
        <f t="shared" si="27"/>
        <v>871.32741119999991</v>
      </c>
      <c r="U62" s="38">
        <f t="shared" si="27"/>
        <v>691.25307955199992</v>
      </c>
      <c r="V62" s="38">
        <f t="shared" si="27"/>
        <v>141.01562822860799</v>
      </c>
      <c r="W62" s="38">
        <f t="shared" si="27"/>
        <v>0</v>
      </c>
      <c r="X62" s="38">
        <f t="shared" si="27"/>
        <v>0</v>
      </c>
      <c r="Y62" s="38">
        <f t="shared" si="27"/>
        <v>0</v>
      </c>
      <c r="Z62" s="38">
        <f t="shared" si="27"/>
        <v>115.96160090935101</v>
      </c>
      <c r="AA62" s="38">
        <f t="shared" si="27"/>
        <v>409.43365244147782</v>
      </c>
      <c r="AB62" s="38">
        <f t="shared" si="27"/>
        <v>324.81736427023901</v>
      </c>
      <c r="AC62" s="38">
        <f t="shared" si="27"/>
        <v>66.262742311128775</v>
      </c>
      <c r="AD62" s="38">
        <f t="shared" si="27"/>
        <v>0</v>
      </c>
      <c r="AE62" s="38">
        <f t="shared" si="27"/>
        <v>0</v>
      </c>
      <c r="AF62" s="38">
        <f t="shared" si="27"/>
        <v>0</v>
      </c>
      <c r="AG62" s="38">
        <f t="shared" si="27"/>
        <v>0</v>
      </c>
      <c r="AH62" s="38">
        <f t="shared" si="27"/>
        <v>0</v>
      </c>
      <c r="AI62" s="38">
        <f t="shared" si="27"/>
        <v>0</v>
      </c>
      <c r="AJ62" s="38">
        <f t="shared" si="27"/>
        <v>0</v>
      </c>
      <c r="AK62" s="38">
        <f t="shared" si="27"/>
        <v>0</v>
      </c>
      <c r="AL62" s="38">
        <f t="shared" si="27"/>
        <v>0</v>
      </c>
      <c r="AM62" s="38">
        <f t="shared" si="27"/>
        <v>0</v>
      </c>
      <c r="AN62" s="38">
        <f t="shared" si="27"/>
        <v>0</v>
      </c>
    </row>
    <row r="63" spans="1:42" s="27" customFormat="1" ht="15.75" customHeight="1" x14ac:dyDescent="0.25">
      <c r="A63" s="43"/>
      <c r="C63" s="27" t="s">
        <v>143</v>
      </c>
      <c r="D63" s="84"/>
      <c r="E63" s="99">
        <f>SUM(F63:AN63)</f>
        <v>1612.6046228884525</v>
      </c>
      <c r="F63" s="38">
        <f t="shared" ref="F63:AN63" si="28">+F36*F23</f>
        <v>0</v>
      </c>
      <c r="G63" s="38">
        <f t="shared" si="28"/>
        <v>0</v>
      </c>
      <c r="H63" s="38">
        <f t="shared" si="28"/>
        <v>0</v>
      </c>
      <c r="I63" s="38">
        <f t="shared" si="28"/>
        <v>0</v>
      </c>
      <c r="J63" s="38">
        <f t="shared" si="28"/>
        <v>0</v>
      </c>
      <c r="K63" s="38">
        <f t="shared" si="28"/>
        <v>0</v>
      </c>
      <c r="L63" s="38">
        <f t="shared" si="28"/>
        <v>0</v>
      </c>
      <c r="M63" s="38">
        <f t="shared" si="28"/>
        <v>0</v>
      </c>
      <c r="N63" s="38">
        <f t="shared" si="28"/>
        <v>0</v>
      </c>
      <c r="O63" s="38">
        <f t="shared" si="28"/>
        <v>0</v>
      </c>
      <c r="P63" s="38">
        <f t="shared" si="28"/>
        <v>0</v>
      </c>
      <c r="Q63" s="38">
        <f t="shared" si="28"/>
        <v>0</v>
      </c>
      <c r="R63" s="38">
        <f t="shared" si="28"/>
        <v>0</v>
      </c>
      <c r="S63" s="38">
        <f t="shared" si="28"/>
        <v>138.81441599999999</v>
      </c>
      <c r="T63" s="38">
        <f t="shared" si="28"/>
        <v>490.12166879999995</v>
      </c>
      <c r="U63" s="38">
        <f t="shared" si="28"/>
        <v>388.82985724799994</v>
      </c>
      <c r="V63" s="38">
        <f t="shared" si="28"/>
        <v>79.321290878591995</v>
      </c>
      <c r="W63" s="38">
        <f t="shared" si="28"/>
        <v>0</v>
      </c>
      <c r="X63" s="38">
        <f t="shared" si="28"/>
        <v>0</v>
      </c>
      <c r="Y63" s="38">
        <f t="shared" si="28"/>
        <v>0</v>
      </c>
      <c r="Z63" s="38">
        <f t="shared" si="28"/>
        <v>65.228400511509946</v>
      </c>
      <c r="AA63" s="38">
        <f t="shared" si="28"/>
        <v>230.30642949833125</v>
      </c>
      <c r="AB63" s="38">
        <f t="shared" si="28"/>
        <v>182.70976740200948</v>
      </c>
      <c r="AC63" s="38">
        <f t="shared" si="28"/>
        <v>37.272792550009932</v>
      </c>
      <c r="AD63" s="38">
        <f t="shared" si="28"/>
        <v>0</v>
      </c>
      <c r="AE63" s="38">
        <f t="shared" si="28"/>
        <v>0</v>
      </c>
      <c r="AF63" s="38">
        <f t="shared" si="28"/>
        <v>0</v>
      </c>
      <c r="AG63" s="38">
        <f t="shared" si="28"/>
        <v>0</v>
      </c>
      <c r="AH63" s="38">
        <f t="shared" si="28"/>
        <v>0</v>
      </c>
      <c r="AI63" s="38">
        <f t="shared" si="28"/>
        <v>0</v>
      </c>
      <c r="AJ63" s="38">
        <f t="shared" si="28"/>
        <v>0</v>
      </c>
      <c r="AK63" s="38">
        <f t="shared" si="28"/>
        <v>0</v>
      </c>
      <c r="AL63" s="38">
        <f t="shared" si="28"/>
        <v>0</v>
      </c>
      <c r="AM63" s="38">
        <f t="shared" si="28"/>
        <v>0</v>
      </c>
      <c r="AN63" s="38">
        <f t="shared" si="28"/>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120</v>
      </c>
      <c r="E65" s="188">
        <f>SUM(F65:AN65)</f>
        <v>8445.2656257652507</v>
      </c>
      <c r="F65" s="34">
        <f t="shared" ref="F65:AN65" si="29">+F36*F25</f>
        <v>0</v>
      </c>
      <c r="G65" s="34">
        <f t="shared" si="29"/>
        <v>0</v>
      </c>
      <c r="H65" s="34">
        <f t="shared" si="29"/>
        <v>0</v>
      </c>
      <c r="I65" s="34">
        <f t="shared" si="29"/>
        <v>0</v>
      </c>
      <c r="J65" s="34">
        <f t="shared" si="29"/>
        <v>0</v>
      </c>
      <c r="K65" s="34">
        <f t="shared" si="29"/>
        <v>0</v>
      </c>
      <c r="L65" s="34">
        <f t="shared" si="29"/>
        <v>0</v>
      </c>
      <c r="M65" s="34">
        <f t="shared" si="29"/>
        <v>0</v>
      </c>
      <c r="N65" s="34">
        <f t="shared" si="29"/>
        <v>0</v>
      </c>
      <c r="O65" s="34">
        <f t="shared" si="29"/>
        <v>0</v>
      </c>
      <c r="P65" s="34">
        <f t="shared" si="29"/>
        <v>0</v>
      </c>
      <c r="Q65" s="34">
        <f t="shared" si="29"/>
        <v>0</v>
      </c>
      <c r="R65" s="34">
        <f t="shared" si="29"/>
        <v>0</v>
      </c>
      <c r="S65" s="34">
        <f t="shared" si="29"/>
        <v>1003.3508159999999</v>
      </c>
      <c r="T65" s="34">
        <f t="shared" si="29"/>
        <v>3542.6001887999996</v>
      </c>
      <c r="U65" s="34">
        <f t="shared" si="29"/>
        <v>2810.4628164479996</v>
      </c>
      <c r="V65" s="34">
        <f t="shared" si="29"/>
        <v>573.33441455539196</v>
      </c>
      <c r="W65" s="34">
        <f t="shared" si="29"/>
        <v>0</v>
      </c>
      <c r="X65" s="34">
        <f t="shared" si="29"/>
        <v>0</v>
      </c>
      <c r="Y65" s="34">
        <f t="shared" si="29"/>
        <v>0</v>
      </c>
      <c r="Z65" s="34">
        <f t="shared" si="29"/>
        <v>65.228400511509946</v>
      </c>
      <c r="AA65" s="34">
        <f t="shared" si="29"/>
        <v>230.30642949833125</v>
      </c>
      <c r="AB65" s="34">
        <f t="shared" si="29"/>
        <v>182.70976740200948</v>
      </c>
      <c r="AC65" s="34">
        <f t="shared" si="29"/>
        <v>37.272792550009932</v>
      </c>
      <c r="AD65" s="34">
        <f t="shared" si="29"/>
        <v>0</v>
      </c>
      <c r="AE65" s="34">
        <f t="shared" si="29"/>
        <v>0</v>
      </c>
      <c r="AF65" s="34">
        <f t="shared" si="29"/>
        <v>0</v>
      </c>
      <c r="AG65" s="34">
        <f t="shared" si="29"/>
        <v>0</v>
      </c>
      <c r="AH65" s="34">
        <f t="shared" si="29"/>
        <v>0</v>
      </c>
      <c r="AI65" s="34">
        <f t="shared" si="29"/>
        <v>0</v>
      </c>
      <c r="AJ65" s="34">
        <f t="shared" si="29"/>
        <v>0</v>
      </c>
      <c r="AK65" s="34">
        <f t="shared" si="29"/>
        <v>0</v>
      </c>
      <c r="AL65" s="34">
        <f t="shared" si="29"/>
        <v>0</v>
      </c>
      <c r="AM65" s="34">
        <f t="shared" si="29"/>
        <v>0</v>
      </c>
      <c r="AN65" s="34">
        <f t="shared" si="29"/>
        <v>0</v>
      </c>
      <c r="AO65" s="50"/>
      <c r="AP65" s="27" t="s">
        <v>140</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205</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191</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192</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204</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119" t="s">
        <v>122</v>
      </c>
    </row>
    <row r="71" spans="1:42" s="27" customFormat="1" ht="15.75" customHeight="1" x14ac:dyDescent="0.25">
      <c r="A71" s="82"/>
      <c r="E71" s="86"/>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145</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144</v>
      </c>
    </row>
    <row r="75" spans="1:42" s="26" customFormat="1" ht="15.75" customHeight="1" x14ac:dyDescent="0.25">
      <c r="A75" s="13"/>
      <c r="C75" s="26" t="s">
        <v>25</v>
      </c>
      <c r="E75" s="85">
        <f>SUM(F75:AN75)</f>
        <v>46828.832198288881</v>
      </c>
      <c r="F75" s="41">
        <f t="shared" ref="F75:AN75" si="30">+F41</f>
        <v>0</v>
      </c>
      <c r="G75" s="41">
        <f t="shared" si="30"/>
        <v>0</v>
      </c>
      <c r="H75" s="41">
        <f t="shared" si="30"/>
        <v>0</v>
      </c>
      <c r="I75" s="41">
        <f t="shared" si="30"/>
        <v>0</v>
      </c>
      <c r="J75" s="41">
        <f t="shared" si="30"/>
        <v>0</v>
      </c>
      <c r="K75" s="41">
        <f t="shared" si="30"/>
        <v>0</v>
      </c>
      <c r="L75" s="41">
        <f t="shared" si="30"/>
        <v>0</v>
      </c>
      <c r="M75" s="41">
        <f t="shared" si="30"/>
        <v>0</v>
      </c>
      <c r="N75" s="41">
        <f t="shared" si="30"/>
        <v>0</v>
      </c>
      <c r="O75" s="41">
        <f t="shared" si="30"/>
        <v>0</v>
      </c>
      <c r="P75" s="41">
        <f t="shared" si="30"/>
        <v>0</v>
      </c>
      <c r="Q75" s="41">
        <f t="shared" si="30"/>
        <v>0</v>
      </c>
      <c r="R75" s="41">
        <f t="shared" si="30"/>
        <v>0</v>
      </c>
      <c r="S75" s="41">
        <f t="shared" si="30"/>
        <v>0</v>
      </c>
      <c r="T75" s="41">
        <f t="shared" si="30"/>
        <v>0</v>
      </c>
      <c r="U75" s="41">
        <f t="shared" si="30"/>
        <v>0</v>
      </c>
      <c r="V75" s="41">
        <f t="shared" si="30"/>
        <v>726.2642249999999</v>
      </c>
      <c r="W75" s="41">
        <f t="shared" si="30"/>
        <v>2765.6141687999998</v>
      </c>
      <c r="X75" s="41">
        <f t="shared" si="30"/>
        <v>4231.3896782640004</v>
      </c>
      <c r="Y75" s="41">
        <f t="shared" si="30"/>
        <v>4316.0174718292801</v>
      </c>
      <c r="Z75" s="41">
        <f t="shared" si="30"/>
        <v>4402.3378212658654</v>
      </c>
      <c r="AA75" s="41">
        <f t="shared" si="30"/>
        <v>4490.384577691183</v>
      </c>
      <c r="AB75" s="41">
        <f t="shared" si="30"/>
        <v>4580.1922692450071</v>
      </c>
      <c r="AC75" s="41">
        <f t="shared" si="30"/>
        <v>4671.7961146299076</v>
      </c>
      <c r="AD75" s="41">
        <f t="shared" si="30"/>
        <v>4559.5101058972241</v>
      </c>
      <c r="AE75" s="41">
        <f t="shared" si="30"/>
        <v>3986.3145497272867</v>
      </c>
      <c r="AF75" s="41">
        <f t="shared" si="30"/>
        <v>3218.9489989047843</v>
      </c>
      <c r="AG75" s="41">
        <f t="shared" si="30"/>
        <v>2764.9077716908469</v>
      </c>
      <c r="AH75" s="41">
        <f t="shared" si="30"/>
        <v>2115.1544453434981</v>
      </c>
      <c r="AI75" s="41">
        <f t="shared" si="30"/>
        <v>0</v>
      </c>
      <c r="AJ75" s="41">
        <f t="shared" si="30"/>
        <v>0</v>
      </c>
      <c r="AK75" s="41">
        <f t="shared" si="30"/>
        <v>0</v>
      </c>
      <c r="AL75" s="41">
        <f t="shared" si="30"/>
        <v>0</v>
      </c>
      <c r="AM75" s="41">
        <f t="shared" si="30"/>
        <v>0</v>
      </c>
      <c r="AN75" s="41">
        <f t="shared" si="30"/>
        <v>0</v>
      </c>
      <c r="AO75" s="32"/>
      <c r="AP75" s="28"/>
    </row>
    <row r="76" spans="1:42" s="26" customFormat="1" ht="15.75" customHeight="1" x14ac:dyDescent="0.25">
      <c r="A76" s="13"/>
      <c r="C76" s="26" t="s">
        <v>26</v>
      </c>
      <c r="D76" s="93">
        <f>+Dashboard!H33</f>
        <v>0</v>
      </c>
      <c r="E76" s="85">
        <f>SUM(F76:AN76)</f>
        <v>0</v>
      </c>
      <c r="F76" s="41">
        <f t="shared" ref="F76:AN76" si="31">+F75*$D76</f>
        <v>0</v>
      </c>
      <c r="G76" s="41">
        <f t="shared" si="31"/>
        <v>0</v>
      </c>
      <c r="H76" s="41">
        <f t="shared" si="31"/>
        <v>0</v>
      </c>
      <c r="I76" s="41">
        <f t="shared" si="31"/>
        <v>0</v>
      </c>
      <c r="J76" s="41">
        <f t="shared" si="31"/>
        <v>0</v>
      </c>
      <c r="K76" s="41">
        <f t="shared" si="31"/>
        <v>0</v>
      </c>
      <c r="L76" s="41">
        <f t="shared" si="31"/>
        <v>0</v>
      </c>
      <c r="M76" s="41">
        <f t="shared" si="31"/>
        <v>0</v>
      </c>
      <c r="N76" s="41">
        <f t="shared" si="31"/>
        <v>0</v>
      </c>
      <c r="O76" s="41">
        <f t="shared" si="31"/>
        <v>0</v>
      </c>
      <c r="P76" s="41">
        <f t="shared" si="31"/>
        <v>0</v>
      </c>
      <c r="Q76" s="41">
        <f t="shared" si="31"/>
        <v>0</v>
      </c>
      <c r="R76" s="41">
        <f t="shared" si="31"/>
        <v>0</v>
      </c>
      <c r="S76" s="41">
        <f t="shared" si="31"/>
        <v>0</v>
      </c>
      <c r="T76" s="41">
        <f t="shared" si="31"/>
        <v>0</v>
      </c>
      <c r="U76" s="41">
        <f t="shared" si="31"/>
        <v>0</v>
      </c>
      <c r="V76" s="41">
        <f t="shared" si="31"/>
        <v>0</v>
      </c>
      <c r="W76" s="41">
        <f t="shared" si="31"/>
        <v>0</v>
      </c>
      <c r="X76" s="41">
        <f t="shared" si="31"/>
        <v>0</v>
      </c>
      <c r="Y76" s="41">
        <f t="shared" si="31"/>
        <v>0</v>
      </c>
      <c r="Z76" s="41">
        <f t="shared" si="31"/>
        <v>0</v>
      </c>
      <c r="AA76" s="41">
        <f t="shared" si="31"/>
        <v>0</v>
      </c>
      <c r="AB76" s="41">
        <f t="shared" si="31"/>
        <v>0</v>
      </c>
      <c r="AC76" s="41">
        <f t="shared" si="31"/>
        <v>0</v>
      </c>
      <c r="AD76" s="41">
        <f t="shared" si="31"/>
        <v>0</v>
      </c>
      <c r="AE76" s="41">
        <f t="shared" si="31"/>
        <v>0</v>
      </c>
      <c r="AF76" s="41">
        <f t="shared" si="31"/>
        <v>0</v>
      </c>
      <c r="AG76" s="41">
        <f t="shared" si="31"/>
        <v>0</v>
      </c>
      <c r="AH76" s="41">
        <f t="shared" si="31"/>
        <v>0</v>
      </c>
      <c r="AI76" s="41">
        <f t="shared" si="31"/>
        <v>0</v>
      </c>
      <c r="AJ76" s="41">
        <f t="shared" si="31"/>
        <v>0</v>
      </c>
      <c r="AK76" s="41">
        <f t="shared" si="31"/>
        <v>0</v>
      </c>
      <c r="AL76" s="41">
        <f t="shared" si="31"/>
        <v>0</v>
      </c>
      <c r="AM76" s="41">
        <f t="shared" si="31"/>
        <v>0</v>
      </c>
      <c r="AN76" s="41">
        <f t="shared" si="31"/>
        <v>0</v>
      </c>
      <c r="AO76" s="27"/>
      <c r="AP76" s="28"/>
    </row>
    <row r="77" spans="1:42" ht="15.75" customHeight="1" x14ac:dyDescent="0.25">
      <c r="C77" t="s">
        <v>27</v>
      </c>
      <c r="E77" s="98">
        <f>SUM(F77:AN77)</f>
        <v>46828.832198288881</v>
      </c>
      <c r="F77" s="42">
        <f>+F75-F76</f>
        <v>0</v>
      </c>
      <c r="G77" s="42">
        <f t="shared" ref="G77:AN77" si="32">+G75-G76</f>
        <v>0</v>
      </c>
      <c r="H77" s="42">
        <f t="shared" si="32"/>
        <v>0</v>
      </c>
      <c r="I77" s="42">
        <f t="shared" si="32"/>
        <v>0</v>
      </c>
      <c r="J77" s="42">
        <f t="shared" si="32"/>
        <v>0</v>
      </c>
      <c r="K77" s="42">
        <f t="shared" si="32"/>
        <v>0</v>
      </c>
      <c r="L77" s="42">
        <f t="shared" si="32"/>
        <v>0</v>
      </c>
      <c r="M77" s="42">
        <f t="shared" si="32"/>
        <v>0</v>
      </c>
      <c r="N77" s="42">
        <f t="shared" si="32"/>
        <v>0</v>
      </c>
      <c r="O77" s="42">
        <f t="shared" si="32"/>
        <v>0</v>
      </c>
      <c r="P77" s="42">
        <f t="shared" si="32"/>
        <v>0</v>
      </c>
      <c r="Q77" s="42">
        <f t="shared" si="32"/>
        <v>0</v>
      </c>
      <c r="R77" s="42">
        <f t="shared" si="32"/>
        <v>0</v>
      </c>
      <c r="S77" s="42">
        <f t="shared" si="32"/>
        <v>0</v>
      </c>
      <c r="T77" s="42">
        <f t="shared" si="32"/>
        <v>0</v>
      </c>
      <c r="U77" s="42">
        <f t="shared" si="32"/>
        <v>0</v>
      </c>
      <c r="V77" s="42">
        <f t="shared" si="32"/>
        <v>726.2642249999999</v>
      </c>
      <c r="W77" s="42">
        <f t="shared" si="32"/>
        <v>2765.6141687999998</v>
      </c>
      <c r="X77" s="42">
        <f t="shared" si="32"/>
        <v>4231.3896782640004</v>
      </c>
      <c r="Y77" s="42">
        <f t="shared" si="32"/>
        <v>4316.0174718292801</v>
      </c>
      <c r="Z77" s="42">
        <f t="shared" si="32"/>
        <v>4402.3378212658654</v>
      </c>
      <c r="AA77" s="42">
        <f t="shared" si="32"/>
        <v>4490.384577691183</v>
      </c>
      <c r="AB77" s="42">
        <f t="shared" si="32"/>
        <v>4580.1922692450071</v>
      </c>
      <c r="AC77" s="42">
        <f t="shared" si="32"/>
        <v>4671.7961146299076</v>
      </c>
      <c r="AD77" s="42">
        <f t="shared" si="32"/>
        <v>4559.5101058972241</v>
      </c>
      <c r="AE77" s="42">
        <f t="shared" si="32"/>
        <v>3986.3145497272867</v>
      </c>
      <c r="AF77" s="42">
        <f t="shared" si="32"/>
        <v>3218.9489989047843</v>
      </c>
      <c r="AG77" s="42">
        <f t="shared" si="32"/>
        <v>2764.9077716908469</v>
      </c>
      <c r="AH77" s="42">
        <f t="shared" si="32"/>
        <v>2115.1544453434981</v>
      </c>
      <c r="AI77" s="42">
        <f t="shared" si="32"/>
        <v>0</v>
      </c>
      <c r="AJ77" s="42">
        <f t="shared" si="32"/>
        <v>0</v>
      </c>
      <c r="AK77" s="42">
        <f t="shared" si="32"/>
        <v>0</v>
      </c>
      <c r="AL77" s="42">
        <f t="shared" si="32"/>
        <v>0</v>
      </c>
      <c r="AM77" s="42">
        <f t="shared" si="32"/>
        <v>0</v>
      </c>
      <c r="AN77" s="42">
        <f t="shared" si="32"/>
        <v>0</v>
      </c>
      <c r="AO77" s="47"/>
    </row>
    <row r="78" spans="1:42" ht="15.75" customHeight="1" x14ac:dyDescent="0.25">
      <c r="C78"/>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47"/>
    </row>
    <row r="79" spans="1:42" s="26" customFormat="1" ht="15.75" customHeight="1" x14ac:dyDescent="0.25">
      <c r="A79" s="13" t="s">
        <v>257</v>
      </c>
      <c r="B79" s="13"/>
      <c r="D79" s="43"/>
      <c r="E79" s="99"/>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47"/>
      <c r="AP79" s="28"/>
    </row>
    <row r="80" spans="1:42" s="26" customFormat="1" ht="15.75" customHeight="1" x14ac:dyDescent="0.25">
      <c r="A80" s="13"/>
      <c r="B80" s="13"/>
      <c r="C80" s="26" t="s">
        <v>320</v>
      </c>
      <c r="D80" s="43"/>
      <c r="E80" s="99">
        <f t="shared" ref="E80:E87" si="33">SUM(F80:AN80)</f>
        <v>7.5530000000000008</v>
      </c>
      <c r="F80" s="37">
        <f>F54*Dashboard!$D$22*'Field Profiles'!$D$29</f>
        <v>4.16</v>
      </c>
      <c r="G80" s="37">
        <f>G54*Dashboard!$D$22*'Field Profiles'!$D$29</f>
        <v>0</v>
      </c>
      <c r="H80" s="37">
        <f>H54*Dashboard!$D$22*'Field Profiles'!$D$29</f>
        <v>0</v>
      </c>
      <c r="I80" s="37">
        <f>I54*Dashboard!$D$22*'Field Profiles'!$D$29</f>
        <v>0</v>
      </c>
      <c r="J80" s="37">
        <f>J54*Dashboard!$D$22*'Field Profiles'!$D$29</f>
        <v>0</v>
      </c>
      <c r="K80" s="37">
        <f>K54*Dashboard!$D$22*'Field Profiles'!$D$29</f>
        <v>0</v>
      </c>
      <c r="L80" s="37">
        <f>L54*Dashboard!$D$22*'Field Profiles'!$D$29</f>
        <v>0</v>
      </c>
      <c r="M80" s="37">
        <f>M54*Dashboard!$D$22*'Field Profiles'!$D$29</f>
        <v>0</v>
      </c>
      <c r="N80" s="37">
        <f>N54*Dashboard!$D$22*'Field Profiles'!$D$29</f>
        <v>3.3930000000000002</v>
      </c>
      <c r="O80" s="37">
        <f>O54*Dashboard!$D$22*'Field Profiles'!$D$29</f>
        <v>0</v>
      </c>
      <c r="P80" s="37">
        <f>P54*Dashboard!$D$22*'Field Profiles'!$D$29</f>
        <v>0</v>
      </c>
      <c r="Q80" s="37">
        <f>Q54*Dashboard!$D$22*'Field Profiles'!$D$29</f>
        <v>0</v>
      </c>
      <c r="R80" s="37">
        <f>R54*Dashboard!$D$22*'Field Profiles'!$D$29</f>
        <v>0</v>
      </c>
      <c r="S80" s="37">
        <f>S54*Dashboard!$D$22*'Field Profiles'!$D$29</f>
        <v>0</v>
      </c>
      <c r="T80" s="37">
        <f>T54*Dashboard!$D$22*'Field Profiles'!$D$29</f>
        <v>0</v>
      </c>
      <c r="U80" s="37">
        <f>U54*Dashboard!$D$22*'Field Profiles'!$D$29</f>
        <v>0</v>
      </c>
      <c r="V80" s="37">
        <f>V54*Dashboard!$D$22*'Field Profiles'!$D$29</f>
        <v>0</v>
      </c>
      <c r="W80" s="37">
        <f>W54*Dashboard!$D$22*'Field Profiles'!$D$29</f>
        <v>0</v>
      </c>
      <c r="X80" s="37">
        <f>X54*Dashboard!$D$22*'Field Profiles'!$D$29</f>
        <v>0</v>
      </c>
      <c r="Y80" s="37">
        <f>Y54*Dashboard!$D$22*'Field Profiles'!$D$29</f>
        <v>0</v>
      </c>
      <c r="Z80" s="37">
        <f>Z54*Dashboard!$D$22*'Field Profiles'!$D$29</f>
        <v>0</v>
      </c>
      <c r="AA80" s="37">
        <f>AA54*Dashboard!$D$22*'Field Profiles'!$D$29</f>
        <v>0</v>
      </c>
      <c r="AB80" s="37">
        <f>AB54*Dashboard!$D$22*'Field Profiles'!$D$29</f>
        <v>0</v>
      </c>
      <c r="AC80" s="37">
        <f>AC54*Dashboard!$D$22*'Field Profiles'!$D$29</f>
        <v>0</v>
      </c>
      <c r="AD80" s="37">
        <f>AD54*Dashboard!$D$22*'Field Profiles'!$D$29</f>
        <v>0</v>
      </c>
      <c r="AE80" s="37">
        <f>AE54*Dashboard!$D$22*'Field Profiles'!$D$29</f>
        <v>0</v>
      </c>
      <c r="AF80" s="37">
        <f>AF54*Dashboard!$D$22*'Field Profiles'!$D$29</f>
        <v>0</v>
      </c>
      <c r="AG80" s="37">
        <f>AG54*Dashboard!$D$22*'Field Profiles'!$D$29</f>
        <v>0</v>
      </c>
      <c r="AH80" s="37">
        <f>AH54*Dashboard!$D$22*'Field Profiles'!$D$29</f>
        <v>0</v>
      </c>
      <c r="AI80" s="37">
        <f>AI54*Dashboard!$D$22*'Field Profiles'!$D$29</f>
        <v>0</v>
      </c>
      <c r="AJ80" s="37">
        <f>AJ54*Dashboard!$D$22*'Field Profiles'!$D$29</f>
        <v>0</v>
      </c>
      <c r="AK80" s="37">
        <f>AK54*Dashboard!$D$22*'Field Profiles'!$D$29</f>
        <v>0</v>
      </c>
      <c r="AL80" s="37">
        <f>AL54*Dashboard!$D$22*'Field Profiles'!$D$29</f>
        <v>0</v>
      </c>
      <c r="AM80" s="37">
        <f>AM54*Dashboard!$D$22*'Field Profiles'!$D$29</f>
        <v>0</v>
      </c>
      <c r="AN80" s="37">
        <f>AN54*Dashboard!$D$22*'Field Profiles'!$D$29</f>
        <v>0</v>
      </c>
      <c r="AO80" s="47"/>
      <c r="AP80" s="28"/>
    </row>
    <row r="81" spans="1:42" s="26" customFormat="1" ht="15.75" customHeight="1" x14ac:dyDescent="0.25">
      <c r="A81" s="13"/>
      <c r="B81" s="13"/>
      <c r="C81" s="26" t="s">
        <v>321</v>
      </c>
      <c r="D81" s="43"/>
      <c r="E81" s="99">
        <f t="shared" si="33"/>
        <v>147.05753775281474</v>
      </c>
      <c r="F81" s="37">
        <f>F55*Dashboard!$D$22*'Field Profiles'!$D$29</f>
        <v>0</v>
      </c>
      <c r="G81" s="37">
        <f>G55*Dashboard!$D$22*'Field Profiles'!$D$29</f>
        <v>0</v>
      </c>
      <c r="H81" s="37">
        <f>H55*Dashboard!$D$22*'Field Profiles'!$D$29</f>
        <v>0</v>
      </c>
      <c r="I81" s="37">
        <f>I55*Dashboard!$D$22*'Field Profiles'!$D$29</f>
        <v>0</v>
      </c>
      <c r="J81" s="37">
        <f>J55*Dashboard!$D$22*'Field Profiles'!$D$29</f>
        <v>0</v>
      </c>
      <c r="K81" s="37">
        <f>K55*Dashboard!$D$22*'Field Profiles'!$D$29</f>
        <v>0</v>
      </c>
      <c r="L81" s="37">
        <f>L55*Dashboard!$D$22*'Field Profiles'!$D$29</f>
        <v>0</v>
      </c>
      <c r="M81" s="37">
        <f>M55*Dashboard!$D$22*'Field Profiles'!$D$29</f>
        <v>0</v>
      </c>
      <c r="N81" s="37">
        <f>N55*Dashboard!$D$22*'Field Profiles'!$D$29</f>
        <v>0</v>
      </c>
      <c r="O81" s="37">
        <f>O55*Dashboard!$D$22*'Field Profiles'!$D$29</f>
        <v>0</v>
      </c>
      <c r="P81" s="37">
        <f>P55*Dashboard!$D$22*'Field Profiles'!$D$29</f>
        <v>0</v>
      </c>
      <c r="Q81" s="37">
        <f>Q55*Dashboard!$D$22*'Field Profiles'!$D$29</f>
        <v>0</v>
      </c>
      <c r="R81" s="37">
        <f>R55*Dashboard!$D$22*'Field Profiles'!$D$29</f>
        <v>0</v>
      </c>
      <c r="S81" s="37">
        <f>S55*Dashboard!$D$22*'Field Profiles'!$D$29</f>
        <v>16.251715999999998</v>
      </c>
      <c r="T81" s="37">
        <f>T55*Dashboard!$D$22*'Field Profiles'!$D$29</f>
        <v>57.381058799999998</v>
      </c>
      <c r="U81" s="37">
        <f>U55*Dashboard!$D$22*'Field Profiles'!$D$29</f>
        <v>45.522306647999997</v>
      </c>
      <c r="V81" s="37">
        <f>V55*Dashboard!$D$22*'Field Profiles'!$D$29</f>
        <v>9.2865505561919992</v>
      </c>
      <c r="W81" s="37">
        <f>W55*Dashboard!$D$22*'Field Profiles'!$D$29</f>
        <v>0</v>
      </c>
      <c r="X81" s="37">
        <f>X55*Dashboard!$D$22*'Field Profiles'!$D$29</f>
        <v>0</v>
      </c>
      <c r="Y81" s="37">
        <f>Y55*Dashboard!$D$22*'Field Profiles'!$D$29</f>
        <v>0</v>
      </c>
      <c r="Z81" s="37">
        <f>Z55*Dashboard!$D$22*'Field Profiles'!$D$29</f>
        <v>2.3554700184711921</v>
      </c>
      <c r="AA81" s="37">
        <f>AA55*Dashboard!$D$22*'Field Profiles'!$D$29</f>
        <v>8.3166210652175199</v>
      </c>
      <c r="AB81" s="37">
        <f>AB55*Dashboard!$D$22*'Field Profiles'!$D$29</f>
        <v>6.5978527117392316</v>
      </c>
      <c r="AC81" s="37">
        <f>AC55*Dashboard!$D$22*'Field Profiles'!$D$29</f>
        <v>1.3459619531948033</v>
      </c>
      <c r="AD81" s="37">
        <f>AD55*Dashboard!$D$22*'Field Profiles'!$D$29</f>
        <v>0</v>
      </c>
      <c r="AE81" s="37">
        <f>AE55*Dashboard!$D$22*'Field Profiles'!$D$29</f>
        <v>0</v>
      </c>
      <c r="AF81" s="37">
        <f>AF55*Dashboard!$D$22*'Field Profiles'!$D$29</f>
        <v>0</v>
      </c>
      <c r="AG81" s="37">
        <f>AG55*Dashboard!$D$22*'Field Profiles'!$D$29</f>
        <v>0</v>
      </c>
      <c r="AH81" s="37">
        <f>AH55*Dashboard!$D$22*'Field Profiles'!$D$29</f>
        <v>0</v>
      </c>
      <c r="AI81" s="37">
        <f>AI55*Dashboard!$D$22*'Field Profiles'!$D$29</f>
        <v>0</v>
      </c>
      <c r="AJ81" s="37">
        <f>AJ55*Dashboard!$D$22*'Field Profiles'!$D$29</f>
        <v>0</v>
      </c>
      <c r="AK81" s="37">
        <f>AK55*Dashboard!$D$22*'Field Profiles'!$D$29</f>
        <v>0</v>
      </c>
      <c r="AL81" s="37">
        <f>AL55*Dashboard!$D$22*'Field Profiles'!$D$29</f>
        <v>0</v>
      </c>
      <c r="AM81" s="37">
        <f>AM55*Dashboard!$D$22*'Field Profiles'!$D$29</f>
        <v>0</v>
      </c>
      <c r="AN81" s="37">
        <f>AN55*Dashboard!$D$22*'Field Profiles'!$D$29</f>
        <v>0</v>
      </c>
      <c r="AO81" s="47"/>
      <c r="AP81" s="28"/>
    </row>
    <row r="82" spans="1:42" s="26" customFormat="1" ht="15.75" customHeight="1" x14ac:dyDescent="0.25">
      <c r="A82" s="13"/>
      <c r="B82" s="13"/>
      <c r="C82" s="26" t="s">
        <v>322</v>
      </c>
      <c r="D82" s="43"/>
      <c r="E82" s="99">
        <f t="shared" si="33"/>
        <v>274.15378936259469</v>
      </c>
      <c r="F82" s="37">
        <f>+F56*Dashboard!$D$22*'Field Profiles'!$D$30</f>
        <v>0</v>
      </c>
      <c r="G82" s="37">
        <f>+G56*Dashboard!$D$22*'Field Profiles'!$D$30</f>
        <v>0</v>
      </c>
      <c r="H82" s="37">
        <f>+H56*Dashboard!$D$22*'Field Profiles'!$D$30</f>
        <v>0</v>
      </c>
      <c r="I82" s="37">
        <f>+I56*Dashboard!$D$22*'Field Profiles'!$D$30</f>
        <v>0</v>
      </c>
      <c r="J82" s="37">
        <f>+J56*Dashboard!$D$22*'Field Profiles'!$D$30</f>
        <v>0</v>
      </c>
      <c r="K82" s="37">
        <f>+K56*Dashboard!$D$22*'Field Profiles'!$D$30</f>
        <v>0</v>
      </c>
      <c r="L82" s="37">
        <f>+L56*Dashboard!$D$22*'Field Profiles'!$D$30</f>
        <v>0</v>
      </c>
      <c r="M82" s="37">
        <f>+M56*Dashboard!$D$22*'Field Profiles'!$D$30</f>
        <v>0</v>
      </c>
      <c r="N82" s="37">
        <f>+N56*Dashboard!$D$22*'Field Profiles'!$D$30</f>
        <v>0</v>
      </c>
      <c r="O82" s="37">
        <f>+O56*Dashboard!$D$22*'Field Profiles'!$D$30</f>
        <v>0</v>
      </c>
      <c r="P82" s="37">
        <f>+P56*Dashboard!$D$22*'Field Profiles'!$D$30</f>
        <v>0</v>
      </c>
      <c r="Q82" s="37">
        <f>+Q56*Dashboard!$D$22*'Field Profiles'!$D$30</f>
        <v>0</v>
      </c>
      <c r="R82" s="37">
        <f>+R56*Dashboard!$D$22*'Field Profiles'!$D$30</f>
        <v>0</v>
      </c>
      <c r="S82" s="37">
        <f>+S56*Dashboard!$D$22*'Field Profiles'!$D$30</f>
        <v>0</v>
      </c>
      <c r="T82" s="37">
        <f>+T56*Dashboard!$D$22*'Field Profiles'!$D$30</f>
        <v>0</v>
      </c>
      <c r="U82" s="37">
        <f>+U56*Dashboard!$D$22*'Field Profiles'!$D$30</f>
        <v>0</v>
      </c>
      <c r="V82" s="37">
        <f>+V56*Dashboard!$D$22*'Field Profiles'!$D$30</f>
        <v>18.674904510083071</v>
      </c>
      <c r="W82" s="37">
        <f>+W56*Dashboard!$D$22*'Field Profiles'!$D$30</f>
        <v>19.048402600284735</v>
      </c>
      <c r="X82" s="37">
        <f>+X56*Dashboard!$D$22*'Field Profiles'!$D$30</f>
        <v>19.42937065229043</v>
      </c>
      <c r="Y82" s="37">
        <f>+Y56*Dashboard!$D$22*'Field Profiles'!$D$30</f>
        <v>19.817958065336242</v>
      </c>
      <c r="Z82" s="37">
        <f>+Z56*Dashboard!$D$22*'Field Profiles'!$D$30</f>
        <v>20.214317226642965</v>
      </c>
      <c r="AA82" s="37">
        <f>+AA56*Dashboard!$D$22*'Field Profiles'!$D$30</f>
        <v>20.618603571175825</v>
      </c>
      <c r="AB82" s="37">
        <f>+AB56*Dashboard!$D$22*'Field Profiles'!$D$30</f>
        <v>21.030975642599341</v>
      </c>
      <c r="AC82" s="37">
        <f>+AC56*Dashboard!$D$22*'Field Profiles'!$D$30</f>
        <v>21.451595155451333</v>
      </c>
      <c r="AD82" s="37">
        <f>+AD56*Dashboard!$D$22*'Field Profiles'!$D$30</f>
        <v>21.880627058560357</v>
      </c>
      <c r="AE82" s="37">
        <f>+AE56*Dashboard!$D$22*'Field Profiles'!$D$30</f>
        <v>22.318239599731562</v>
      </c>
      <c r="AF82" s="37">
        <f>+AF56*Dashboard!$D$22*'Field Profiles'!$D$30</f>
        <v>22.764604391726195</v>
      </c>
      <c r="AG82" s="37">
        <f>+AG56*Dashboard!$D$22*'Field Profiles'!$D$30</f>
        <v>23.21989647956072</v>
      </c>
      <c r="AH82" s="37">
        <f>+AH56*Dashboard!$D$22*'Field Profiles'!$D$30</f>
        <v>23.684294409151939</v>
      </c>
      <c r="AI82" s="37">
        <f>+AI56*Dashboard!$D$22*'Field Profiles'!$D$30</f>
        <v>0</v>
      </c>
      <c r="AJ82" s="37">
        <f>+AJ56*Dashboard!$D$22*'Field Profiles'!$D$30</f>
        <v>0</v>
      </c>
      <c r="AK82" s="37">
        <f>+AK56*Dashboard!$D$22*'Field Profiles'!$D$30</f>
        <v>0</v>
      </c>
      <c r="AL82" s="37">
        <f>+AL56*Dashboard!$D$22*'Field Profiles'!$D$30</f>
        <v>0</v>
      </c>
      <c r="AM82" s="37">
        <f>+AM56*Dashboard!$D$22*'Field Profiles'!$D$30</f>
        <v>0</v>
      </c>
      <c r="AN82" s="37">
        <f>+AN56*Dashboard!$D$22*'Field Profiles'!$D$30</f>
        <v>0</v>
      </c>
      <c r="AO82" s="47"/>
      <c r="AP82" s="28"/>
    </row>
    <row r="83" spans="1:42" s="26" customFormat="1" ht="15.75" customHeight="1" x14ac:dyDescent="0.25">
      <c r="A83" s="13"/>
      <c r="B83" s="13"/>
      <c r="C83" s="26" t="s">
        <v>323</v>
      </c>
      <c r="D83" s="43"/>
      <c r="E83" s="99">
        <f t="shared" si="33"/>
        <v>17.43</v>
      </c>
      <c r="F83" s="37">
        <f>F54*Dashboard!$D$23</f>
        <v>9.6</v>
      </c>
      <c r="G83" s="37">
        <f>G54*Dashboard!$D$23</f>
        <v>0</v>
      </c>
      <c r="H83" s="37">
        <f>H54*Dashboard!$D$23</f>
        <v>0</v>
      </c>
      <c r="I83" s="37">
        <f>I54*Dashboard!$D$23</f>
        <v>0</v>
      </c>
      <c r="J83" s="37">
        <f>J54*Dashboard!$D$23</f>
        <v>0</v>
      </c>
      <c r="K83" s="37">
        <f>K54*Dashboard!$D$23</f>
        <v>0</v>
      </c>
      <c r="L83" s="37">
        <f>L54*Dashboard!$D$23</f>
        <v>0</v>
      </c>
      <c r="M83" s="37">
        <f>M54*Dashboard!$D$23</f>
        <v>0</v>
      </c>
      <c r="N83" s="37">
        <f>N54*Dashboard!$D$23</f>
        <v>7.83</v>
      </c>
      <c r="O83" s="37">
        <f>O54*Dashboard!$D$23</f>
        <v>0</v>
      </c>
      <c r="P83" s="37">
        <f>P54*Dashboard!$D$23</f>
        <v>0</v>
      </c>
      <c r="Q83" s="37">
        <f>Q54*Dashboard!$D$23</f>
        <v>0</v>
      </c>
      <c r="R83" s="37">
        <f>R54*Dashboard!$D$23</f>
        <v>0</v>
      </c>
      <c r="S83" s="37">
        <f>S54*Dashboard!$D$23</f>
        <v>0</v>
      </c>
      <c r="T83" s="37">
        <f>T54*Dashboard!$D$23</f>
        <v>0</v>
      </c>
      <c r="U83" s="37">
        <f>U54*Dashboard!$D$23</f>
        <v>0</v>
      </c>
      <c r="V83" s="37">
        <f>V54*Dashboard!$D$23</f>
        <v>0</v>
      </c>
      <c r="W83" s="37">
        <f>W54*Dashboard!$D$23</f>
        <v>0</v>
      </c>
      <c r="X83" s="37">
        <f>X54*Dashboard!$D$23</f>
        <v>0</v>
      </c>
      <c r="Y83" s="37">
        <f>Y54*Dashboard!$D$23</f>
        <v>0</v>
      </c>
      <c r="Z83" s="37">
        <f>Z54*Dashboard!$D$23</f>
        <v>0</v>
      </c>
      <c r="AA83" s="37">
        <f>AA54*Dashboard!$D$23</f>
        <v>0</v>
      </c>
      <c r="AB83" s="37">
        <f>AB54*Dashboard!$D$23</f>
        <v>0</v>
      </c>
      <c r="AC83" s="37">
        <f>AC54*Dashboard!$D$23</f>
        <v>0</v>
      </c>
      <c r="AD83" s="37">
        <f>AD54*Dashboard!$D$23</f>
        <v>0</v>
      </c>
      <c r="AE83" s="37">
        <f>AE54*Dashboard!$D$23</f>
        <v>0</v>
      </c>
      <c r="AF83" s="37">
        <f>AF54*Dashboard!$D$23</f>
        <v>0</v>
      </c>
      <c r="AG83" s="37">
        <f>AG54*Dashboard!$D$23</f>
        <v>0</v>
      </c>
      <c r="AH83" s="37">
        <f>AH54*Dashboard!$D$23</f>
        <v>0</v>
      </c>
      <c r="AI83" s="37">
        <f>AI54*Dashboard!$D$23</f>
        <v>0</v>
      </c>
      <c r="AJ83" s="37">
        <f>AJ54*Dashboard!$D$23</f>
        <v>0</v>
      </c>
      <c r="AK83" s="37">
        <f>AK54*Dashboard!$D$23</f>
        <v>0</v>
      </c>
      <c r="AL83" s="37">
        <f>AL54*Dashboard!$D$23</f>
        <v>0</v>
      </c>
      <c r="AM83" s="37">
        <f>AM54*Dashboard!$D$23</f>
        <v>0</v>
      </c>
      <c r="AN83" s="37">
        <f>AN54*Dashboard!$D$23</f>
        <v>0</v>
      </c>
      <c r="AO83" s="47"/>
      <c r="AP83" s="28"/>
    </row>
    <row r="84" spans="1:42" s="26" customFormat="1" ht="15.75" customHeight="1" x14ac:dyDescent="0.25">
      <c r="A84" s="13"/>
      <c r="B84" s="13"/>
      <c r="C84" s="26" t="s">
        <v>324</v>
      </c>
      <c r="D84" s="43"/>
      <c r="E84" s="99">
        <f t="shared" si="33"/>
        <v>339.36354866034162</v>
      </c>
      <c r="F84" s="37">
        <f>F55*Dashboard!$D$23</f>
        <v>0</v>
      </c>
      <c r="G84" s="37">
        <f>G55*Dashboard!$D$23</f>
        <v>0</v>
      </c>
      <c r="H84" s="37">
        <f>H55*Dashboard!$D$23</f>
        <v>0</v>
      </c>
      <c r="I84" s="37">
        <f>I55*Dashboard!$D$23</f>
        <v>0</v>
      </c>
      <c r="J84" s="37">
        <f>J55*Dashboard!$D$23</f>
        <v>0</v>
      </c>
      <c r="K84" s="37">
        <f>K55*Dashboard!$D$23</f>
        <v>0</v>
      </c>
      <c r="L84" s="37">
        <f>L55*Dashboard!$D$23</f>
        <v>0</v>
      </c>
      <c r="M84" s="37">
        <f>M55*Dashboard!$D$23</f>
        <v>0</v>
      </c>
      <c r="N84" s="37">
        <f>N55*Dashboard!$D$23</f>
        <v>0</v>
      </c>
      <c r="O84" s="37">
        <f>O55*Dashboard!$D$23</f>
        <v>0</v>
      </c>
      <c r="P84" s="37">
        <f>P55*Dashboard!$D$23</f>
        <v>0</v>
      </c>
      <c r="Q84" s="37">
        <f>Q55*Dashboard!$D$23</f>
        <v>0</v>
      </c>
      <c r="R84" s="37">
        <f>R55*Dashboard!$D$23</f>
        <v>0</v>
      </c>
      <c r="S84" s="37">
        <f>S55*Dashboard!$D$23</f>
        <v>37.503959999999992</v>
      </c>
      <c r="T84" s="37">
        <f>T55*Dashboard!$D$23</f>
        <v>132.41782799999996</v>
      </c>
      <c r="U84" s="37">
        <f>U55*Dashboard!$D$23</f>
        <v>105.05147687999997</v>
      </c>
      <c r="V84" s="37">
        <f>V55*Dashboard!$D$23</f>
        <v>21.430501283519995</v>
      </c>
      <c r="W84" s="37">
        <f>W55*Dashboard!$D$23</f>
        <v>0</v>
      </c>
      <c r="X84" s="37">
        <f>X55*Dashboard!$D$23</f>
        <v>0</v>
      </c>
      <c r="Y84" s="37">
        <f>Y55*Dashboard!$D$23</f>
        <v>0</v>
      </c>
      <c r="Z84" s="37">
        <f>Z55*Dashboard!$D$23</f>
        <v>5.435700042625828</v>
      </c>
      <c r="AA84" s="37">
        <f>AA55*Dashboard!$D$23</f>
        <v>19.192202458194274</v>
      </c>
      <c r="AB84" s="37">
        <f>AB55*Dashboard!$D$23</f>
        <v>15.225813950167455</v>
      </c>
      <c r="AC84" s="37">
        <f>AC55*Dashboard!$D$23</f>
        <v>3.1060660458341607</v>
      </c>
      <c r="AD84" s="37">
        <f>AD55*Dashboard!$D$23</f>
        <v>0</v>
      </c>
      <c r="AE84" s="37">
        <f>AE55*Dashboard!$D$23</f>
        <v>0</v>
      </c>
      <c r="AF84" s="37">
        <f>AF55*Dashboard!$D$23</f>
        <v>0</v>
      </c>
      <c r="AG84" s="37">
        <f>AG55*Dashboard!$D$23</f>
        <v>0</v>
      </c>
      <c r="AH84" s="37">
        <f>AH55*Dashboard!$D$23</f>
        <v>0</v>
      </c>
      <c r="AI84" s="37">
        <f>AI55*Dashboard!$D$23</f>
        <v>0</v>
      </c>
      <c r="AJ84" s="37">
        <f>AJ55*Dashboard!$D$23</f>
        <v>0</v>
      </c>
      <c r="AK84" s="37">
        <f>AK55*Dashboard!$D$23</f>
        <v>0</v>
      </c>
      <c r="AL84" s="37">
        <f>AL55*Dashboard!$D$23</f>
        <v>0</v>
      </c>
      <c r="AM84" s="37">
        <f>AM55*Dashboard!$D$23</f>
        <v>0</v>
      </c>
      <c r="AN84" s="37">
        <f>AN55*Dashboard!$D$23</f>
        <v>0</v>
      </c>
      <c r="AO84" s="47"/>
      <c r="AP84" s="28"/>
    </row>
    <row r="85" spans="1:42" s="26" customFormat="1" ht="15.75" customHeight="1" x14ac:dyDescent="0.25">
      <c r="A85" s="13"/>
      <c r="B85" s="13"/>
      <c r="C85" s="26" t="s">
        <v>325</v>
      </c>
      <c r="D85" s="43"/>
      <c r="E85" s="298">
        <f t="shared" si="33"/>
        <v>300.85463853233989</v>
      </c>
      <c r="F85" s="45">
        <f>F56*Dashboard!$D$23</f>
        <v>0</v>
      </c>
      <c r="G85" s="45">
        <f>G56*Dashboard!$D$23</f>
        <v>0</v>
      </c>
      <c r="H85" s="45">
        <f>H56*Dashboard!$D$23</f>
        <v>0</v>
      </c>
      <c r="I85" s="45">
        <f>I56*Dashboard!$D$23</f>
        <v>0</v>
      </c>
      <c r="J85" s="45">
        <f>J56*Dashboard!$D$23</f>
        <v>0</v>
      </c>
      <c r="K85" s="45">
        <f>K56*Dashboard!$D$23</f>
        <v>0</v>
      </c>
      <c r="L85" s="45">
        <f>L56*Dashboard!$D$23</f>
        <v>0</v>
      </c>
      <c r="M85" s="45">
        <f>M56*Dashboard!$D$23</f>
        <v>0</v>
      </c>
      <c r="N85" s="45">
        <f>N56*Dashboard!$D$23</f>
        <v>0</v>
      </c>
      <c r="O85" s="45">
        <f>O56*Dashboard!$D$23</f>
        <v>0</v>
      </c>
      <c r="P85" s="45">
        <f>P56*Dashboard!$D$23</f>
        <v>0</v>
      </c>
      <c r="Q85" s="45">
        <f>Q56*Dashboard!$D$23</f>
        <v>0</v>
      </c>
      <c r="R85" s="45">
        <f>R56*Dashboard!$D$23</f>
        <v>0</v>
      </c>
      <c r="S85" s="45">
        <f>S56*Dashboard!$D$23</f>
        <v>0</v>
      </c>
      <c r="T85" s="45">
        <f>T56*Dashboard!$D$23</f>
        <v>0</v>
      </c>
      <c r="U85" s="45">
        <f>U56*Dashboard!$D$23</f>
        <v>0</v>
      </c>
      <c r="V85" s="45">
        <f>V56*Dashboard!$D$23</f>
        <v>20.493722370461533</v>
      </c>
      <c r="W85" s="45">
        <f>W56*Dashboard!$D$23</f>
        <v>20.903596817870767</v>
      </c>
      <c r="X85" s="45">
        <f>X56*Dashboard!$D$23</f>
        <v>21.321668754228181</v>
      </c>
      <c r="Y85" s="45">
        <f>Y56*Dashboard!$D$23</f>
        <v>21.748102129312748</v>
      </c>
      <c r="Z85" s="45">
        <f>Z56*Dashboard!$D$23</f>
        <v>22.183064171899002</v>
      </c>
      <c r="AA85" s="45">
        <f>AA56*Dashboard!$D$23</f>
        <v>22.626725455336985</v>
      </c>
      <c r="AB85" s="45">
        <f>AB56*Dashboard!$D$23</f>
        <v>23.079259964443722</v>
      </c>
      <c r="AC85" s="45">
        <f>AC56*Dashboard!$D$23</f>
        <v>23.540845163732598</v>
      </c>
      <c r="AD85" s="45">
        <f>AD56*Dashboard!$D$23</f>
        <v>24.011662067007251</v>
      </c>
      <c r="AE85" s="45">
        <f>AE56*Dashboard!$D$23</f>
        <v>24.491895308347395</v>
      </c>
      <c r="AF85" s="45">
        <f>AF56*Dashboard!$D$23</f>
        <v>24.981733214514339</v>
      </c>
      <c r="AG85" s="45">
        <f>AG56*Dashboard!$D$23</f>
        <v>25.48136787880463</v>
      </c>
      <c r="AH85" s="45">
        <f>AH56*Dashboard!$D$23</f>
        <v>25.990995236380726</v>
      </c>
      <c r="AI85" s="45">
        <f>AI56*Dashboard!$D$23</f>
        <v>0</v>
      </c>
      <c r="AJ85" s="45">
        <f>AJ56*Dashboard!$D$23</f>
        <v>0</v>
      </c>
      <c r="AK85" s="45">
        <f>AK56*Dashboard!$D$23</f>
        <v>0</v>
      </c>
      <c r="AL85" s="45">
        <f>AL56*Dashboard!$D$23</f>
        <v>0</v>
      </c>
      <c r="AM85" s="45">
        <f>AM56*Dashboard!$D$23</f>
        <v>0</v>
      </c>
      <c r="AN85" s="45">
        <f>AN56*Dashboard!$D$23</f>
        <v>0</v>
      </c>
      <c r="AO85" s="47"/>
      <c r="AP85" s="28"/>
    </row>
    <row r="86" spans="1:42" s="26" customFormat="1" ht="15.75" customHeight="1" x14ac:dyDescent="0.25">
      <c r="A86" s="13"/>
      <c r="B86" s="13"/>
      <c r="C86" s="26" t="s">
        <v>258</v>
      </c>
      <c r="D86" s="43"/>
      <c r="E86" s="99">
        <f t="shared" si="33"/>
        <v>428.7643271154094</v>
      </c>
      <c r="F86" s="37">
        <f>SUM(F54:F55)*Dashboard!$D$22*'Field Profiles'!$D$29+F56*Dashboard!$D$22*'Field Profiles'!$D$30</f>
        <v>4.16</v>
      </c>
      <c r="G86" s="37">
        <f>SUM(G54:G55)*Dashboard!$D$22*'Field Profiles'!$D$29+G56*Dashboard!$D$22*'Field Profiles'!$D$30</f>
        <v>0</v>
      </c>
      <c r="H86" s="37">
        <f>SUM(H54:H55)*Dashboard!$D$22*'Field Profiles'!$D$29+H56*Dashboard!$D$22*'Field Profiles'!$D$30</f>
        <v>0</v>
      </c>
      <c r="I86" s="37">
        <f>SUM(I54:I55)*Dashboard!$D$22*'Field Profiles'!$D$29+I56*Dashboard!$D$22*'Field Profiles'!$D$30</f>
        <v>0</v>
      </c>
      <c r="J86" s="37">
        <f>SUM(J54:J55)*Dashboard!$D$22*'Field Profiles'!$D$29+J56*Dashboard!$D$22*'Field Profiles'!$D$30</f>
        <v>0</v>
      </c>
      <c r="K86" s="37">
        <f>SUM(K54:K55)*Dashboard!$D$22*'Field Profiles'!$D$29+K56*Dashboard!$D$22*'Field Profiles'!$D$30</f>
        <v>0</v>
      </c>
      <c r="L86" s="37">
        <f>SUM(L54:L55)*Dashboard!$D$22*'Field Profiles'!$D$29+L56*Dashboard!$D$22*'Field Profiles'!$D$30</f>
        <v>0</v>
      </c>
      <c r="M86" s="37">
        <f>SUM(M54:M55)*Dashboard!$D$22*'Field Profiles'!$D$29+M56*Dashboard!$D$22*'Field Profiles'!$D$30</f>
        <v>0</v>
      </c>
      <c r="N86" s="37">
        <f>SUM(N54:N55)*Dashboard!$D$22*'Field Profiles'!$D$29+N56*Dashboard!$D$22*'Field Profiles'!$D$30</f>
        <v>3.3930000000000002</v>
      </c>
      <c r="O86" s="37">
        <f>SUM(O54:O55)*Dashboard!$D$22*'Field Profiles'!$D$29+O56*Dashboard!$D$22*'Field Profiles'!$D$30</f>
        <v>0</v>
      </c>
      <c r="P86" s="37">
        <f>SUM(P54:P55)*Dashboard!$D$22*'Field Profiles'!$D$29+P56*Dashboard!$D$22*'Field Profiles'!$D$30</f>
        <v>0</v>
      </c>
      <c r="Q86" s="37">
        <f>SUM(Q54:Q55)*Dashboard!$D$22*'Field Profiles'!$D$29+Q56*Dashboard!$D$22*'Field Profiles'!$D$30</f>
        <v>0</v>
      </c>
      <c r="R86" s="37">
        <f>SUM(R54:R55)*Dashboard!$D$22*'Field Profiles'!$D$29+R56*Dashboard!$D$22*'Field Profiles'!$D$30</f>
        <v>0</v>
      </c>
      <c r="S86" s="37">
        <f>SUM(S54:S55)*Dashboard!$D$22*'Field Profiles'!$D$29+S56*Dashboard!$D$22*'Field Profiles'!$D$30</f>
        <v>16.251715999999998</v>
      </c>
      <c r="T86" s="37">
        <f>SUM(T54:T55)*Dashboard!$D$22*'Field Profiles'!$D$29+T56*Dashboard!$D$22*'Field Profiles'!$D$30</f>
        <v>57.381058799999998</v>
      </c>
      <c r="U86" s="37">
        <f>SUM(U54:U55)*Dashboard!$D$22*'Field Profiles'!$D$29+U56*Dashboard!$D$22*'Field Profiles'!$D$30</f>
        <v>45.522306647999997</v>
      </c>
      <c r="V86" s="37">
        <f>SUM(V54:V55)*Dashboard!$D$22*'Field Profiles'!$D$29+V56*Dashboard!$D$22*'Field Profiles'!$D$30</f>
        <v>27.961455066275072</v>
      </c>
      <c r="W86" s="37">
        <f>SUM(W54:W55)*Dashboard!$D$22*'Field Profiles'!$D$29+W56*Dashboard!$D$22*'Field Profiles'!$D$30</f>
        <v>19.048402600284735</v>
      </c>
      <c r="X86" s="37">
        <f>SUM(X54:X55)*Dashboard!$D$22*'Field Profiles'!$D$29+X56*Dashboard!$D$22*'Field Profiles'!$D$30</f>
        <v>19.42937065229043</v>
      </c>
      <c r="Y86" s="37">
        <f>SUM(Y54:Y55)*Dashboard!$D$22*'Field Profiles'!$D$29+Y56*Dashboard!$D$22*'Field Profiles'!$D$30</f>
        <v>19.817958065336242</v>
      </c>
      <c r="Z86" s="37">
        <f>SUM(Z54:Z55)*Dashboard!$D$22*'Field Profiles'!$D$29+Z56*Dashboard!$D$22*'Field Profiles'!$D$30</f>
        <v>22.569787245114156</v>
      </c>
      <c r="AA86" s="37">
        <f>SUM(AA54:AA55)*Dashboard!$D$22*'Field Profiles'!$D$29+AA56*Dashboard!$D$22*'Field Profiles'!$D$30</f>
        <v>28.935224636393343</v>
      </c>
      <c r="AB86" s="37">
        <f>SUM(AB54:AB55)*Dashboard!$D$22*'Field Profiles'!$D$29+AB56*Dashboard!$D$22*'Field Profiles'!$D$30</f>
        <v>27.628828354338573</v>
      </c>
      <c r="AC86" s="37">
        <f>SUM(AC54:AC55)*Dashboard!$D$22*'Field Profiles'!$D$29+AC56*Dashboard!$D$22*'Field Profiles'!$D$30</f>
        <v>22.797557108646135</v>
      </c>
      <c r="AD86" s="37">
        <f>SUM(AD54:AD55)*Dashboard!$D$22*'Field Profiles'!$D$29+AD56*Dashboard!$D$22*'Field Profiles'!$D$30</f>
        <v>21.880627058560357</v>
      </c>
      <c r="AE86" s="37">
        <f>SUM(AE54:AE55)*Dashboard!$D$22*'Field Profiles'!$D$29+AE56*Dashboard!$D$22*'Field Profiles'!$D$30</f>
        <v>22.318239599731562</v>
      </c>
      <c r="AF86" s="37">
        <f>SUM(AF54:AF55)*Dashboard!$D$22*'Field Profiles'!$D$29+AF56*Dashboard!$D$22*'Field Profiles'!$D$30</f>
        <v>22.764604391726195</v>
      </c>
      <c r="AG86" s="37">
        <f>SUM(AG54:AG55)*Dashboard!$D$22*'Field Profiles'!$D$29+AG56*Dashboard!$D$22*'Field Profiles'!$D$30</f>
        <v>23.21989647956072</v>
      </c>
      <c r="AH86" s="37">
        <f>SUM(AH54:AH55)*Dashboard!$D$22*'Field Profiles'!$D$29+AH56*Dashboard!$D$22*'Field Profiles'!$D$30</f>
        <v>23.684294409151939</v>
      </c>
      <c r="AI86" s="37">
        <f>SUM(AI54:AI55)*Dashboard!$D$22*'Field Profiles'!$D$29+AI56*Dashboard!$D$22*'Field Profiles'!$D$30</f>
        <v>0</v>
      </c>
      <c r="AJ86" s="37">
        <f>SUM(AJ54:AJ55)*Dashboard!$D$22*'Field Profiles'!$D$29+AJ56*Dashboard!$D$22*'Field Profiles'!$D$30</f>
        <v>0</v>
      </c>
      <c r="AK86" s="37">
        <f>SUM(AK54:AK55)*Dashboard!$D$22*'Field Profiles'!$D$29+AK56*Dashboard!$D$22*'Field Profiles'!$D$30</f>
        <v>0</v>
      </c>
      <c r="AL86" s="37">
        <f>SUM(AL54:AL55)*Dashboard!$D$22*'Field Profiles'!$D$29+AL56*Dashboard!$D$22*'Field Profiles'!$D$30</f>
        <v>0</v>
      </c>
      <c r="AM86" s="37">
        <f>SUM(AM54:AM55)*Dashboard!$D$22*'Field Profiles'!$D$29+AM56*Dashboard!$D$22*'Field Profiles'!$D$30</f>
        <v>0</v>
      </c>
      <c r="AN86" s="37">
        <f>SUM(AN54:AN55)*Dashboard!$D$22*'Field Profiles'!$D$29+AN56*Dashboard!$D$22*'Field Profiles'!$D$30</f>
        <v>0</v>
      </c>
      <c r="AO86" s="47"/>
      <c r="AP86" s="28"/>
    </row>
    <row r="87" spans="1:42" s="26" customFormat="1" ht="15.75" customHeight="1" x14ac:dyDescent="0.25">
      <c r="A87" s="13"/>
      <c r="B87" s="13"/>
      <c r="C87" s="26" t="s">
        <v>256</v>
      </c>
      <c r="D87" s="43"/>
      <c r="E87" s="99">
        <f t="shared" si="33"/>
        <v>657.64818719268146</v>
      </c>
      <c r="F87" s="37">
        <f>SUM(F54:F56)*Dashboard!$D$23</f>
        <v>9.6</v>
      </c>
      <c r="G87" s="37">
        <f>SUM(G54:G56)*Dashboard!$D$23</f>
        <v>0</v>
      </c>
      <c r="H87" s="37">
        <f>SUM(H54:H56)*Dashboard!$D$23</f>
        <v>0</v>
      </c>
      <c r="I87" s="37">
        <f>SUM(I54:I56)*Dashboard!$D$23</f>
        <v>0</v>
      </c>
      <c r="J87" s="37">
        <f>SUM(J54:J56)*Dashboard!$D$23</f>
        <v>0</v>
      </c>
      <c r="K87" s="37">
        <f>SUM(K54:K56)*Dashboard!$D$23</f>
        <v>0</v>
      </c>
      <c r="L87" s="37">
        <f>SUM(L54:L56)*Dashboard!$D$23</f>
        <v>0</v>
      </c>
      <c r="M87" s="37">
        <f>SUM(M54:M56)*Dashboard!$D$23</f>
        <v>0</v>
      </c>
      <c r="N87" s="37">
        <f>SUM(N54:N56)*Dashboard!$D$23</f>
        <v>7.83</v>
      </c>
      <c r="O87" s="37">
        <f>SUM(O54:O56)*Dashboard!$D$23</f>
        <v>0</v>
      </c>
      <c r="P87" s="37">
        <f>SUM(P54:P56)*Dashboard!$D$23</f>
        <v>0</v>
      </c>
      <c r="Q87" s="37">
        <f>SUM(Q54:Q56)*Dashboard!$D$23</f>
        <v>0</v>
      </c>
      <c r="R87" s="37">
        <f>SUM(R54:R56)*Dashboard!$D$23</f>
        <v>0</v>
      </c>
      <c r="S87" s="37">
        <f>SUM(S54:S56)*Dashboard!$D$23</f>
        <v>37.503959999999992</v>
      </c>
      <c r="T87" s="37">
        <f>SUM(T54:T56)*Dashboard!$D$23</f>
        <v>132.41782799999996</v>
      </c>
      <c r="U87" s="37">
        <f>SUM(U54:U56)*Dashboard!$D$23</f>
        <v>105.05147687999997</v>
      </c>
      <c r="V87" s="37">
        <f>SUM(V54:V56)*Dashboard!$D$23</f>
        <v>41.924223653981521</v>
      </c>
      <c r="W87" s="37">
        <f>SUM(W54:W56)*Dashboard!$D$23</f>
        <v>20.903596817870767</v>
      </c>
      <c r="X87" s="37">
        <f>SUM(X54:X56)*Dashboard!$D$23</f>
        <v>21.321668754228181</v>
      </c>
      <c r="Y87" s="37">
        <f>SUM(Y54:Y56)*Dashboard!$D$23</f>
        <v>21.748102129312748</v>
      </c>
      <c r="Z87" s="37">
        <f>SUM(Z54:Z56)*Dashboard!$D$23</f>
        <v>27.61876421452483</v>
      </c>
      <c r="AA87" s="37">
        <f>SUM(AA54:AA56)*Dashboard!$D$23</f>
        <v>41.818927913531262</v>
      </c>
      <c r="AB87" s="37">
        <f>SUM(AB54:AB56)*Dashboard!$D$23</f>
        <v>38.305073914611178</v>
      </c>
      <c r="AC87" s="37">
        <f>SUM(AC54:AC56)*Dashboard!$D$23</f>
        <v>26.64691120956676</v>
      </c>
      <c r="AD87" s="37">
        <f>SUM(AD54:AD56)*Dashboard!$D$23</f>
        <v>24.011662067007251</v>
      </c>
      <c r="AE87" s="37">
        <f>SUM(AE54:AE56)*Dashboard!$D$23</f>
        <v>24.491895308347395</v>
      </c>
      <c r="AF87" s="37">
        <f>SUM(AF54:AF56)*Dashboard!$D$23</f>
        <v>24.981733214514339</v>
      </c>
      <c r="AG87" s="37">
        <f>SUM(AG54:AG56)*Dashboard!$D$23</f>
        <v>25.48136787880463</v>
      </c>
      <c r="AH87" s="37">
        <f>SUM(AH54:AH56)*Dashboard!$D$23</f>
        <v>25.990995236380726</v>
      </c>
      <c r="AI87" s="37">
        <f>SUM(AI54:AI56)*Dashboard!$D$23</f>
        <v>0</v>
      </c>
      <c r="AJ87" s="37">
        <f>SUM(AJ54:AJ56)*Dashboard!$D$23</f>
        <v>0</v>
      </c>
      <c r="AK87" s="37">
        <f>SUM(AK54:AK56)*Dashboard!$D$23</f>
        <v>0</v>
      </c>
      <c r="AL87" s="37">
        <f>SUM(AL54:AL56)*Dashboard!$D$23</f>
        <v>0</v>
      </c>
      <c r="AM87" s="37">
        <f>SUM(AM54:AM56)*Dashboard!$D$23</f>
        <v>0</v>
      </c>
      <c r="AN87" s="37">
        <f>SUM(AN54:AN56)*Dashboard!$D$23</f>
        <v>0</v>
      </c>
      <c r="AO87" s="47"/>
      <c r="AP87" s="28"/>
    </row>
    <row r="88" spans="1:42" s="26" customFormat="1" ht="15.75" customHeight="1" x14ac:dyDescent="0.25">
      <c r="A88" s="13"/>
      <c r="B88" s="13"/>
      <c r="D88" s="43"/>
      <c r="E88" s="99"/>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47"/>
      <c r="AP88" s="28"/>
    </row>
    <row r="89" spans="1:42" ht="15.75" customHeight="1" x14ac:dyDescent="0.25">
      <c r="A89" s="11" t="s">
        <v>28</v>
      </c>
    </row>
    <row r="90" spans="1:42" ht="15.75" customHeight="1" x14ac:dyDescent="0.25">
      <c r="B90" s="46" t="s">
        <v>31</v>
      </c>
    </row>
    <row r="91" spans="1:42" ht="15.75" customHeight="1" x14ac:dyDescent="0.25">
      <c r="C91" s="94" t="s">
        <v>32</v>
      </c>
    </row>
    <row r="92" spans="1:42" ht="15.75" customHeight="1" x14ac:dyDescent="0.25">
      <c r="C92" s="43" t="s">
        <v>136</v>
      </c>
      <c r="E92" s="85">
        <f t="shared" ref="E92:E97" si="34">SUM(F92:AN92)</f>
        <v>581</v>
      </c>
      <c r="F92" s="5">
        <f t="shared" ref="F92:AN92" si="35">+F54</f>
        <v>320</v>
      </c>
      <c r="G92" s="5">
        <f t="shared" si="35"/>
        <v>0</v>
      </c>
      <c r="H92" s="5">
        <f t="shared" si="35"/>
        <v>0</v>
      </c>
      <c r="I92" s="5">
        <f t="shared" si="35"/>
        <v>0</v>
      </c>
      <c r="J92" s="5">
        <f t="shared" si="35"/>
        <v>0</v>
      </c>
      <c r="K92" s="5">
        <f t="shared" si="35"/>
        <v>0</v>
      </c>
      <c r="L92" s="5">
        <f t="shared" si="35"/>
        <v>0</v>
      </c>
      <c r="M92" s="5">
        <f t="shared" si="35"/>
        <v>0</v>
      </c>
      <c r="N92" s="5">
        <f t="shared" si="35"/>
        <v>261</v>
      </c>
      <c r="O92" s="5">
        <f t="shared" si="35"/>
        <v>0</v>
      </c>
      <c r="P92" s="5">
        <f t="shared" si="35"/>
        <v>0</v>
      </c>
      <c r="Q92" s="5">
        <f t="shared" si="35"/>
        <v>0</v>
      </c>
      <c r="R92" s="5">
        <f t="shared" si="35"/>
        <v>0</v>
      </c>
      <c r="S92" s="5">
        <f t="shared" si="35"/>
        <v>0</v>
      </c>
      <c r="T92" s="5">
        <f t="shared" si="35"/>
        <v>0</v>
      </c>
      <c r="U92" s="5">
        <f t="shared" si="35"/>
        <v>0</v>
      </c>
      <c r="V92" s="5">
        <f t="shared" si="35"/>
        <v>0</v>
      </c>
      <c r="W92" s="5">
        <f t="shared" si="35"/>
        <v>0</v>
      </c>
      <c r="X92" s="5">
        <f t="shared" si="35"/>
        <v>0</v>
      </c>
      <c r="Y92" s="5">
        <f t="shared" si="35"/>
        <v>0</v>
      </c>
      <c r="Z92" s="5">
        <f t="shared" si="35"/>
        <v>0</v>
      </c>
      <c r="AA92" s="5">
        <f t="shared" si="35"/>
        <v>0</v>
      </c>
      <c r="AB92" s="5">
        <f t="shared" si="35"/>
        <v>0</v>
      </c>
      <c r="AC92" s="5">
        <f t="shared" si="35"/>
        <v>0</v>
      </c>
      <c r="AD92" s="5">
        <f t="shared" si="35"/>
        <v>0</v>
      </c>
      <c r="AE92" s="5">
        <f t="shared" si="35"/>
        <v>0</v>
      </c>
      <c r="AF92" s="5">
        <f t="shared" si="35"/>
        <v>0</v>
      </c>
      <c r="AG92" s="5">
        <f t="shared" si="35"/>
        <v>0</v>
      </c>
      <c r="AH92" s="5">
        <f t="shared" si="35"/>
        <v>0</v>
      </c>
      <c r="AI92" s="5">
        <f t="shared" si="35"/>
        <v>0</v>
      </c>
      <c r="AJ92" s="5">
        <f t="shared" si="35"/>
        <v>0</v>
      </c>
      <c r="AK92" s="5">
        <f t="shared" si="35"/>
        <v>0</v>
      </c>
      <c r="AL92" s="5">
        <f t="shared" si="35"/>
        <v>0</v>
      </c>
      <c r="AM92" s="5">
        <f t="shared" si="35"/>
        <v>0</v>
      </c>
      <c r="AN92" s="5">
        <f t="shared" si="35"/>
        <v>0</v>
      </c>
    </row>
    <row r="93" spans="1:42" s="54" customFormat="1" ht="15.75" customHeight="1" x14ac:dyDescent="0.25">
      <c r="A93" s="115"/>
      <c r="B93" s="115"/>
      <c r="C93" s="102" t="s">
        <v>147</v>
      </c>
      <c r="D93" s="116"/>
      <c r="E93" s="85">
        <f t="shared" si="34"/>
        <v>2866.8526629128046</v>
      </c>
      <c r="F93" s="106">
        <f t="shared" ref="F93:AN93" si="36">+F62</f>
        <v>0</v>
      </c>
      <c r="G93" s="106">
        <f t="shared" si="36"/>
        <v>0</v>
      </c>
      <c r="H93" s="106">
        <f t="shared" si="36"/>
        <v>0</v>
      </c>
      <c r="I93" s="106">
        <f t="shared" si="36"/>
        <v>0</v>
      </c>
      <c r="J93" s="106">
        <f t="shared" si="36"/>
        <v>0</v>
      </c>
      <c r="K93" s="106">
        <f t="shared" si="36"/>
        <v>0</v>
      </c>
      <c r="L93" s="106">
        <f t="shared" si="36"/>
        <v>0</v>
      </c>
      <c r="M93" s="106">
        <f t="shared" si="36"/>
        <v>0</v>
      </c>
      <c r="N93" s="106">
        <f t="shared" si="36"/>
        <v>0</v>
      </c>
      <c r="O93" s="106">
        <f t="shared" si="36"/>
        <v>0</v>
      </c>
      <c r="P93" s="106">
        <f t="shared" si="36"/>
        <v>0</v>
      </c>
      <c r="Q93" s="106">
        <f t="shared" si="36"/>
        <v>0</v>
      </c>
      <c r="R93" s="106">
        <f t="shared" si="36"/>
        <v>0</v>
      </c>
      <c r="S93" s="106">
        <f t="shared" si="36"/>
        <v>246.781184</v>
      </c>
      <c r="T93" s="106">
        <f t="shared" si="36"/>
        <v>871.32741119999991</v>
      </c>
      <c r="U93" s="106">
        <f t="shared" si="36"/>
        <v>691.25307955199992</v>
      </c>
      <c r="V93" s="106">
        <f t="shared" si="36"/>
        <v>141.01562822860799</v>
      </c>
      <c r="W93" s="106">
        <f t="shared" si="36"/>
        <v>0</v>
      </c>
      <c r="X93" s="106">
        <f t="shared" si="36"/>
        <v>0</v>
      </c>
      <c r="Y93" s="106">
        <f t="shared" si="36"/>
        <v>0</v>
      </c>
      <c r="Z93" s="106">
        <f t="shared" si="36"/>
        <v>115.96160090935101</v>
      </c>
      <c r="AA93" s="106">
        <f t="shared" si="36"/>
        <v>409.43365244147782</v>
      </c>
      <c r="AB93" s="106">
        <f t="shared" si="36"/>
        <v>324.81736427023901</v>
      </c>
      <c r="AC93" s="106">
        <f t="shared" si="36"/>
        <v>66.262742311128775</v>
      </c>
      <c r="AD93" s="106">
        <f t="shared" si="36"/>
        <v>0</v>
      </c>
      <c r="AE93" s="106">
        <f t="shared" si="36"/>
        <v>0</v>
      </c>
      <c r="AF93" s="106">
        <f t="shared" si="36"/>
        <v>0</v>
      </c>
      <c r="AG93" s="106">
        <f t="shared" si="36"/>
        <v>0</v>
      </c>
      <c r="AH93" s="106">
        <f t="shared" si="36"/>
        <v>0</v>
      </c>
      <c r="AI93" s="106">
        <f t="shared" si="36"/>
        <v>0</v>
      </c>
      <c r="AJ93" s="106">
        <f t="shared" si="36"/>
        <v>0</v>
      </c>
      <c r="AK93" s="106">
        <f t="shared" si="36"/>
        <v>0</v>
      </c>
      <c r="AL93" s="106">
        <f t="shared" si="36"/>
        <v>0</v>
      </c>
      <c r="AM93" s="106">
        <f t="shared" si="36"/>
        <v>0</v>
      </c>
      <c r="AN93" s="106">
        <f t="shared" si="36"/>
        <v>0</v>
      </c>
      <c r="AO93" s="122"/>
      <c r="AP93" s="117"/>
    </row>
    <row r="94" spans="1:42" s="54" customFormat="1" ht="15.75" customHeight="1" x14ac:dyDescent="0.25">
      <c r="A94" s="115"/>
      <c r="B94" s="115"/>
      <c r="C94" s="102" t="s">
        <v>53</v>
      </c>
      <c r="D94" s="116"/>
      <c r="E94" s="85">
        <f t="shared" si="34"/>
        <v>10028.487951077997</v>
      </c>
      <c r="F94" s="106">
        <f t="shared" ref="F94:AN94" si="37">+F56</f>
        <v>0</v>
      </c>
      <c r="G94" s="106">
        <f t="shared" si="37"/>
        <v>0</v>
      </c>
      <c r="H94" s="106">
        <f t="shared" si="37"/>
        <v>0</v>
      </c>
      <c r="I94" s="106">
        <f t="shared" si="37"/>
        <v>0</v>
      </c>
      <c r="J94" s="106">
        <f t="shared" si="37"/>
        <v>0</v>
      </c>
      <c r="K94" s="106">
        <f t="shared" si="37"/>
        <v>0</v>
      </c>
      <c r="L94" s="106">
        <f t="shared" si="37"/>
        <v>0</v>
      </c>
      <c r="M94" s="106">
        <f t="shared" si="37"/>
        <v>0</v>
      </c>
      <c r="N94" s="106">
        <f t="shared" si="37"/>
        <v>0</v>
      </c>
      <c r="O94" s="106">
        <f t="shared" si="37"/>
        <v>0</v>
      </c>
      <c r="P94" s="106">
        <f t="shared" si="37"/>
        <v>0</v>
      </c>
      <c r="Q94" s="106">
        <f t="shared" si="37"/>
        <v>0</v>
      </c>
      <c r="R94" s="106">
        <f t="shared" si="37"/>
        <v>0</v>
      </c>
      <c r="S94" s="106">
        <f t="shared" si="37"/>
        <v>0</v>
      </c>
      <c r="T94" s="106">
        <f t="shared" si="37"/>
        <v>0</v>
      </c>
      <c r="U94" s="106">
        <f t="shared" si="37"/>
        <v>0</v>
      </c>
      <c r="V94" s="106">
        <f t="shared" si="37"/>
        <v>683.1240790153845</v>
      </c>
      <c r="W94" s="106">
        <f t="shared" si="37"/>
        <v>696.78656059569221</v>
      </c>
      <c r="X94" s="106">
        <f t="shared" si="37"/>
        <v>710.7222918076061</v>
      </c>
      <c r="Y94" s="106">
        <f t="shared" si="37"/>
        <v>724.93673764375831</v>
      </c>
      <c r="Z94" s="106">
        <f t="shared" si="37"/>
        <v>739.43547239663337</v>
      </c>
      <c r="AA94" s="106">
        <f t="shared" si="37"/>
        <v>754.22418184456615</v>
      </c>
      <c r="AB94" s="106">
        <f t="shared" si="37"/>
        <v>769.30866548145741</v>
      </c>
      <c r="AC94" s="106">
        <f t="shared" si="37"/>
        <v>784.69483879108668</v>
      </c>
      <c r="AD94" s="106">
        <f t="shared" si="37"/>
        <v>800.38873556690839</v>
      </c>
      <c r="AE94" s="106">
        <f t="shared" si="37"/>
        <v>816.39651027824652</v>
      </c>
      <c r="AF94" s="106">
        <f t="shared" si="37"/>
        <v>832.72444048381135</v>
      </c>
      <c r="AG94" s="106">
        <f t="shared" si="37"/>
        <v>849.37892929348766</v>
      </c>
      <c r="AH94" s="106">
        <f t="shared" si="37"/>
        <v>866.36650787935753</v>
      </c>
      <c r="AI94" s="106">
        <f t="shared" si="37"/>
        <v>0</v>
      </c>
      <c r="AJ94" s="106">
        <f t="shared" si="37"/>
        <v>0</v>
      </c>
      <c r="AK94" s="106">
        <f t="shared" si="37"/>
        <v>0</v>
      </c>
      <c r="AL94" s="106">
        <f t="shared" si="37"/>
        <v>0</v>
      </c>
      <c r="AM94" s="106">
        <f t="shared" si="37"/>
        <v>0</v>
      </c>
      <c r="AN94" s="106">
        <f t="shared" si="37"/>
        <v>0</v>
      </c>
      <c r="AO94" s="122"/>
      <c r="AP94" s="117"/>
    </row>
    <row r="95" spans="1:42" s="49" customFormat="1" ht="15.75" customHeight="1" x14ac:dyDescent="0.25">
      <c r="A95" s="48"/>
      <c r="B95" s="48"/>
      <c r="C95" s="102" t="s">
        <v>257</v>
      </c>
      <c r="D95" s="102"/>
      <c r="E95" s="85">
        <f t="shared" si="34"/>
        <v>1086.412514308091</v>
      </c>
      <c r="F95" s="37">
        <f>SUM(F86:F87)</f>
        <v>13.76</v>
      </c>
      <c r="G95" s="37">
        <f t="shared" ref="G95:AN95" si="38">SUM(G86:G87)</f>
        <v>0</v>
      </c>
      <c r="H95" s="37">
        <f t="shared" si="38"/>
        <v>0</v>
      </c>
      <c r="I95" s="37">
        <f t="shared" si="38"/>
        <v>0</v>
      </c>
      <c r="J95" s="37">
        <f t="shared" si="38"/>
        <v>0</v>
      </c>
      <c r="K95" s="37">
        <f t="shared" si="38"/>
        <v>0</v>
      </c>
      <c r="L95" s="37">
        <f t="shared" si="38"/>
        <v>0</v>
      </c>
      <c r="M95" s="37">
        <f t="shared" si="38"/>
        <v>0</v>
      </c>
      <c r="N95" s="37">
        <f t="shared" si="38"/>
        <v>11.223000000000001</v>
      </c>
      <c r="O95" s="37">
        <f t="shared" si="38"/>
        <v>0</v>
      </c>
      <c r="P95" s="37">
        <f t="shared" si="38"/>
        <v>0</v>
      </c>
      <c r="Q95" s="37">
        <f t="shared" si="38"/>
        <v>0</v>
      </c>
      <c r="R95" s="37">
        <f t="shared" si="38"/>
        <v>0</v>
      </c>
      <c r="S95" s="37">
        <f t="shared" si="38"/>
        <v>53.755675999999994</v>
      </c>
      <c r="T95" s="37">
        <f t="shared" si="38"/>
        <v>189.79888679999996</v>
      </c>
      <c r="U95" s="37">
        <f t="shared" si="38"/>
        <v>150.57378352799998</v>
      </c>
      <c r="V95" s="37">
        <f t="shared" si="38"/>
        <v>69.885678720256593</v>
      </c>
      <c r="W95" s="37">
        <f t="shared" si="38"/>
        <v>39.951999418155502</v>
      </c>
      <c r="X95" s="37">
        <f t="shared" si="38"/>
        <v>40.751039406518615</v>
      </c>
      <c r="Y95" s="37">
        <f t="shared" si="38"/>
        <v>41.56606019464899</v>
      </c>
      <c r="Z95" s="37">
        <f t="shared" si="38"/>
        <v>50.188551459638987</v>
      </c>
      <c r="AA95" s="37">
        <f t="shared" si="38"/>
        <v>70.754152549924612</v>
      </c>
      <c r="AB95" s="37">
        <f t="shared" si="38"/>
        <v>65.933902268949751</v>
      </c>
      <c r="AC95" s="37">
        <f t="shared" si="38"/>
        <v>49.444468318212898</v>
      </c>
      <c r="AD95" s="37">
        <f t="shared" si="38"/>
        <v>45.892289125567608</v>
      </c>
      <c r="AE95" s="37">
        <f t="shared" si="38"/>
        <v>46.810134908078957</v>
      </c>
      <c r="AF95" s="37">
        <f t="shared" si="38"/>
        <v>47.74633760624053</v>
      </c>
      <c r="AG95" s="37">
        <f t="shared" si="38"/>
        <v>48.70126435836535</v>
      </c>
      <c r="AH95" s="37">
        <f t="shared" si="38"/>
        <v>49.675289645532665</v>
      </c>
      <c r="AI95" s="37">
        <f t="shared" si="38"/>
        <v>0</v>
      </c>
      <c r="AJ95" s="37">
        <f t="shared" si="38"/>
        <v>0</v>
      </c>
      <c r="AK95" s="37">
        <f t="shared" si="38"/>
        <v>0</v>
      </c>
      <c r="AL95" s="37">
        <f t="shared" si="38"/>
        <v>0</v>
      </c>
      <c r="AM95" s="37">
        <f t="shared" si="38"/>
        <v>0</v>
      </c>
      <c r="AN95" s="37">
        <f t="shared" si="38"/>
        <v>0</v>
      </c>
      <c r="AO95" s="124"/>
      <c r="AP95" s="50"/>
    </row>
    <row r="96" spans="1:42" s="26" customFormat="1" ht="15.75" customHeight="1" x14ac:dyDescent="0.25">
      <c r="A96" s="13"/>
      <c r="B96" s="13"/>
      <c r="C96" s="43" t="s">
        <v>161</v>
      </c>
      <c r="D96" s="43"/>
      <c r="E96" s="85">
        <f t="shared" si="34"/>
        <v>972.93441276886983</v>
      </c>
      <c r="F96" s="41">
        <f t="shared" ref="F96:AN96" si="39">+F70</f>
        <v>0</v>
      </c>
      <c r="G96" s="41">
        <f t="shared" si="39"/>
        <v>0</v>
      </c>
      <c r="H96" s="41">
        <f t="shared" si="39"/>
        <v>0</v>
      </c>
      <c r="I96" s="41">
        <f t="shared" si="39"/>
        <v>0</v>
      </c>
      <c r="J96" s="41">
        <f t="shared" si="39"/>
        <v>0</v>
      </c>
      <c r="K96" s="41">
        <f t="shared" si="39"/>
        <v>0</v>
      </c>
      <c r="L96" s="41">
        <f t="shared" si="39"/>
        <v>0</v>
      </c>
      <c r="M96" s="41">
        <f t="shared" si="39"/>
        <v>0</v>
      </c>
      <c r="N96" s="41">
        <f t="shared" si="39"/>
        <v>0</v>
      </c>
      <c r="O96" s="41">
        <f t="shared" si="39"/>
        <v>0</v>
      </c>
      <c r="P96" s="41">
        <f t="shared" si="39"/>
        <v>0</v>
      </c>
      <c r="Q96" s="41">
        <f t="shared" si="39"/>
        <v>0</v>
      </c>
      <c r="R96" s="41">
        <f t="shared" si="39"/>
        <v>0</v>
      </c>
      <c r="S96" s="41">
        <f t="shared" si="39"/>
        <v>0</v>
      </c>
      <c r="T96" s="41">
        <f t="shared" si="39"/>
        <v>0</v>
      </c>
      <c r="U96" s="41">
        <f t="shared" si="39"/>
        <v>0</v>
      </c>
      <c r="V96" s="41">
        <f t="shared" si="39"/>
        <v>13.393360945610569</v>
      </c>
      <c r="W96" s="41">
        <f t="shared" si="39"/>
        <v>51.01968791197492</v>
      </c>
      <c r="X96" s="41">
        <f t="shared" si="39"/>
        <v>78.197418789658556</v>
      </c>
      <c r="Y96" s="41">
        <f t="shared" si="39"/>
        <v>80.101601534720444</v>
      </c>
      <c r="Z96" s="41">
        <f t="shared" si="39"/>
        <v>82.306938143518295</v>
      </c>
      <c r="AA96" s="41">
        <f t="shared" si="39"/>
        <v>84.908789102254801</v>
      </c>
      <c r="AB96" s="41">
        <f t="shared" si="39"/>
        <v>88.055683262739066</v>
      </c>
      <c r="AC96" s="41">
        <f t="shared" si="39"/>
        <v>91.997839974064462</v>
      </c>
      <c r="AD96" s="41">
        <f t="shared" si="39"/>
        <v>93.01082067759198</v>
      </c>
      <c r="AE96" s="41">
        <f t="shared" si="39"/>
        <v>85.800232177820561</v>
      </c>
      <c r="AF96" s="41">
        <f t="shared" si="39"/>
        <v>75.337753474176992</v>
      </c>
      <c r="AG96" s="41">
        <f t="shared" si="39"/>
        <v>74.129795100759907</v>
      </c>
      <c r="AH96" s="41">
        <f t="shared" si="39"/>
        <v>74.674491673979119</v>
      </c>
      <c r="AI96" s="41">
        <f t="shared" si="39"/>
        <v>1.1368683772161603E-13</v>
      </c>
      <c r="AJ96" s="41">
        <f t="shared" si="39"/>
        <v>0</v>
      </c>
      <c r="AK96" s="41">
        <f t="shared" si="39"/>
        <v>0</v>
      </c>
      <c r="AL96" s="41">
        <f t="shared" si="39"/>
        <v>0</v>
      </c>
      <c r="AM96" s="41">
        <f t="shared" si="39"/>
        <v>0</v>
      </c>
      <c r="AN96" s="41">
        <f t="shared" si="39"/>
        <v>0</v>
      </c>
      <c r="AO96" s="27"/>
      <c r="AP96" s="28"/>
    </row>
    <row r="97" spans="1:42" ht="15.75" customHeight="1" x14ac:dyDescent="0.25">
      <c r="C97" t="s">
        <v>35</v>
      </c>
      <c r="E97" s="98">
        <f t="shared" si="34"/>
        <v>15535.687541067762</v>
      </c>
      <c r="F97" s="42">
        <f>SUM(F92:F96)</f>
        <v>333.76</v>
      </c>
      <c r="G97" s="42">
        <f t="shared" ref="G97:AN97" si="40">SUM(G92:G96)</f>
        <v>0</v>
      </c>
      <c r="H97" s="42">
        <f t="shared" si="40"/>
        <v>0</v>
      </c>
      <c r="I97" s="42">
        <f t="shared" si="40"/>
        <v>0</v>
      </c>
      <c r="J97" s="42">
        <f t="shared" si="40"/>
        <v>0</v>
      </c>
      <c r="K97" s="42">
        <f t="shared" si="40"/>
        <v>0</v>
      </c>
      <c r="L97" s="42">
        <f t="shared" si="40"/>
        <v>0</v>
      </c>
      <c r="M97" s="42">
        <f t="shared" si="40"/>
        <v>0</v>
      </c>
      <c r="N97" s="42">
        <f t="shared" si="40"/>
        <v>272.22300000000001</v>
      </c>
      <c r="O97" s="42">
        <f t="shared" si="40"/>
        <v>0</v>
      </c>
      <c r="P97" s="42">
        <f t="shared" si="40"/>
        <v>0</v>
      </c>
      <c r="Q97" s="42">
        <f t="shared" si="40"/>
        <v>0</v>
      </c>
      <c r="R97" s="42">
        <f t="shared" si="40"/>
        <v>0</v>
      </c>
      <c r="S97" s="42">
        <f t="shared" si="40"/>
        <v>300.53685999999999</v>
      </c>
      <c r="T97" s="42">
        <f t="shared" si="40"/>
        <v>1061.1262979999999</v>
      </c>
      <c r="U97" s="42">
        <f t="shared" si="40"/>
        <v>841.82686307999984</v>
      </c>
      <c r="V97" s="42">
        <f t="shared" si="40"/>
        <v>907.41874690985958</v>
      </c>
      <c r="W97" s="42">
        <f t="shared" si="40"/>
        <v>787.75824792582262</v>
      </c>
      <c r="X97" s="42">
        <f t="shared" si="40"/>
        <v>829.67075000378327</v>
      </c>
      <c r="Y97" s="42">
        <f t="shared" si="40"/>
        <v>846.60439937312776</v>
      </c>
      <c r="Z97" s="42">
        <f t="shared" si="40"/>
        <v>987.8925629091417</v>
      </c>
      <c r="AA97" s="42">
        <f t="shared" si="40"/>
        <v>1319.3207759382233</v>
      </c>
      <c r="AB97" s="42">
        <f t="shared" si="40"/>
        <v>1248.1156152833853</v>
      </c>
      <c r="AC97" s="42">
        <f t="shared" si="40"/>
        <v>992.3998893944929</v>
      </c>
      <c r="AD97" s="42">
        <f t="shared" si="40"/>
        <v>939.2918453700679</v>
      </c>
      <c r="AE97" s="42">
        <f t="shared" si="40"/>
        <v>949.00687736414602</v>
      </c>
      <c r="AF97" s="42">
        <f t="shared" si="40"/>
        <v>955.80853156422893</v>
      </c>
      <c r="AG97" s="42">
        <f t="shared" si="40"/>
        <v>972.20998875261296</v>
      </c>
      <c r="AH97" s="42">
        <f t="shared" si="40"/>
        <v>990.71628919886928</v>
      </c>
      <c r="AI97" s="42">
        <f t="shared" si="40"/>
        <v>1.1368683772161603E-13</v>
      </c>
      <c r="AJ97" s="42">
        <f t="shared" si="40"/>
        <v>0</v>
      </c>
      <c r="AK97" s="42">
        <f t="shared" si="40"/>
        <v>0</v>
      </c>
      <c r="AL97" s="42">
        <f t="shared" si="40"/>
        <v>0</v>
      </c>
      <c r="AM97" s="42">
        <f t="shared" si="40"/>
        <v>0</v>
      </c>
      <c r="AN97" s="42">
        <f t="shared" si="40"/>
        <v>0</v>
      </c>
      <c r="AO97" s="47"/>
    </row>
    <row r="98" spans="1:42" ht="15.75" customHeight="1" x14ac:dyDescent="0.25">
      <c r="C98" s="94"/>
    </row>
    <row r="99" spans="1:42" ht="15.6" customHeight="1" x14ac:dyDescent="0.25">
      <c r="C99" s="94" t="s">
        <v>146</v>
      </c>
      <c r="AP99" s="10" t="s">
        <v>33</v>
      </c>
    </row>
    <row r="100" spans="1:42" s="54" customFormat="1" ht="15.75" customHeight="1" x14ac:dyDescent="0.25">
      <c r="A100" s="115"/>
      <c r="B100" s="115"/>
      <c r="C100" s="20" t="s">
        <v>148</v>
      </c>
      <c r="D100" s="116"/>
      <c r="E100" s="99">
        <f>SUM(F100:AN100)</f>
        <v>8445.2656257652507</v>
      </c>
      <c r="F100" s="37">
        <f t="shared" ref="F100:AN100" si="41">+F65</f>
        <v>0</v>
      </c>
      <c r="G100" s="37">
        <f t="shared" si="41"/>
        <v>0</v>
      </c>
      <c r="H100" s="37">
        <f t="shared" si="41"/>
        <v>0</v>
      </c>
      <c r="I100" s="37">
        <f t="shared" si="41"/>
        <v>0</v>
      </c>
      <c r="J100" s="37">
        <f t="shared" si="41"/>
        <v>0</v>
      </c>
      <c r="K100" s="37">
        <f t="shared" si="41"/>
        <v>0</v>
      </c>
      <c r="L100" s="37">
        <f t="shared" si="41"/>
        <v>0</v>
      </c>
      <c r="M100" s="37">
        <f t="shared" si="41"/>
        <v>0</v>
      </c>
      <c r="N100" s="37">
        <f t="shared" si="41"/>
        <v>0</v>
      </c>
      <c r="O100" s="37">
        <f t="shared" si="41"/>
        <v>0</v>
      </c>
      <c r="P100" s="37">
        <f t="shared" si="41"/>
        <v>0</v>
      </c>
      <c r="Q100" s="37">
        <f t="shared" si="41"/>
        <v>0</v>
      </c>
      <c r="R100" s="37">
        <f t="shared" si="41"/>
        <v>0</v>
      </c>
      <c r="S100" s="37">
        <f t="shared" si="41"/>
        <v>1003.3508159999999</v>
      </c>
      <c r="T100" s="37">
        <f t="shared" si="41"/>
        <v>3542.6001887999996</v>
      </c>
      <c r="U100" s="37">
        <f t="shared" si="41"/>
        <v>2810.4628164479996</v>
      </c>
      <c r="V100" s="37">
        <f t="shared" si="41"/>
        <v>573.33441455539196</v>
      </c>
      <c r="W100" s="37">
        <f t="shared" si="41"/>
        <v>0</v>
      </c>
      <c r="X100" s="37">
        <f t="shared" si="41"/>
        <v>0</v>
      </c>
      <c r="Y100" s="37">
        <f t="shared" si="41"/>
        <v>0</v>
      </c>
      <c r="Z100" s="37">
        <f t="shared" si="41"/>
        <v>65.228400511509946</v>
      </c>
      <c r="AA100" s="37">
        <f t="shared" si="41"/>
        <v>230.30642949833125</v>
      </c>
      <c r="AB100" s="37">
        <f t="shared" si="41"/>
        <v>182.70976740200948</v>
      </c>
      <c r="AC100" s="37">
        <f t="shared" si="41"/>
        <v>37.272792550009932</v>
      </c>
      <c r="AD100" s="37">
        <f t="shared" si="41"/>
        <v>0</v>
      </c>
      <c r="AE100" s="37">
        <f t="shared" si="41"/>
        <v>0</v>
      </c>
      <c r="AF100" s="37">
        <f t="shared" si="41"/>
        <v>0</v>
      </c>
      <c r="AG100" s="37">
        <f t="shared" si="41"/>
        <v>0</v>
      </c>
      <c r="AH100" s="37">
        <f t="shared" si="41"/>
        <v>0</v>
      </c>
      <c r="AI100" s="37">
        <f t="shared" si="41"/>
        <v>0</v>
      </c>
      <c r="AJ100" s="37">
        <f t="shared" si="41"/>
        <v>0</v>
      </c>
      <c r="AK100" s="37">
        <f t="shared" si="41"/>
        <v>0</v>
      </c>
      <c r="AL100" s="37">
        <f t="shared" si="41"/>
        <v>0</v>
      </c>
      <c r="AM100" s="37">
        <f t="shared" si="41"/>
        <v>0</v>
      </c>
      <c r="AN100" s="37">
        <f t="shared" si="41"/>
        <v>0</v>
      </c>
      <c r="AO100" s="47"/>
      <c r="AP100" s="117"/>
    </row>
    <row r="101" spans="1:42" s="26" customFormat="1" ht="15.75" customHeight="1" x14ac:dyDescent="0.25">
      <c r="A101" s="13"/>
      <c r="C101" s="20" t="s">
        <v>149</v>
      </c>
      <c r="D101" s="93"/>
      <c r="E101" s="85"/>
      <c r="F101" s="41">
        <f>IF(F3&lt;0,F100,0)</f>
        <v>0</v>
      </c>
      <c r="G101" s="41">
        <f t="shared" ref="G101:AN101" si="42">IF(G3&lt;0,G100+F101,0)</f>
        <v>0</v>
      </c>
      <c r="H101" s="41">
        <f t="shared" si="42"/>
        <v>0</v>
      </c>
      <c r="I101" s="41">
        <f t="shared" si="42"/>
        <v>0</v>
      </c>
      <c r="J101" s="41">
        <f t="shared" si="42"/>
        <v>0</v>
      </c>
      <c r="K101" s="41">
        <f t="shared" si="42"/>
        <v>0</v>
      </c>
      <c r="L101" s="41">
        <f t="shared" si="42"/>
        <v>0</v>
      </c>
      <c r="M101" s="41">
        <f t="shared" si="42"/>
        <v>0</v>
      </c>
      <c r="N101" s="41">
        <f t="shared" si="42"/>
        <v>0</v>
      </c>
      <c r="O101" s="41">
        <f t="shared" si="42"/>
        <v>0</v>
      </c>
      <c r="P101" s="41">
        <f t="shared" si="42"/>
        <v>0</v>
      </c>
      <c r="Q101" s="41">
        <f t="shared" si="42"/>
        <v>0</v>
      </c>
      <c r="R101" s="41">
        <f t="shared" si="42"/>
        <v>0</v>
      </c>
      <c r="S101" s="41">
        <f t="shared" si="42"/>
        <v>1003.3508159999999</v>
      </c>
      <c r="T101" s="41">
        <f t="shared" si="42"/>
        <v>4545.9510047999993</v>
      </c>
      <c r="U101" s="41">
        <f t="shared" si="42"/>
        <v>7356.4138212479993</v>
      </c>
      <c r="V101" s="41">
        <f t="shared" si="42"/>
        <v>0</v>
      </c>
      <c r="W101" s="41">
        <f t="shared" si="42"/>
        <v>0</v>
      </c>
      <c r="X101" s="41">
        <f t="shared" si="42"/>
        <v>0</v>
      </c>
      <c r="Y101" s="41">
        <f t="shared" si="42"/>
        <v>0</v>
      </c>
      <c r="Z101" s="41">
        <f t="shared" si="42"/>
        <v>0</v>
      </c>
      <c r="AA101" s="41">
        <f t="shared" si="42"/>
        <v>0</v>
      </c>
      <c r="AB101" s="41">
        <f t="shared" si="42"/>
        <v>0</v>
      </c>
      <c r="AC101" s="41">
        <f t="shared" si="42"/>
        <v>0</v>
      </c>
      <c r="AD101" s="41">
        <f t="shared" si="42"/>
        <v>0</v>
      </c>
      <c r="AE101" s="41">
        <f t="shared" si="42"/>
        <v>0</v>
      </c>
      <c r="AF101" s="41">
        <f t="shared" si="42"/>
        <v>0</v>
      </c>
      <c r="AG101" s="41">
        <f t="shared" si="42"/>
        <v>0</v>
      </c>
      <c r="AH101" s="41">
        <f t="shared" si="42"/>
        <v>0</v>
      </c>
      <c r="AI101" s="41">
        <f t="shared" si="42"/>
        <v>0</v>
      </c>
      <c r="AJ101" s="41">
        <f t="shared" si="42"/>
        <v>0</v>
      </c>
      <c r="AK101" s="41">
        <f t="shared" si="42"/>
        <v>0</v>
      </c>
      <c r="AL101" s="41">
        <f t="shared" si="42"/>
        <v>0</v>
      </c>
      <c r="AM101" s="41">
        <f t="shared" si="42"/>
        <v>0</v>
      </c>
      <c r="AN101" s="41">
        <f t="shared" si="42"/>
        <v>0</v>
      </c>
      <c r="AO101" s="27"/>
      <c r="AP101" s="28"/>
    </row>
    <row r="102" spans="1:42" ht="15.6" customHeight="1" x14ac:dyDescent="0.25">
      <c r="C102" s="20" t="s">
        <v>150</v>
      </c>
      <c r="E102" s="189">
        <f>SUM(F102:AN102)</f>
        <v>8445.2656257652507</v>
      </c>
      <c r="F102" s="95">
        <f>IF(F3=0,F100+F101,IF(F3&lt;0,0,F100))</f>
        <v>0</v>
      </c>
      <c r="G102" s="95">
        <f t="shared" ref="G102:AN102" si="43">IF(G3=0,G100+F101,IF(G3&lt;0,0,G100))</f>
        <v>0</v>
      </c>
      <c r="H102" s="95">
        <f t="shared" si="43"/>
        <v>0</v>
      </c>
      <c r="I102" s="95">
        <f t="shared" si="43"/>
        <v>0</v>
      </c>
      <c r="J102" s="95">
        <f t="shared" si="43"/>
        <v>0</v>
      </c>
      <c r="K102" s="95">
        <f t="shared" si="43"/>
        <v>0</v>
      </c>
      <c r="L102" s="95">
        <f t="shared" si="43"/>
        <v>0</v>
      </c>
      <c r="M102" s="95">
        <f t="shared" si="43"/>
        <v>0</v>
      </c>
      <c r="N102" s="95">
        <f t="shared" si="43"/>
        <v>0</v>
      </c>
      <c r="O102" s="95">
        <f t="shared" si="43"/>
        <v>0</v>
      </c>
      <c r="P102" s="95">
        <f t="shared" si="43"/>
        <v>0</v>
      </c>
      <c r="Q102" s="95">
        <f t="shared" si="43"/>
        <v>0</v>
      </c>
      <c r="R102" s="95">
        <f t="shared" si="43"/>
        <v>0</v>
      </c>
      <c r="S102" s="95">
        <f t="shared" si="43"/>
        <v>0</v>
      </c>
      <c r="T102" s="95">
        <f t="shared" si="43"/>
        <v>0</v>
      </c>
      <c r="U102" s="95">
        <f t="shared" si="43"/>
        <v>0</v>
      </c>
      <c r="V102" s="95">
        <f t="shared" si="43"/>
        <v>7929.7482358033913</v>
      </c>
      <c r="W102" s="95">
        <f t="shared" si="43"/>
        <v>0</v>
      </c>
      <c r="X102" s="95">
        <f t="shared" si="43"/>
        <v>0</v>
      </c>
      <c r="Y102" s="95">
        <f t="shared" si="43"/>
        <v>0</v>
      </c>
      <c r="Z102" s="95">
        <f t="shared" si="43"/>
        <v>65.228400511509946</v>
      </c>
      <c r="AA102" s="95">
        <f t="shared" si="43"/>
        <v>230.30642949833125</v>
      </c>
      <c r="AB102" s="95">
        <f t="shared" si="43"/>
        <v>182.70976740200948</v>
      </c>
      <c r="AC102" s="95">
        <f t="shared" si="43"/>
        <v>37.272792550009932</v>
      </c>
      <c r="AD102" s="95">
        <f t="shared" si="43"/>
        <v>0</v>
      </c>
      <c r="AE102" s="95">
        <f t="shared" si="43"/>
        <v>0</v>
      </c>
      <c r="AF102" s="95">
        <f t="shared" si="43"/>
        <v>0</v>
      </c>
      <c r="AG102" s="95">
        <f t="shared" si="43"/>
        <v>0</v>
      </c>
      <c r="AH102" s="95">
        <f t="shared" si="43"/>
        <v>0</v>
      </c>
      <c r="AI102" s="95">
        <f t="shared" si="43"/>
        <v>0</v>
      </c>
      <c r="AJ102" s="95">
        <f t="shared" si="43"/>
        <v>0</v>
      </c>
      <c r="AK102" s="95">
        <f t="shared" si="43"/>
        <v>0</v>
      </c>
      <c r="AL102" s="95">
        <f t="shared" si="43"/>
        <v>0</v>
      </c>
      <c r="AM102" s="95">
        <f t="shared" si="43"/>
        <v>0</v>
      </c>
      <c r="AN102" s="95">
        <f t="shared" si="43"/>
        <v>0</v>
      </c>
    </row>
    <row r="103" spans="1:42" ht="15.75" customHeight="1" x14ac:dyDescent="0.25">
      <c r="C103" s="20" t="s">
        <v>151</v>
      </c>
      <c r="E103" s="99">
        <f>SUM(F103:AN103)</f>
        <v>8445.2656257652543</v>
      </c>
      <c r="F103" s="5">
        <f>0.2*(SUM(F102:F102))</f>
        <v>0</v>
      </c>
      <c r="G103" s="5">
        <f>0.2*(SUM(F102:G102))</f>
        <v>0</v>
      </c>
      <c r="H103" s="5">
        <f>0.2*(SUM(F102:H102))</f>
        <v>0</v>
      </c>
      <c r="I103" s="5">
        <f>0.2*(SUM(F102:I102))</f>
        <v>0</v>
      </c>
      <c r="J103" s="5">
        <f t="shared" ref="J103:O103" si="44">0.2*(SUM(F102:J102))</f>
        <v>0</v>
      </c>
      <c r="K103" s="5">
        <f t="shared" si="44"/>
        <v>0</v>
      </c>
      <c r="L103" s="5">
        <f t="shared" si="44"/>
        <v>0</v>
      </c>
      <c r="M103" s="5">
        <f t="shared" si="44"/>
        <v>0</v>
      </c>
      <c r="N103" s="5">
        <f t="shared" si="44"/>
        <v>0</v>
      </c>
      <c r="O103" s="5">
        <f t="shared" si="44"/>
        <v>0</v>
      </c>
      <c r="P103" s="5">
        <f t="shared" ref="P103:AN103" si="45">0.2*(SUM(L102:P102))</f>
        <v>0</v>
      </c>
      <c r="Q103" s="5">
        <f t="shared" si="45"/>
        <v>0</v>
      </c>
      <c r="R103" s="5">
        <f t="shared" si="45"/>
        <v>0</v>
      </c>
      <c r="S103" s="5">
        <f t="shared" si="45"/>
        <v>0</v>
      </c>
      <c r="T103" s="5">
        <f t="shared" si="45"/>
        <v>0</v>
      </c>
      <c r="U103" s="5">
        <f t="shared" si="45"/>
        <v>0</v>
      </c>
      <c r="V103" s="5">
        <f t="shared" si="45"/>
        <v>1585.9496471606783</v>
      </c>
      <c r="W103" s="5">
        <f t="shared" si="45"/>
        <v>1585.9496471606783</v>
      </c>
      <c r="X103" s="5">
        <f t="shared" si="45"/>
        <v>1585.9496471606783</v>
      </c>
      <c r="Y103" s="5">
        <f t="shared" si="45"/>
        <v>1585.9496471606783</v>
      </c>
      <c r="Z103" s="5">
        <f t="shared" si="45"/>
        <v>1598.9953272629803</v>
      </c>
      <c r="AA103" s="5">
        <f t="shared" si="45"/>
        <v>59.106966001968239</v>
      </c>
      <c r="AB103" s="5">
        <f t="shared" si="45"/>
        <v>95.648919482370147</v>
      </c>
      <c r="AC103" s="5">
        <f t="shared" si="45"/>
        <v>103.10347799237213</v>
      </c>
      <c r="AD103" s="5">
        <f t="shared" si="45"/>
        <v>103.10347799237213</v>
      </c>
      <c r="AE103" s="5">
        <f t="shared" si="45"/>
        <v>90.057797890070134</v>
      </c>
      <c r="AF103" s="5">
        <f t="shared" si="45"/>
        <v>43.996511990403889</v>
      </c>
      <c r="AG103" s="5">
        <f t="shared" si="45"/>
        <v>7.4545585100019869</v>
      </c>
      <c r="AH103" s="5">
        <f t="shared" si="45"/>
        <v>0</v>
      </c>
      <c r="AI103" s="5">
        <f t="shared" si="45"/>
        <v>0</v>
      </c>
      <c r="AJ103" s="5">
        <f t="shared" si="45"/>
        <v>0</v>
      </c>
      <c r="AK103" s="5">
        <f t="shared" si="45"/>
        <v>0</v>
      </c>
      <c r="AL103" s="5">
        <f t="shared" si="45"/>
        <v>0</v>
      </c>
      <c r="AM103" s="5">
        <f t="shared" si="45"/>
        <v>0</v>
      </c>
      <c r="AN103" s="5">
        <f t="shared" si="45"/>
        <v>0</v>
      </c>
    </row>
    <row r="104" spans="1:42" ht="15.75" customHeight="1" x14ac:dyDescent="0.25"/>
    <row r="105" spans="1:42" s="27" customFormat="1" ht="15.75" customHeight="1" x14ac:dyDescent="0.25">
      <c r="B105" s="14" t="s">
        <v>34</v>
      </c>
      <c r="E105" s="85">
        <f>SUM(F105:AN105)</f>
        <v>23980.953166833013</v>
      </c>
      <c r="F105" s="39">
        <f t="shared" ref="F105:AN105" si="46">+F97+F103</f>
        <v>333.76</v>
      </c>
      <c r="G105" s="39">
        <f t="shared" si="46"/>
        <v>0</v>
      </c>
      <c r="H105" s="39">
        <f t="shared" si="46"/>
        <v>0</v>
      </c>
      <c r="I105" s="39">
        <f t="shared" si="46"/>
        <v>0</v>
      </c>
      <c r="J105" s="39">
        <f t="shared" si="46"/>
        <v>0</v>
      </c>
      <c r="K105" s="39">
        <f t="shared" si="46"/>
        <v>0</v>
      </c>
      <c r="L105" s="39">
        <f t="shared" si="46"/>
        <v>0</v>
      </c>
      <c r="M105" s="39">
        <f t="shared" si="46"/>
        <v>0</v>
      </c>
      <c r="N105" s="39">
        <f t="shared" si="46"/>
        <v>272.22300000000001</v>
      </c>
      <c r="O105" s="39">
        <f t="shared" si="46"/>
        <v>0</v>
      </c>
      <c r="P105" s="39">
        <f t="shared" si="46"/>
        <v>0</v>
      </c>
      <c r="Q105" s="39">
        <f t="shared" si="46"/>
        <v>0</v>
      </c>
      <c r="R105" s="39">
        <f t="shared" si="46"/>
        <v>0</v>
      </c>
      <c r="S105" s="39">
        <f t="shared" si="46"/>
        <v>300.53685999999999</v>
      </c>
      <c r="T105" s="39">
        <f t="shared" si="46"/>
        <v>1061.1262979999999</v>
      </c>
      <c r="U105" s="39">
        <f t="shared" si="46"/>
        <v>841.82686307999984</v>
      </c>
      <c r="V105" s="39">
        <f t="shared" si="46"/>
        <v>2493.3683940705378</v>
      </c>
      <c r="W105" s="39">
        <f t="shared" si="46"/>
        <v>2373.7078950865007</v>
      </c>
      <c r="X105" s="39">
        <f t="shared" si="46"/>
        <v>2415.6203971644618</v>
      </c>
      <c r="Y105" s="39">
        <f t="shared" si="46"/>
        <v>2432.5540465338063</v>
      </c>
      <c r="Z105" s="39">
        <f t="shared" si="46"/>
        <v>2586.8878901721218</v>
      </c>
      <c r="AA105" s="39">
        <f t="shared" si="46"/>
        <v>1378.4277419401915</v>
      </c>
      <c r="AB105" s="39">
        <f t="shared" si="46"/>
        <v>1343.7645347657553</v>
      </c>
      <c r="AC105" s="39">
        <f t="shared" si="46"/>
        <v>1095.503367386865</v>
      </c>
      <c r="AD105" s="39">
        <f t="shared" si="46"/>
        <v>1042.39532336244</v>
      </c>
      <c r="AE105" s="39">
        <f t="shared" si="46"/>
        <v>1039.0646752542161</v>
      </c>
      <c r="AF105" s="39">
        <f t="shared" si="46"/>
        <v>999.80504355463279</v>
      </c>
      <c r="AG105" s="39">
        <f t="shared" si="46"/>
        <v>979.66454726261497</v>
      </c>
      <c r="AH105" s="39">
        <f t="shared" si="46"/>
        <v>990.71628919886928</v>
      </c>
      <c r="AI105" s="39">
        <f t="shared" si="46"/>
        <v>1.1368683772161603E-13</v>
      </c>
      <c r="AJ105" s="39">
        <f t="shared" si="46"/>
        <v>0</v>
      </c>
      <c r="AK105" s="39">
        <f t="shared" si="46"/>
        <v>0</v>
      </c>
      <c r="AL105" s="39">
        <f t="shared" si="46"/>
        <v>0</v>
      </c>
      <c r="AM105" s="39">
        <f t="shared" si="46"/>
        <v>0</v>
      </c>
      <c r="AN105" s="39">
        <f t="shared" si="46"/>
        <v>0</v>
      </c>
      <c r="AO105" s="35"/>
      <c r="AP105" s="28"/>
    </row>
    <row r="106" spans="1:42" ht="15.75" customHeight="1" x14ac:dyDescent="0.25">
      <c r="E106" s="190"/>
    </row>
    <row r="107" spans="1:42" ht="15.75" customHeight="1" x14ac:dyDescent="0.25">
      <c r="B107" s="46" t="s">
        <v>29</v>
      </c>
    </row>
    <row r="108" spans="1:42" s="26" customFormat="1" ht="15.75" customHeight="1" x14ac:dyDescent="0.25">
      <c r="A108" s="13"/>
      <c r="C108" s="26" t="s">
        <v>36</v>
      </c>
      <c r="E108" s="85">
        <f>SUM(F108:AN108)</f>
        <v>46828.832198288881</v>
      </c>
      <c r="F108" s="41">
        <f t="shared" ref="F108:AN108" si="47">+F77</f>
        <v>0</v>
      </c>
      <c r="G108" s="41">
        <f t="shared" si="47"/>
        <v>0</v>
      </c>
      <c r="H108" s="41">
        <f t="shared" si="47"/>
        <v>0</v>
      </c>
      <c r="I108" s="41">
        <f t="shared" si="47"/>
        <v>0</v>
      </c>
      <c r="J108" s="41">
        <f t="shared" si="47"/>
        <v>0</v>
      </c>
      <c r="K108" s="41">
        <f t="shared" si="47"/>
        <v>0</v>
      </c>
      <c r="L108" s="41">
        <f t="shared" si="47"/>
        <v>0</v>
      </c>
      <c r="M108" s="41">
        <f t="shared" si="47"/>
        <v>0</v>
      </c>
      <c r="N108" s="41">
        <f t="shared" si="47"/>
        <v>0</v>
      </c>
      <c r="O108" s="41">
        <f t="shared" si="47"/>
        <v>0</v>
      </c>
      <c r="P108" s="41">
        <f t="shared" si="47"/>
        <v>0</v>
      </c>
      <c r="Q108" s="41">
        <f t="shared" si="47"/>
        <v>0</v>
      </c>
      <c r="R108" s="41">
        <f t="shared" si="47"/>
        <v>0</v>
      </c>
      <c r="S108" s="41">
        <f t="shared" si="47"/>
        <v>0</v>
      </c>
      <c r="T108" s="41">
        <f t="shared" si="47"/>
        <v>0</v>
      </c>
      <c r="U108" s="41">
        <f t="shared" si="47"/>
        <v>0</v>
      </c>
      <c r="V108" s="41">
        <f t="shared" si="47"/>
        <v>726.2642249999999</v>
      </c>
      <c r="W108" s="41">
        <f t="shared" si="47"/>
        <v>2765.6141687999998</v>
      </c>
      <c r="X108" s="41">
        <f t="shared" si="47"/>
        <v>4231.3896782640004</v>
      </c>
      <c r="Y108" s="41">
        <f t="shared" si="47"/>
        <v>4316.0174718292801</v>
      </c>
      <c r="Z108" s="41">
        <f t="shared" si="47"/>
        <v>4402.3378212658654</v>
      </c>
      <c r="AA108" s="41">
        <f t="shared" si="47"/>
        <v>4490.384577691183</v>
      </c>
      <c r="AB108" s="41">
        <f t="shared" si="47"/>
        <v>4580.1922692450071</v>
      </c>
      <c r="AC108" s="41">
        <f t="shared" si="47"/>
        <v>4671.7961146299076</v>
      </c>
      <c r="AD108" s="41">
        <f t="shared" si="47"/>
        <v>4559.5101058972241</v>
      </c>
      <c r="AE108" s="41">
        <f t="shared" si="47"/>
        <v>3986.3145497272867</v>
      </c>
      <c r="AF108" s="41">
        <f t="shared" si="47"/>
        <v>3218.9489989047843</v>
      </c>
      <c r="AG108" s="41">
        <f t="shared" si="47"/>
        <v>2764.9077716908469</v>
      </c>
      <c r="AH108" s="41">
        <f t="shared" si="47"/>
        <v>2115.1544453434981</v>
      </c>
      <c r="AI108" s="41">
        <f t="shared" si="47"/>
        <v>0</v>
      </c>
      <c r="AJ108" s="41">
        <f t="shared" si="47"/>
        <v>0</v>
      </c>
      <c r="AK108" s="41">
        <f t="shared" si="47"/>
        <v>0</v>
      </c>
      <c r="AL108" s="41">
        <f t="shared" si="47"/>
        <v>0</v>
      </c>
      <c r="AM108" s="41">
        <f t="shared" si="47"/>
        <v>0</v>
      </c>
      <c r="AN108" s="41">
        <f t="shared" si="47"/>
        <v>0</v>
      </c>
      <c r="AO108" s="32"/>
      <c r="AP108" s="28"/>
    </row>
    <row r="109" spans="1:42" s="26" customFormat="1" ht="15.75" customHeight="1" x14ac:dyDescent="0.25">
      <c r="A109" s="13"/>
      <c r="C109" s="26" t="s">
        <v>30</v>
      </c>
      <c r="D109" s="93">
        <f>+Dashboard!H35</f>
        <v>0</v>
      </c>
      <c r="E109" s="85">
        <f>SUM(F109:AN109)</f>
        <v>0</v>
      </c>
      <c r="F109" s="41">
        <f t="shared" ref="F109:AN109" si="48">+F77*$D109</f>
        <v>0</v>
      </c>
      <c r="G109" s="41">
        <f t="shared" si="48"/>
        <v>0</v>
      </c>
      <c r="H109" s="41">
        <f t="shared" si="48"/>
        <v>0</v>
      </c>
      <c r="I109" s="41">
        <f t="shared" si="48"/>
        <v>0</v>
      </c>
      <c r="J109" s="41">
        <f t="shared" si="48"/>
        <v>0</v>
      </c>
      <c r="K109" s="41">
        <f t="shared" si="48"/>
        <v>0</v>
      </c>
      <c r="L109" s="41">
        <f t="shared" si="48"/>
        <v>0</v>
      </c>
      <c r="M109" s="41">
        <f t="shared" si="48"/>
        <v>0</v>
      </c>
      <c r="N109" s="41">
        <f t="shared" si="48"/>
        <v>0</v>
      </c>
      <c r="O109" s="41">
        <f t="shared" si="48"/>
        <v>0</v>
      </c>
      <c r="P109" s="41">
        <f t="shared" si="48"/>
        <v>0</v>
      </c>
      <c r="Q109" s="41">
        <f t="shared" si="48"/>
        <v>0</v>
      </c>
      <c r="R109" s="41">
        <f t="shared" si="48"/>
        <v>0</v>
      </c>
      <c r="S109" s="41">
        <f t="shared" si="48"/>
        <v>0</v>
      </c>
      <c r="T109" s="41">
        <f t="shared" si="48"/>
        <v>0</v>
      </c>
      <c r="U109" s="41">
        <f t="shared" si="48"/>
        <v>0</v>
      </c>
      <c r="V109" s="41">
        <f t="shared" si="48"/>
        <v>0</v>
      </c>
      <c r="W109" s="41">
        <f t="shared" si="48"/>
        <v>0</v>
      </c>
      <c r="X109" s="41">
        <f t="shared" si="48"/>
        <v>0</v>
      </c>
      <c r="Y109" s="41">
        <f t="shared" si="48"/>
        <v>0</v>
      </c>
      <c r="Z109" s="41">
        <f t="shared" si="48"/>
        <v>0</v>
      </c>
      <c r="AA109" s="41">
        <f t="shared" si="48"/>
        <v>0</v>
      </c>
      <c r="AB109" s="41">
        <f t="shared" si="48"/>
        <v>0</v>
      </c>
      <c r="AC109" s="41">
        <f t="shared" si="48"/>
        <v>0</v>
      </c>
      <c r="AD109" s="41">
        <f t="shared" si="48"/>
        <v>0</v>
      </c>
      <c r="AE109" s="41">
        <f t="shared" si="48"/>
        <v>0</v>
      </c>
      <c r="AF109" s="41">
        <f t="shared" si="48"/>
        <v>0</v>
      </c>
      <c r="AG109" s="41">
        <f t="shared" si="48"/>
        <v>0</v>
      </c>
      <c r="AH109" s="41">
        <f t="shared" si="48"/>
        <v>0</v>
      </c>
      <c r="AI109" s="41">
        <f t="shared" si="48"/>
        <v>0</v>
      </c>
      <c r="AJ109" s="41">
        <f t="shared" si="48"/>
        <v>0</v>
      </c>
      <c r="AK109" s="41">
        <f t="shared" si="48"/>
        <v>0</v>
      </c>
      <c r="AL109" s="41">
        <f t="shared" si="48"/>
        <v>0</v>
      </c>
      <c r="AM109" s="41">
        <f t="shared" si="48"/>
        <v>0</v>
      </c>
      <c r="AN109" s="41">
        <f t="shared" si="48"/>
        <v>0</v>
      </c>
      <c r="AO109" s="27"/>
      <c r="AP109" s="28"/>
    </row>
    <row r="110" spans="1:42" ht="15.75" customHeight="1" x14ac:dyDescent="0.25"/>
    <row r="111" spans="1:42" ht="15.75" customHeight="1" x14ac:dyDescent="0.25">
      <c r="B111" s="29" t="s">
        <v>37</v>
      </c>
    </row>
    <row r="112" spans="1:42" s="26" customFormat="1" ht="15.75" customHeight="1" x14ac:dyDescent="0.25">
      <c r="A112" s="13"/>
      <c r="C112" s="26" t="s">
        <v>39</v>
      </c>
      <c r="E112" s="119"/>
      <c r="F112" s="31">
        <v>0</v>
      </c>
      <c r="G112" s="36">
        <f t="shared" ref="G112:L112" si="49">+F117</f>
        <v>333.76</v>
      </c>
      <c r="H112" s="36">
        <f t="shared" si="49"/>
        <v>333.76</v>
      </c>
      <c r="I112" s="36">
        <f t="shared" si="49"/>
        <v>333.76</v>
      </c>
      <c r="J112" s="36">
        <f t="shared" si="49"/>
        <v>333.76</v>
      </c>
      <c r="K112" s="36">
        <f t="shared" si="49"/>
        <v>333.76</v>
      </c>
      <c r="L112" s="36">
        <f t="shared" si="49"/>
        <v>333.76</v>
      </c>
      <c r="M112" s="36">
        <f>+L117</f>
        <v>333.76</v>
      </c>
      <c r="N112" s="36">
        <f t="shared" ref="N112:AN112" si="50">+M117</f>
        <v>333.76</v>
      </c>
      <c r="O112" s="36">
        <f t="shared" si="50"/>
        <v>605.98299999999995</v>
      </c>
      <c r="P112" s="36">
        <f t="shared" si="50"/>
        <v>605.98299999999995</v>
      </c>
      <c r="Q112" s="36">
        <f t="shared" si="50"/>
        <v>605.98299999999995</v>
      </c>
      <c r="R112" s="36">
        <f t="shared" si="50"/>
        <v>605.98299999999995</v>
      </c>
      <c r="S112" s="36">
        <f t="shared" si="50"/>
        <v>605.98299999999995</v>
      </c>
      <c r="T112" s="36">
        <f t="shared" si="50"/>
        <v>906.51985999999988</v>
      </c>
      <c r="U112" s="36">
        <f t="shared" si="50"/>
        <v>1967.6461579999998</v>
      </c>
      <c r="V112" s="36">
        <f t="shared" si="50"/>
        <v>2809.4730210799999</v>
      </c>
      <c r="W112" s="36">
        <f t="shared" si="50"/>
        <v>5302.8414151505376</v>
      </c>
      <c r="X112" s="36">
        <f t="shared" si="50"/>
        <v>7676.5493102370383</v>
      </c>
      <c r="Y112" s="36">
        <f t="shared" si="50"/>
        <v>10092.169707401499</v>
      </c>
      <c r="Z112" s="36">
        <f t="shared" si="50"/>
        <v>12524.723753935305</v>
      </c>
      <c r="AA112" s="36">
        <f t="shared" si="50"/>
        <v>15111.611644107426</v>
      </c>
      <c r="AB112" s="36">
        <f t="shared" si="50"/>
        <v>16490.039386047618</v>
      </c>
      <c r="AC112" s="36">
        <f t="shared" si="50"/>
        <v>17833.803920813374</v>
      </c>
      <c r="AD112" s="36">
        <f t="shared" si="50"/>
        <v>18929.307288200238</v>
      </c>
      <c r="AE112" s="36">
        <f t="shared" si="50"/>
        <v>19971.70261156268</v>
      </c>
      <c r="AF112" s="36">
        <f t="shared" si="50"/>
        <v>21010.767286816896</v>
      </c>
      <c r="AG112" s="36">
        <f t="shared" si="50"/>
        <v>22010.572330371528</v>
      </c>
      <c r="AH112" s="36">
        <f t="shared" si="50"/>
        <v>22990.236877634143</v>
      </c>
      <c r="AI112" s="36">
        <f t="shared" si="50"/>
        <v>23980.953166833013</v>
      </c>
      <c r="AJ112" s="36">
        <f t="shared" si="50"/>
        <v>23980.953166833013</v>
      </c>
      <c r="AK112" s="36">
        <f t="shared" si="50"/>
        <v>23980.953166833013</v>
      </c>
      <c r="AL112" s="36">
        <f t="shared" si="50"/>
        <v>23980.953166833013</v>
      </c>
      <c r="AM112" s="36">
        <f t="shared" si="50"/>
        <v>23980.953166833013</v>
      </c>
      <c r="AN112" s="36">
        <f t="shared" si="50"/>
        <v>23980.953166833013</v>
      </c>
      <c r="AO112" s="27"/>
      <c r="AP112" s="28"/>
    </row>
    <row r="113" spans="1:42" s="26" customFormat="1" ht="15.75" customHeight="1" x14ac:dyDescent="0.25">
      <c r="A113" s="13"/>
      <c r="B113" s="13"/>
      <c r="C113" s="26" t="s">
        <v>40</v>
      </c>
      <c r="E113" s="85">
        <f>SUM(F113:AN113)</f>
        <v>23980.953166833013</v>
      </c>
      <c r="F113" s="36">
        <f t="shared" ref="F113:AN113" si="51">+F105</f>
        <v>333.76</v>
      </c>
      <c r="G113" s="36">
        <f t="shared" si="51"/>
        <v>0</v>
      </c>
      <c r="H113" s="36">
        <f t="shared" si="51"/>
        <v>0</v>
      </c>
      <c r="I113" s="36">
        <f t="shared" si="51"/>
        <v>0</v>
      </c>
      <c r="J113" s="36">
        <f t="shared" si="51"/>
        <v>0</v>
      </c>
      <c r="K113" s="36">
        <f t="shared" si="51"/>
        <v>0</v>
      </c>
      <c r="L113" s="36">
        <f t="shared" si="51"/>
        <v>0</v>
      </c>
      <c r="M113" s="36">
        <f t="shared" si="51"/>
        <v>0</v>
      </c>
      <c r="N113" s="36">
        <f t="shared" si="51"/>
        <v>272.22300000000001</v>
      </c>
      <c r="O113" s="36">
        <f t="shared" si="51"/>
        <v>0</v>
      </c>
      <c r="P113" s="36">
        <f t="shared" si="51"/>
        <v>0</v>
      </c>
      <c r="Q113" s="36">
        <f t="shared" si="51"/>
        <v>0</v>
      </c>
      <c r="R113" s="36">
        <f t="shared" si="51"/>
        <v>0</v>
      </c>
      <c r="S113" s="36">
        <f t="shared" si="51"/>
        <v>300.53685999999999</v>
      </c>
      <c r="T113" s="36">
        <f t="shared" si="51"/>
        <v>1061.1262979999999</v>
      </c>
      <c r="U113" s="36">
        <f t="shared" si="51"/>
        <v>841.82686307999984</v>
      </c>
      <c r="V113" s="36">
        <f t="shared" si="51"/>
        <v>2493.3683940705378</v>
      </c>
      <c r="W113" s="36">
        <f t="shared" si="51"/>
        <v>2373.7078950865007</v>
      </c>
      <c r="X113" s="36">
        <f t="shared" si="51"/>
        <v>2415.6203971644618</v>
      </c>
      <c r="Y113" s="36">
        <f t="shared" si="51"/>
        <v>2432.5540465338063</v>
      </c>
      <c r="Z113" s="36">
        <f t="shared" si="51"/>
        <v>2586.8878901721218</v>
      </c>
      <c r="AA113" s="36">
        <f t="shared" si="51"/>
        <v>1378.4277419401915</v>
      </c>
      <c r="AB113" s="36">
        <f t="shared" si="51"/>
        <v>1343.7645347657553</v>
      </c>
      <c r="AC113" s="36">
        <f t="shared" si="51"/>
        <v>1095.503367386865</v>
      </c>
      <c r="AD113" s="36">
        <f t="shared" si="51"/>
        <v>1042.39532336244</v>
      </c>
      <c r="AE113" s="36">
        <f t="shared" si="51"/>
        <v>1039.0646752542161</v>
      </c>
      <c r="AF113" s="36">
        <f t="shared" si="51"/>
        <v>999.80504355463279</v>
      </c>
      <c r="AG113" s="36">
        <f t="shared" si="51"/>
        <v>979.66454726261497</v>
      </c>
      <c r="AH113" s="36">
        <f t="shared" si="51"/>
        <v>990.71628919886928</v>
      </c>
      <c r="AI113" s="36">
        <f t="shared" si="51"/>
        <v>1.1368683772161603E-13</v>
      </c>
      <c r="AJ113" s="36">
        <f t="shared" si="51"/>
        <v>0</v>
      </c>
      <c r="AK113" s="36">
        <f t="shared" si="51"/>
        <v>0</v>
      </c>
      <c r="AL113" s="36">
        <f t="shared" si="51"/>
        <v>0</v>
      </c>
      <c r="AM113" s="36">
        <f t="shared" si="51"/>
        <v>0</v>
      </c>
      <c r="AN113" s="36">
        <f t="shared" si="51"/>
        <v>0</v>
      </c>
      <c r="AO113" s="32"/>
      <c r="AP113" s="28"/>
    </row>
    <row r="114" spans="1:42" s="26" customFormat="1" ht="15.75" customHeight="1" x14ac:dyDescent="0.25">
      <c r="A114" s="13"/>
      <c r="B114" s="13"/>
      <c r="C114" s="26" t="s">
        <v>71</v>
      </c>
      <c r="E114" s="85"/>
      <c r="F114" s="42">
        <f t="shared" ref="F114:Y114" si="52">+F112+F113</f>
        <v>333.76</v>
      </c>
      <c r="G114" s="42">
        <f t="shared" si="52"/>
        <v>333.76</v>
      </c>
      <c r="H114" s="42">
        <f t="shared" si="52"/>
        <v>333.76</v>
      </c>
      <c r="I114" s="42">
        <f t="shared" si="52"/>
        <v>333.76</v>
      </c>
      <c r="J114" s="42">
        <f t="shared" si="52"/>
        <v>333.76</v>
      </c>
      <c r="K114" s="42">
        <f t="shared" si="52"/>
        <v>333.76</v>
      </c>
      <c r="L114" s="42">
        <f t="shared" si="52"/>
        <v>333.76</v>
      </c>
      <c r="M114" s="42">
        <f t="shared" si="52"/>
        <v>333.76</v>
      </c>
      <c r="N114" s="42">
        <f t="shared" si="52"/>
        <v>605.98299999999995</v>
      </c>
      <c r="O114" s="42">
        <f t="shared" si="52"/>
        <v>605.98299999999995</v>
      </c>
      <c r="P114" s="42">
        <f t="shared" si="52"/>
        <v>605.98299999999995</v>
      </c>
      <c r="Q114" s="42">
        <f t="shared" si="52"/>
        <v>605.98299999999995</v>
      </c>
      <c r="R114" s="42">
        <f t="shared" si="52"/>
        <v>605.98299999999995</v>
      </c>
      <c r="S114" s="42">
        <f t="shared" si="52"/>
        <v>906.51985999999988</v>
      </c>
      <c r="T114" s="42">
        <f t="shared" si="52"/>
        <v>1967.6461579999998</v>
      </c>
      <c r="U114" s="42">
        <f t="shared" si="52"/>
        <v>2809.4730210799999</v>
      </c>
      <c r="V114" s="42">
        <f t="shared" si="52"/>
        <v>5302.8414151505376</v>
      </c>
      <c r="W114" s="42">
        <f t="shared" si="52"/>
        <v>7676.5493102370383</v>
      </c>
      <c r="X114" s="42">
        <f t="shared" si="52"/>
        <v>10092.169707401499</v>
      </c>
      <c r="Y114" s="42">
        <f t="shared" si="52"/>
        <v>12524.723753935305</v>
      </c>
      <c r="Z114" s="42">
        <f>+Z112+Z113</f>
        <v>15111.611644107426</v>
      </c>
      <c r="AA114" s="42">
        <f t="shared" ref="AA114:AN114" si="53">+AA112+AA113</f>
        <v>16490.039386047618</v>
      </c>
      <c r="AB114" s="42">
        <f t="shared" si="53"/>
        <v>17833.803920813374</v>
      </c>
      <c r="AC114" s="42">
        <f t="shared" si="53"/>
        <v>18929.307288200238</v>
      </c>
      <c r="AD114" s="42">
        <f t="shared" si="53"/>
        <v>19971.70261156268</v>
      </c>
      <c r="AE114" s="42">
        <f t="shared" si="53"/>
        <v>21010.767286816896</v>
      </c>
      <c r="AF114" s="42">
        <f t="shared" si="53"/>
        <v>22010.572330371528</v>
      </c>
      <c r="AG114" s="42">
        <f t="shared" si="53"/>
        <v>22990.236877634143</v>
      </c>
      <c r="AH114" s="42">
        <f t="shared" si="53"/>
        <v>23980.953166833013</v>
      </c>
      <c r="AI114" s="42">
        <f t="shared" si="53"/>
        <v>23980.953166833013</v>
      </c>
      <c r="AJ114" s="42">
        <f t="shared" si="53"/>
        <v>23980.953166833013</v>
      </c>
      <c r="AK114" s="42">
        <f t="shared" si="53"/>
        <v>23980.953166833013</v>
      </c>
      <c r="AL114" s="42">
        <f t="shared" si="53"/>
        <v>23980.953166833013</v>
      </c>
      <c r="AM114" s="42">
        <f t="shared" si="53"/>
        <v>23980.953166833013</v>
      </c>
      <c r="AN114" s="42">
        <f t="shared" si="53"/>
        <v>23980.953166833013</v>
      </c>
      <c r="AO114" s="27"/>
      <c r="AP114" s="28"/>
    </row>
    <row r="115" spans="1:42" s="26" customFormat="1" ht="15.75" customHeight="1" x14ac:dyDescent="0.25">
      <c r="A115" s="13"/>
      <c r="B115" s="13"/>
      <c r="E115" s="85"/>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27"/>
      <c r="AP115" s="28"/>
    </row>
    <row r="116" spans="1:42" s="14" customFormat="1" ht="15.75" customHeight="1" x14ac:dyDescent="0.25">
      <c r="A116" s="13"/>
      <c r="B116" s="13"/>
      <c r="C116" s="14" t="s">
        <v>38</v>
      </c>
      <c r="E116" s="85">
        <f>SUM(F116:AN116)</f>
        <v>0</v>
      </c>
      <c r="F116" s="101">
        <f t="shared" ref="F116:AN116" si="54">IF(F109&lt;F114,F109,F114)</f>
        <v>0</v>
      </c>
      <c r="G116" s="101">
        <f t="shared" si="54"/>
        <v>0</v>
      </c>
      <c r="H116" s="101">
        <f t="shared" si="54"/>
        <v>0</v>
      </c>
      <c r="I116" s="101">
        <f t="shared" si="54"/>
        <v>0</v>
      </c>
      <c r="J116" s="101">
        <f t="shared" si="54"/>
        <v>0</v>
      </c>
      <c r="K116" s="101">
        <f t="shared" si="54"/>
        <v>0</v>
      </c>
      <c r="L116" s="101">
        <f t="shared" si="54"/>
        <v>0</v>
      </c>
      <c r="M116" s="101">
        <f t="shared" si="54"/>
        <v>0</v>
      </c>
      <c r="N116" s="101">
        <f t="shared" si="54"/>
        <v>0</v>
      </c>
      <c r="O116" s="101">
        <f t="shared" si="54"/>
        <v>0</v>
      </c>
      <c r="P116" s="101">
        <f t="shared" si="54"/>
        <v>0</v>
      </c>
      <c r="Q116" s="101">
        <f t="shared" si="54"/>
        <v>0</v>
      </c>
      <c r="R116" s="101">
        <f t="shared" si="54"/>
        <v>0</v>
      </c>
      <c r="S116" s="101">
        <f t="shared" si="54"/>
        <v>0</v>
      </c>
      <c r="T116" s="101">
        <f t="shared" si="54"/>
        <v>0</v>
      </c>
      <c r="U116" s="101">
        <f t="shared" si="54"/>
        <v>0</v>
      </c>
      <c r="V116" s="101">
        <f t="shared" si="54"/>
        <v>0</v>
      </c>
      <c r="W116" s="101">
        <f t="shared" si="54"/>
        <v>0</v>
      </c>
      <c r="X116" s="101">
        <f t="shared" si="54"/>
        <v>0</v>
      </c>
      <c r="Y116" s="101">
        <f t="shared" si="54"/>
        <v>0</v>
      </c>
      <c r="Z116" s="101">
        <f t="shared" si="54"/>
        <v>0</v>
      </c>
      <c r="AA116" s="101">
        <f t="shared" si="54"/>
        <v>0</v>
      </c>
      <c r="AB116" s="101">
        <f t="shared" si="54"/>
        <v>0</v>
      </c>
      <c r="AC116" s="101">
        <f t="shared" si="54"/>
        <v>0</v>
      </c>
      <c r="AD116" s="101">
        <f t="shared" si="54"/>
        <v>0</v>
      </c>
      <c r="AE116" s="101">
        <f t="shared" si="54"/>
        <v>0</v>
      </c>
      <c r="AF116" s="101">
        <f t="shared" si="54"/>
        <v>0</v>
      </c>
      <c r="AG116" s="101">
        <f t="shared" si="54"/>
        <v>0</v>
      </c>
      <c r="AH116" s="101">
        <f t="shared" si="54"/>
        <v>0</v>
      </c>
      <c r="AI116" s="101">
        <f t="shared" si="54"/>
        <v>0</v>
      </c>
      <c r="AJ116" s="101">
        <f t="shared" si="54"/>
        <v>0</v>
      </c>
      <c r="AK116" s="101">
        <f t="shared" si="54"/>
        <v>0</v>
      </c>
      <c r="AL116" s="101">
        <f t="shared" si="54"/>
        <v>0</v>
      </c>
      <c r="AM116" s="101">
        <f t="shared" si="54"/>
        <v>0</v>
      </c>
      <c r="AN116" s="101">
        <f t="shared" si="54"/>
        <v>0</v>
      </c>
      <c r="AO116" s="119"/>
      <c r="AP116" s="100"/>
    </row>
    <row r="117" spans="1:42" s="26" customFormat="1" ht="15.75" customHeight="1" x14ac:dyDescent="0.25">
      <c r="A117" s="13"/>
      <c r="B117" s="13"/>
      <c r="C117" s="26" t="s">
        <v>43</v>
      </c>
      <c r="E117" s="119"/>
      <c r="F117" s="41">
        <f>+F114-F116</f>
        <v>333.76</v>
      </c>
      <c r="G117" s="41">
        <f t="shared" ref="G117:AN117" si="55">+G114-G116</f>
        <v>333.76</v>
      </c>
      <c r="H117" s="41">
        <f t="shared" si="55"/>
        <v>333.76</v>
      </c>
      <c r="I117" s="41">
        <f t="shared" si="55"/>
        <v>333.76</v>
      </c>
      <c r="J117" s="41">
        <f t="shared" si="55"/>
        <v>333.76</v>
      </c>
      <c r="K117" s="41">
        <f t="shared" si="55"/>
        <v>333.76</v>
      </c>
      <c r="L117" s="41">
        <f t="shared" si="55"/>
        <v>333.76</v>
      </c>
      <c r="M117" s="41">
        <f t="shared" si="55"/>
        <v>333.76</v>
      </c>
      <c r="N117" s="41">
        <f t="shared" si="55"/>
        <v>605.98299999999995</v>
      </c>
      <c r="O117" s="41">
        <f t="shared" si="55"/>
        <v>605.98299999999995</v>
      </c>
      <c r="P117" s="41">
        <f t="shared" si="55"/>
        <v>605.98299999999995</v>
      </c>
      <c r="Q117" s="41">
        <f t="shared" si="55"/>
        <v>605.98299999999995</v>
      </c>
      <c r="R117" s="41">
        <f t="shared" si="55"/>
        <v>605.98299999999995</v>
      </c>
      <c r="S117" s="41">
        <f t="shared" si="55"/>
        <v>906.51985999999988</v>
      </c>
      <c r="T117" s="41">
        <f t="shared" si="55"/>
        <v>1967.6461579999998</v>
      </c>
      <c r="U117" s="41">
        <f t="shared" si="55"/>
        <v>2809.4730210799999</v>
      </c>
      <c r="V117" s="41">
        <f t="shared" si="55"/>
        <v>5302.8414151505376</v>
      </c>
      <c r="W117" s="41">
        <f t="shared" si="55"/>
        <v>7676.5493102370383</v>
      </c>
      <c r="X117" s="41">
        <f t="shared" si="55"/>
        <v>10092.169707401499</v>
      </c>
      <c r="Y117" s="41">
        <f t="shared" si="55"/>
        <v>12524.723753935305</v>
      </c>
      <c r="Z117" s="41">
        <f t="shared" si="55"/>
        <v>15111.611644107426</v>
      </c>
      <c r="AA117" s="41">
        <f t="shared" si="55"/>
        <v>16490.039386047618</v>
      </c>
      <c r="AB117" s="41">
        <f t="shared" si="55"/>
        <v>17833.803920813374</v>
      </c>
      <c r="AC117" s="41">
        <f t="shared" si="55"/>
        <v>18929.307288200238</v>
      </c>
      <c r="AD117" s="41">
        <f t="shared" si="55"/>
        <v>19971.70261156268</v>
      </c>
      <c r="AE117" s="41">
        <f t="shared" si="55"/>
        <v>21010.767286816896</v>
      </c>
      <c r="AF117" s="41">
        <f t="shared" si="55"/>
        <v>22010.572330371528</v>
      </c>
      <c r="AG117" s="41">
        <f t="shared" si="55"/>
        <v>22990.236877634143</v>
      </c>
      <c r="AH117" s="41">
        <f t="shared" si="55"/>
        <v>23980.953166833013</v>
      </c>
      <c r="AI117" s="41">
        <f t="shared" si="55"/>
        <v>23980.953166833013</v>
      </c>
      <c r="AJ117" s="41">
        <f t="shared" si="55"/>
        <v>23980.953166833013</v>
      </c>
      <c r="AK117" s="41">
        <f t="shared" si="55"/>
        <v>23980.953166833013</v>
      </c>
      <c r="AL117" s="41">
        <f t="shared" si="55"/>
        <v>23980.953166833013</v>
      </c>
      <c r="AM117" s="41">
        <f t="shared" si="55"/>
        <v>23980.953166833013</v>
      </c>
      <c r="AN117" s="41">
        <f t="shared" si="55"/>
        <v>23980.953166833013</v>
      </c>
      <c r="AO117" s="27"/>
      <c r="AP117" s="28"/>
    </row>
    <row r="118" spans="1:42" s="26" customFormat="1" ht="15.75" customHeight="1" x14ac:dyDescent="0.25">
      <c r="A118" s="13"/>
      <c r="B118" s="13"/>
      <c r="C118" s="26" t="s">
        <v>44</v>
      </c>
      <c r="E118" s="85"/>
      <c r="F118" s="41">
        <f>+F116</f>
        <v>0</v>
      </c>
      <c r="G118" s="41">
        <f>G116+F118</f>
        <v>0</v>
      </c>
      <c r="H118" s="41">
        <f t="shared" ref="H118:AN118" si="56">H116+G118</f>
        <v>0</v>
      </c>
      <c r="I118" s="41">
        <f t="shared" si="56"/>
        <v>0</v>
      </c>
      <c r="J118" s="41">
        <f t="shared" si="56"/>
        <v>0</v>
      </c>
      <c r="K118" s="41">
        <f t="shared" si="56"/>
        <v>0</v>
      </c>
      <c r="L118" s="41">
        <f t="shared" si="56"/>
        <v>0</v>
      </c>
      <c r="M118" s="41">
        <f t="shared" si="56"/>
        <v>0</v>
      </c>
      <c r="N118" s="41">
        <f t="shared" si="56"/>
        <v>0</v>
      </c>
      <c r="O118" s="41">
        <f t="shared" si="56"/>
        <v>0</v>
      </c>
      <c r="P118" s="41">
        <f t="shared" si="56"/>
        <v>0</v>
      </c>
      <c r="Q118" s="41">
        <f t="shared" si="56"/>
        <v>0</v>
      </c>
      <c r="R118" s="41">
        <f t="shared" si="56"/>
        <v>0</v>
      </c>
      <c r="S118" s="41">
        <f t="shared" si="56"/>
        <v>0</v>
      </c>
      <c r="T118" s="41">
        <f t="shared" si="56"/>
        <v>0</v>
      </c>
      <c r="U118" s="41">
        <f t="shared" si="56"/>
        <v>0</v>
      </c>
      <c r="V118" s="41">
        <f t="shared" si="56"/>
        <v>0</v>
      </c>
      <c r="W118" s="41">
        <f t="shared" si="56"/>
        <v>0</v>
      </c>
      <c r="X118" s="41">
        <f t="shared" si="56"/>
        <v>0</v>
      </c>
      <c r="Y118" s="41">
        <f t="shared" si="56"/>
        <v>0</v>
      </c>
      <c r="Z118" s="41">
        <f t="shared" si="56"/>
        <v>0</v>
      </c>
      <c r="AA118" s="41">
        <f t="shared" si="56"/>
        <v>0</v>
      </c>
      <c r="AB118" s="41">
        <f t="shared" si="56"/>
        <v>0</v>
      </c>
      <c r="AC118" s="41">
        <f t="shared" si="56"/>
        <v>0</v>
      </c>
      <c r="AD118" s="41">
        <f t="shared" si="56"/>
        <v>0</v>
      </c>
      <c r="AE118" s="41">
        <f t="shared" si="56"/>
        <v>0</v>
      </c>
      <c r="AF118" s="41">
        <f t="shared" si="56"/>
        <v>0</v>
      </c>
      <c r="AG118" s="41">
        <f t="shared" si="56"/>
        <v>0</v>
      </c>
      <c r="AH118" s="41">
        <f t="shared" si="56"/>
        <v>0</v>
      </c>
      <c r="AI118" s="41">
        <f t="shared" si="56"/>
        <v>0</v>
      </c>
      <c r="AJ118" s="41">
        <f t="shared" si="56"/>
        <v>0</v>
      </c>
      <c r="AK118" s="41">
        <f t="shared" si="56"/>
        <v>0</v>
      </c>
      <c r="AL118" s="41">
        <f t="shared" si="56"/>
        <v>0</v>
      </c>
      <c r="AM118" s="41">
        <f t="shared" si="56"/>
        <v>0</v>
      </c>
      <c r="AN118" s="41">
        <f t="shared" si="56"/>
        <v>0</v>
      </c>
      <c r="AO118" s="27"/>
      <c r="AP118" s="28"/>
    </row>
    <row r="119" spans="1:42" s="26" customFormat="1" ht="15.75" customHeight="1" x14ac:dyDescent="0.25">
      <c r="A119" s="13"/>
      <c r="B119" s="13"/>
      <c r="E119" s="85"/>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27"/>
      <c r="AP119" s="28"/>
    </row>
    <row r="120" spans="1:42" s="26" customFormat="1" ht="15.75" customHeight="1" x14ac:dyDescent="0.25">
      <c r="A120" s="11" t="s">
        <v>181</v>
      </c>
      <c r="B120" s="13"/>
      <c r="E120" s="119"/>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27"/>
      <c r="AP120" s="28"/>
    </row>
    <row r="121" spans="1:42" s="26" customFormat="1" ht="15.75" customHeight="1" x14ac:dyDescent="0.25">
      <c r="A121" s="13"/>
      <c r="B121" s="29" t="s">
        <v>182</v>
      </c>
      <c r="C121" s="43"/>
      <c r="D121" s="43"/>
      <c r="E121" s="119"/>
      <c r="F121" s="41"/>
      <c r="G121" s="41"/>
      <c r="H121" s="41"/>
      <c r="I121" s="41"/>
      <c r="J121" s="41"/>
      <c r="K121" s="41"/>
      <c r="L121" s="41"/>
      <c r="M121" s="41"/>
      <c r="N121" s="41"/>
      <c r="O121" s="41"/>
      <c r="P121" s="41"/>
      <c r="Q121" s="41"/>
      <c r="R121" s="41"/>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27"/>
      <c r="AP121" s="28"/>
    </row>
    <row r="122" spans="1:42" s="26" customFormat="1" ht="15.75" customHeight="1" x14ac:dyDescent="0.25">
      <c r="A122" s="13"/>
      <c r="B122" s="13"/>
      <c r="C122" s="43" t="s">
        <v>185</v>
      </c>
      <c r="D122" s="93">
        <f>Dashboard!D25</f>
        <v>0.75</v>
      </c>
      <c r="E122" s="85">
        <f>SUM(F122:AN122)</f>
        <v>8484.0887165085405</v>
      </c>
      <c r="F122" s="41">
        <f t="shared" ref="F122:AN122" si="57">+F55*$D$122</f>
        <v>0</v>
      </c>
      <c r="G122" s="41">
        <f t="shared" si="57"/>
        <v>0</v>
      </c>
      <c r="H122" s="41">
        <f t="shared" si="57"/>
        <v>0</v>
      </c>
      <c r="I122" s="41">
        <f t="shared" si="57"/>
        <v>0</v>
      </c>
      <c r="J122" s="41">
        <f t="shared" si="57"/>
        <v>0</v>
      </c>
      <c r="K122" s="41">
        <f t="shared" si="57"/>
        <v>0</v>
      </c>
      <c r="L122" s="41">
        <f t="shared" si="57"/>
        <v>0</v>
      </c>
      <c r="M122" s="41">
        <f t="shared" si="57"/>
        <v>0</v>
      </c>
      <c r="N122" s="41">
        <f t="shared" si="57"/>
        <v>0</v>
      </c>
      <c r="O122" s="41">
        <f t="shared" si="57"/>
        <v>0</v>
      </c>
      <c r="P122" s="41">
        <f t="shared" si="57"/>
        <v>0</v>
      </c>
      <c r="Q122" s="41">
        <f t="shared" si="57"/>
        <v>0</v>
      </c>
      <c r="R122" s="41">
        <f t="shared" si="57"/>
        <v>0</v>
      </c>
      <c r="S122" s="41">
        <f t="shared" si="57"/>
        <v>937.59899999999993</v>
      </c>
      <c r="T122" s="41">
        <f t="shared" si="57"/>
        <v>3310.4456999999993</v>
      </c>
      <c r="U122" s="41">
        <f t="shared" si="57"/>
        <v>2626.2869219999993</v>
      </c>
      <c r="V122" s="41">
        <f t="shared" si="57"/>
        <v>535.76253208799983</v>
      </c>
      <c r="W122" s="41">
        <f t="shared" si="57"/>
        <v>0</v>
      </c>
      <c r="X122" s="41">
        <f t="shared" si="57"/>
        <v>0</v>
      </c>
      <c r="Y122" s="41">
        <f t="shared" si="57"/>
        <v>0</v>
      </c>
      <c r="Z122" s="41">
        <f t="shared" si="57"/>
        <v>135.89250106564572</v>
      </c>
      <c r="AA122" s="41">
        <f t="shared" si="57"/>
        <v>479.80506145485685</v>
      </c>
      <c r="AB122" s="41">
        <f t="shared" si="57"/>
        <v>380.64534875418639</v>
      </c>
      <c r="AC122" s="41">
        <f t="shared" si="57"/>
        <v>77.651651145854032</v>
      </c>
      <c r="AD122" s="41">
        <f t="shared" si="57"/>
        <v>0</v>
      </c>
      <c r="AE122" s="41">
        <f t="shared" si="57"/>
        <v>0</v>
      </c>
      <c r="AF122" s="41">
        <f t="shared" si="57"/>
        <v>0</v>
      </c>
      <c r="AG122" s="41">
        <f t="shared" si="57"/>
        <v>0</v>
      </c>
      <c r="AH122" s="41">
        <f t="shared" si="57"/>
        <v>0</v>
      </c>
      <c r="AI122" s="41">
        <f t="shared" si="57"/>
        <v>0</v>
      </c>
      <c r="AJ122" s="41">
        <f t="shared" si="57"/>
        <v>0</v>
      </c>
      <c r="AK122" s="41">
        <f t="shared" si="57"/>
        <v>0</v>
      </c>
      <c r="AL122" s="41">
        <f t="shared" si="57"/>
        <v>0</v>
      </c>
      <c r="AM122" s="41">
        <f t="shared" si="57"/>
        <v>0</v>
      </c>
      <c r="AN122" s="41">
        <f t="shared" si="57"/>
        <v>0</v>
      </c>
      <c r="AO122" s="27"/>
      <c r="AP122" s="28"/>
    </row>
    <row r="123" spans="1:42" s="26" customFormat="1" ht="15.75" customHeight="1" x14ac:dyDescent="0.25">
      <c r="A123" s="13"/>
      <c r="B123" s="13"/>
      <c r="C123" s="43" t="s">
        <v>183</v>
      </c>
      <c r="D123" s="43"/>
      <c r="E123" s="85">
        <f>SUM(F123:AN123)</f>
        <v>9535.8277987604688</v>
      </c>
      <c r="F123" s="41">
        <f>IF(D125&lt;=0,0,IF(F9=0,0,(F9/($E9*0.75)*$E122)))</f>
        <v>0</v>
      </c>
      <c r="G123" s="41">
        <f t="shared" ref="G123:AN123" si="58">IF(F125&lt;=0,0,IF(G9=0,0,(G9/($E9*0.75)*$E122)))</f>
        <v>0</v>
      </c>
      <c r="H123" s="41">
        <f t="shared" si="58"/>
        <v>0</v>
      </c>
      <c r="I123" s="41">
        <f t="shared" si="58"/>
        <v>0</v>
      </c>
      <c r="J123" s="41">
        <f t="shared" si="58"/>
        <v>0</v>
      </c>
      <c r="K123" s="41">
        <f t="shared" si="58"/>
        <v>0</v>
      </c>
      <c r="L123" s="41">
        <f t="shared" si="58"/>
        <v>0</v>
      </c>
      <c r="M123" s="41">
        <f t="shared" si="58"/>
        <v>0</v>
      </c>
      <c r="N123" s="41">
        <f t="shared" si="58"/>
        <v>0</v>
      </c>
      <c r="O123" s="41">
        <f t="shared" si="58"/>
        <v>0</v>
      </c>
      <c r="P123" s="41">
        <f t="shared" si="58"/>
        <v>0</v>
      </c>
      <c r="Q123" s="41">
        <f t="shared" si="58"/>
        <v>0</v>
      </c>
      <c r="R123" s="41">
        <f t="shared" si="58"/>
        <v>0</v>
      </c>
      <c r="S123" s="41">
        <f t="shared" si="58"/>
        <v>0</v>
      </c>
      <c r="T123" s="41">
        <f t="shared" si="58"/>
        <v>0</v>
      </c>
      <c r="U123" s="41">
        <f t="shared" si="58"/>
        <v>0</v>
      </c>
      <c r="V123" s="41">
        <f t="shared" si="58"/>
        <v>197.49313657688862</v>
      </c>
      <c r="W123" s="41">
        <f t="shared" si="58"/>
        <v>737.30770988705092</v>
      </c>
      <c r="X123" s="41">
        <f t="shared" si="58"/>
        <v>1105.9615648305762</v>
      </c>
      <c r="Y123" s="41">
        <f t="shared" si="58"/>
        <v>1105.9615648305762</v>
      </c>
      <c r="Z123" s="41">
        <f t="shared" si="58"/>
        <v>1105.9615648305762</v>
      </c>
      <c r="AA123" s="41">
        <f t="shared" si="58"/>
        <v>1105.9615648305762</v>
      </c>
      <c r="AB123" s="41">
        <f t="shared" si="58"/>
        <v>1105.9615648305762</v>
      </c>
      <c r="AC123" s="41">
        <f t="shared" si="58"/>
        <v>1105.9615648305762</v>
      </c>
      <c r="AD123" s="41">
        <f t="shared" si="58"/>
        <v>1058.2156110147309</v>
      </c>
      <c r="AE123" s="41">
        <f t="shared" si="58"/>
        <v>907.04195229834079</v>
      </c>
      <c r="AF123" s="41">
        <f t="shared" si="58"/>
        <v>0</v>
      </c>
      <c r="AG123" s="41">
        <f t="shared" si="58"/>
        <v>0</v>
      </c>
      <c r="AH123" s="41">
        <f t="shared" si="58"/>
        <v>0</v>
      </c>
      <c r="AI123" s="41">
        <f t="shared" si="58"/>
        <v>0</v>
      </c>
      <c r="AJ123" s="41">
        <f t="shared" si="58"/>
        <v>0</v>
      </c>
      <c r="AK123" s="41">
        <f t="shared" si="58"/>
        <v>0</v>
      </c>
      <c r="AL123" s="41">
        <f t="shared" si="58"/>
        <v>0</v>
      </c>
      <c r="AM123" s="41">
        <f t="shared" si="58"/>
        <v>0</v>
      </c>
      <c r="AN123" s="41">
        <f t="shared" si="58"/>
        <v>0</v>
      </c>
      <c r="AO123" s="27"/>
      <c r="AP123" s="28"/>
    </row>
    <row r="124" spans="1:42" s="26" customFormat="1" ht="15.75" customHeight="1" x14ac:dyDescent="0.25">
      <c r="A124" s="13"/>
      <c r="B124" s="13"/>
      <c r="C124" s="43" t="s">
        <v>184</v>
      </c>
      <c r="D124" s="43"/>
      <c r="E124" s="85">
        <f>SUM(F124:AN124)</f>
        <v>8902.6036362483173</v>
      </c>
      <c r="F124" s="41">
        <f>IF(F123&gt;=D125,D125,F123)</f>
        <v>0</v>
      </c>
      <c r="G124" s="41">
        <f t="shared" ref="G124:V124" si="59">IF(G123&gt;=F125,F125,G123)</f>
        <v>0</v>
      </c>
      <c r="H124" s="41">
        <f t="shared" si="59"/>
        <v>0</v>
      </c>
      <c r="I124" s="41">
        <f t="shared" si="59"/>
        <v>0</v>
      </c>
      <c r="J124" s="41">
        <f t="shared" si="59"/>
        <v>0</v>
      </c>
      <c r="K124" s="41">
        <f t="shared" si="59"/>
        <v>0</v>
      </c>
      <c r="L124" s="41">
        <f t="shared" si="59"/>
        <v>0</v>
      </c>
      <c r="M124" s="41">
        <f t="shared" si="59"/>
        <v>0</v>
      </c>
      <c r="N124" s="41">
        <f t="shared" si="59"/>
        <v>0</v>
      </c>
      <c r="O124" s="41">
        <f t="shared" si="59"/>
        <v>0</v>
      </c>
      <c r="P124" s="41">
        <f t="shared" si="59"/>
        <v>0</v>
      </c>
      <c r="Q124" s="41">
        <f t="shared" si="59"/>
        <v>0</v>
      </c>
      <c r="R124" s="41">
        <f t="shared" si="59"/>
        <v>0</v>
      </c>
      <c r="S124" s="41">
        <f t="shared" si="59"/>
        <v>0</v>
      </c>
      <c r="T124" s="41">
        <f t="shared" si="59"/>
        <v>0</v>
      </c>
      <c r="U124" s="41">
        <f t="shared" si="59"/>
        <v>0</v>
      </c>
      <c r="V124" s="41">
        <f t="shared" si="59"/>
        <v>197.49313657688862</v>
      </c>
      <c r="W124" s="41">
        <f>IF(W123&gt;=V125,V125,W123)</f>
        <v>737.30770988705092</v>
      </c>
      <c r="X124" s="41">
        <f t="shared" ref="X124:AN124" si="60">IF(X123&gt;=W125,W125,X123)</f>
        <v>1105.9615648305762</v>
      </c>
      <c r="Y124" s="41">
        <f t="shared" si="60"/>
        <v>1105.9615648305762</v>
      </c>
      <c r="Z124" s="41">
        <f t="shared" si="60"/>
        <v>1105.9615648305762</v>
      </c>
      <c r="AA124" s="41">
        <f t="shared" si="60"/>
        <v>1105.9615648305762</v>
      </c>
      <c r="AB124" s="41">
        <f t="shared" si="60"/>
        <v>1105.9615648305762</v>
      </c>
      <c r="AC124" s="41">
        <f t="shared" si="60"/>
        <v>1105.9615648305762</v>
      </c>
      <c r="AD124" s="41">
        <f t="shared" si="60"/>
        <v>1058.2156110147309</v>
      </c>
      <c r="AE124" s="41">
        <f t="shared" si="60"/>
        <v>273.81778978618991</v>
      </c>
      <c r="AF124" s="41">
        <f t="shared" si="60"/>
        <v>0</v>
      </c>
      <c r="AG124" s="41">
        <f t="shared" si="60"/>
        <v>0</v>
      </c>
      <c r="AH124" s="41">
        <f t="shared" si="60"/>
        <v>0</v>
      </c>
      <c r="AI124" s="41">
        <f t="shared" si="60"/>
        <v>0</v>
      </c>
      <c r="AJ124" s="41">
        <f t="shared" si="60"/>
        <v>0</v>
      </c>
      <c r="AK124" s="41">
        <f t="shared" si="60"/>
        <v>0</v>
      </c>
      <c r="AL124" s="41">
        <f t="shared" si="60"/>
        <v>0</v>
      </c>
      <c r="AM124" s="41">
        <f t="shared" si="60"/>
        <v>0</v>
      </c>
      <c r="AN124" s="41">
        <f t="shared" si="60"/>
        <v>0</v>
      </c>
      <c r="AO124" s="27"/>
      <c r="AP124" s="28"/>
    </row>
    <row r="125" spans="1:42" s="26" customFormat="1" ht="15.75" customHeight="1" x14ac:dyDescent="0.25">
      <c r="A125" s="13"/>
      <c r="B125" s="13"/>
      <c r="C125" s="26" t="s">
        <v>195</v>
      </c>
      <c r="D125" s="43"/>
      <c r="E125" s="189"/>
      <c r="F125" s="42">
        <f>+F122-F124</f>
        <v>0</v>
      </c>
      <c r="G125" s="42">
        <f>+F125+G122-G124+F127</f>
        <v>0</v>
      </c>
      <c r="H125" s="42">
        <f t="shared" ref="H125:AN125" si="61">+G125+H122-H124+G127</f>
        <v>0</v>
      </c>
      <c r="I125" s="42">
        <f t="shared" si="61"/>
        <v>0</v>
      </c>
      <c r="J125" s="42">
        <f t="shared" si="61"/>
        <v>0</v>
      </c>
      <c r="K125" s="42">
        <f t="shared" si="61"/>
        <v>0</v>
      </c>
      <c r="L125" s="42">
        <f t="shared" si="61"/>
        <v>0</v>
      </c>
      <c r="M125" s="42">
        <f t="shared" si="61"/>
        <v>0</v>
      </c>
      <c r="N125" s="42">
        <f t="shared" si="61"/>
        <v>0</v>
      </c>
      <c r="O125" s="42">
        <f t="shared" si="61"/>
        <v>0</v>
      </c>
      <c r="P125" s="42">
        <f t="shared" si="61"/>
        <v>0</v>
      </c>
      <c r="Q125" s="42">
        <f t="shared" si="61"/>
        <v>0</v>
      </c>
      <c r="R125" s="42">
        <f t="shared" si="61"/>
        <v>0</v>
      </c>
      <c r="S125" s="42">
        <f t="shared" si="61"/>
        <v>937.59899999999993</v>
      </c>
      <c r="T125" s="42">
        <f t="shared" si="61"/>
        <v>4270.5470759999998</v>
      </c>
      <c r="U125" s="42">
        <f t="shared" si="61"/>
        <v>7021.8295038239994</v>
      </c>
      <c r="V125" s="42">
        <f t="shared" si="61"/>
        <v>7631.1159372508864</v>
      </c>
      <c r="W125" s="42">
        <f t="shared" si="61"/>
        <v>6893.8082273638356</v>
      </c>
      <c r="X125" s="42">
        <f t="shared" si="61"/>
        <v>5787.8466625332594</v>
      </c>
      <c r="Y125" s="42">
        <f t="shared" si="61"/>
        <v>4681.8850977026832</v>
      </c>
      <c r="Z125" s="42">
        <f t="shared" si="61"/>
        <v>3711.8160339377528</v>
      </c>
      <c r="AA125" s="42">
        <f t="shared" si="61"/>
        <v>3085.6595305620331</v>
      </c>
      <c r="AB125" s="42">
        <f t="shared" si="61"/>
        <v>2360.3433144856431</v>
      </c>
      <c r="AC125" s="42">
        <f t="shared" si="61"/>
        <v>1332.0334008009208</v>
      </c>
      <c r="AD125" s="42">
        <f t="shared" si="61"/>
        <v>273.81778978618991</v>
      </c>
      <c r="AE125" s="42">
        <f t="shared" si="61"/>
        <v>0</v>
      </c>
      <c r="AF125" s="42">
        <f t="shared" si="61"/>
        <v>0</v>
      </c>
      <c r="AG125" s="42">
        <f t="shared" si="61"/>
        <v>0</v>
      </c>
      <c r="AH125" s="42">
        <f t="shared" si="61"/>
        <v>0</v>
      </c>
      <c r="AI125" s="42">
        <f t="shared" si="61"/>
        <v>0</v>
      </c>
      <c r="AJ125" s="42">
        <f t="shared" si="61"/>
        <v>0</v>
      </c>
      <c r="AK125" s="42">
        <f t="shared" si="61"/>
        <v>0</v>
      </c>
      <c r="AL125" s="42">
        <f t="shared" si="61"/>
        <v>0</v>
      </c>
      <c r="AM125" s="42">
        <f t="shared" si="61"/>
        <v>0</v>
      </c>
      <c r="AN125" s="42">
        <f t="shared" si="61"/>
        <v>0</v>
      </c>
      <c r="AO125" s="47"/>
      <c r="AP125" s="28"/>
    </row>
    <row r="126" spans="1:42" s="26" customFormat="1" ht="15.75" customHeight="1" x14ac:dyDescent="0.25">
      <c r="A126" s="13"/>
      <c r="C126" s="26" t="s">
        <v>194</v>
      </c>
      <c r="D126" s="84">
        <f>Dashboard!D24</f>
        <v>4.8000000000000001E-2</v>
      </c>
      <c r="E126" s="98">
        <f>SUM(F126:AN126)</f>
        <v>2303.4384755638657</v>
      </c>
      <c r="F126" s="42">
        <f>+$D$126*F125</f>
        <v>0</v>
      </c>
      <c r="G126" s="42">
        <f>+$D$126*((F125+G125)/2)</f>
        <v>0</v>
      </c>
      <c r="H126" s="42">
        <f t="shared" ref="H126:AN126" si="62">+$D$126*((G125+H125)/2)</f>
        <v>0</v>
      </c>
      <c r="I126" s="42">
        <f t="shared" si="62"/>
        <v>0</v>
      </c>
      <c r="J126" s="42">
        <f t="shared" si="62"/>
        <v>0</v>
      </c>
      <c r="K126" s="42">
        <f t="shared" si="62"/>
        <v>0</v>
      </c>
      <c r="L126" s="42">
        <f t="shared" si="62"/>
        <v>0</v>
      </c>
      <c r="M126" s="42">
        <f t="shared" si="62"/>
        <v>0</v>
      </c>
      <c r="N126" s="42">
        <f t="shared" si="62"/>
        <v>0</v>
      </c>
      <c r="O126" s="42">
        <f t="shared" si="62"/>
        <v>0</v>
      </c>
      <c r="P126" s="42">
        <f t="shared" si="62"/>
        <v>0</v>
      </c>
      <c r="Q126" s="42">
        <f t="shared" si="62"/>
        <v>0</v>
      </c>
      <c r="R126" s="42">
        <f t="shared" si="62"/>
        <v>0</v>
      </c>
      <c r="S126" s="42">
        <f t="shared" si="62"/>
        <v>22.502375999999998</v>
      </c>
      <c r="T126" s="42">
        <f t="shared" si="62"/>
        <v>124.99550582400001</v>
      </c>
      <c r="U126" s="42">
        <f t="shared" si="62"/>
        <v>271.01703791577597</v>
      </c>
      <c r="V126" s="42">
        <f t="shared" si="62"/>
        <v>351.67069058579727</v>
      </c>
      <c r="W126" s="42">
        <f t="shared" si="62"/>
        <v>348.59817995075332</v>
      </c>
      <c r="X126" s="42">
        <f t="shared" si="62"/>
        <v>304.35971735753026</v>
      </c>
      <c r="Y126" s="42">
        <f t="shared" si="62"/>
        <v>251.27356224566265</v>
      </c>
      <c r="Z126" s="42">
        <f t="shared" si="62"/>
        <v>201.44882715937044</v>
      </c>
      <c r="AA126" s="42">
        <f t="shared" si="62"/>
        <v>163.13941354799488</v>
      </c>
      <c r="AB126" s="42">
        <f t="shared" si="62"/>
        <v>130.70406828114423</v>
      </c>
      <c r="AC126" s="42">
        <f t="shared" si="62"/>
        <v>88.617041166877542</v>
      </c>
      <c r="AD126" s="42">
        <f t="shared" si="62"/>
        <v>38.540428574090662</v>
      </c>
      <c r="AE126" s="42">
        <f t="shared" si="62"/>
        <v>6.5716269548685577</v>
      </c>
      <c r="AF126" s="42">
        <f t="shared" si="62"/>
        <v>0</v>
      </c>
      <c r="AG126" s="42">
        <f t="shared" si="62"/>
        <v>0</v>
      </c>
      <c r="AH126" s="42">
        <f t="shared" si="62"/>
        <v>0</v>
      </c>
      <c r="AI126" s="42">
        <f t="shared" si="62"/>
        <v>0</v>
      </c>
      <c r="AJ126" s="42">
        <f t="shared" si="62"/>
        <v>0</v>
      </c>
      <c r="AK126" s="42">
        <f t="shared" si="62"/>
        <v>0</v>
      </c>
      <c r="AL126" s="42">
        <f t="shared" si="62"/>
        <v>0</v>
      </c>
      <c r="AM126" s="42">
        <f t="shared" si="62"/>
        <v>0</v>
      </c>
      <c r="AN126" s="42">
        <f t="shared" si="62"/>
        <v>0</v>
      </c>
      <c r="AO126" s="27"/>
      <c r="AP126" s="28"/>
    </row>
    <row r="127" spans="1:42" s="26" customFormat="1" ht="15.75" customHeight="1" x14ac:dyDescent="0.25">
      <c r="A127" s="13"/>
      <c r="B127" s="13"/>
      <c r="C127" s="43" t="s">
        <v>196</v>
      </c>
      <c r="D127" s="43"/>
      <c r="E127" s="85">
        <f>SUM(F127:AN127)</f>
        <v>418.51491973977596</v>
      </c>
      <c r="F127" s="41">
        <f t="shared" ref="F127:AN127" si="63">IF(F3&lt;0,F126,0)</f>
        <v>0</v>
      </c>
      <c r="G127" s="41">
        <f t="shared" si="63"/>
        <v>0</v>
      </c>
      <c r="H127" s="41">
        <f t="shared" si="63"/>
        <v>0</v>
      </c>
      <c r="I127" s="41">
        <f t="shared" si="63"/>
        <v>0</v>
      </c>
      <c r="J127" s="41">
        <f t="shared" si="63"/>
        <v>0</v>
      </c>
      <c r="K127" s="41">
        <f t="shared" si="63"/>
        <v>0</v>
      </c>
      <c r="L127" s="41">
        <f t="shared" si="63"/>
        <v>0</v>
      </c>
      <c r="M127" s="41">
        <f t="shared" si="63"/>
        <v>0</v>
      </c>
      <c r="N127" s="41">
        <f t="shared" si="63"/>
        <v>0</v>
      </c>
      <c r="O127" s="41">
        <f t="shared" si="63"/>
        <v>0</v>
      </c>
      <c r="P127" s="41">
        <f t="shared" si="63"/>
        <v>0</v>
      </c>
      <c r="Q127" s="41">
        <f t="shared" si="63"/>
        <v>0</v>
      </c>
      <c r="R127" s="41">
        <f t="shared" si="63"/>
        <v>0</v>
      </c>
      <c r="S127" s="41">
        <f t="shared" si="63"/>
        <v>22.502375999999998</v>
      </c>
      <c r="T127" s="41">
        <f t="shared" si="63"/>
        <v>124.99550582400001</v>
      </c>
      <c r="U127" s="41">
        <f t="shared" si="63"/>
        <v>271.01703791577597</v>
      </c>
      <c r="V127" s="41">
        <f t="shared" si="63"/>
        <v>0</v>
      </c>
      <c r="W127" s="41">
        <f t="shared" si="63"/>
        <v>0</v>
      </c>
      <c r="X127" s="41">
        <f t="shared" si="63"/>
        <v>0</v>
      </c>
      <c r="Y127" s="41">
        <f t="shared" si="63"/>
        <v>0</v>
      </c>
      <c r="Z127" s="41">
        <f t="shared" si="63"/>
        <v>0</v>
      </c>
      <c r="AA127" s="41">
        <f t="shared" si="63"/>
        <v>0</v>
      </c>
      <c r="AB127" s="41">
        <f t="shared" si="63"/>
        <v>0</v>
      </c>
      <c r="AC127" s="41">
        <f t="shared" si="63"/>
        <v>0</v>
      </c>
      <c r="AD127" s="41">
        <f t="shared" si="63"/>
        <v>0</v>
      </c>
      <c r="AE127" s="41">
        <f t="shared" si="63"/>
        <v>0</v>
      </c>
      <c r="AF127" s="41">
        <f t="shared" si="63"/>
        <v>0</v>
      </c>
      <c r="AG127" s="41">
        <f t="shared" si="63"/>
        <v>0</v>
      </c>
      <c r="AH127" s="41">
        <f t="shared" si="63"/>
        <v>0</v>
      </c>
      <c r="AI127" s="41">
        <f t="shared" si="63"/>
        <v>0</v>
      </c>
      <c r="AJ127" s="41">
        <f t="shared" si="63"/>
        <v>0</v>
      </c>
      <c r="AK127" s="41">
        <f t="shared" si="63"/>
        <v>0</v>
      </c>
      <c r="AL127" s="41">
        <f t="shared" si="63"/>
        <v>0</v>
      </c>
      <c r="AM127" s="41">
        <f t="shared" si="63"/>
        <v>0</v>
      </c>
      <c r="AN127" s="41">
        <f t="shared" si="63"/>
        <v>0</v>
      </c>
      <c r="AO127" s="27"/>
      <c r="AP127" s="28"/>
    </row>
    <row r="128" spans="1:42" s="26" customFormat="1" ht="15.75" customHeight="1" x14ac:dyDescent="0.25">
      <c r="A128" s="13"/>
      <c r="C128" s="26" t="s">
        <v>197</v>
      </c>
      <c r="D128" s="84"/>
      <c r="E128" s="98">
        <f>SUM(F128:AN128)</f>
        <v>1884.9235558240896</v>
      </c>
      <c r="F128" s="42">
        <f>+F126-F127</f>
        <v>0</v>
      </c>
      <c r="G128" s="42">
        <f t="shared" ref="G128:AN128" si="64">+G126-G127</f>
        <v>0</v>
      </c>
      <c r="H128" s="42">
        <f t="shared" si="64"/>
        <v>0</v>
      </c>
      <c r="I128" s="42">
        <f t="shared" si="64"/>
        <v>0</v>
      </c>
      <c r="J128" s="42">
        <f t="shared" si="64"/>
        <v>0</v>
      </c>
      <c r="K128" s="42">
        <f t="shared" si="64"/>
        <v>0</v>
      </c>
      <c r="L128" s="42">
        <f t="shared" si="64"/>
        <v>0</v>
      </c>
      <c r="M128" s="42">
        <f t="shared" si="64"/>
        <v>0</v>
      </c>
      <c r="N128" s="42">
        <f t="shared" si="64"/>
        <v>0</v>
      </c>
      <c r="O128" s="42">
        <f t="shared" si="64"/>
        <v>0</v>
      </c>
      <c r="P128" s="42">
        <f t="shared" si="64"/>
        <v>0</v>
      </c>
      <c r="Q128" s="42">
        <f t="shared" si="64"/>
        <v>0</v>
      </c>
      <c r="R128" s="42">
        <f t="shared" si="64"/>
        <v>0</v>
      </c>
      <c r="S128" s="42">
        <f t="shared" si="64"/>
        <v>0</v>
      </c>
      <c r="T128" s="42">
        <f t="shared" si="64"/>
        <v>0</v>
      </c>
      <c r="U128" s="42">
        <f t="shared" si="64"/>
        <v>0</v>
      </c>
      <c r="V128" s="42">
        <f t="shared" si="64"/>
        <v>351.67069058579727</v>
      </c>
      <c r="W128" s="42">
        <f t="shared" si="64"/>
        <v>348.59817995075332</v>
      </c>
      <c r="X128" s="42">
        <f t="shared" si="64"/>
        <v>304.35971735753026</v>
      </c>
      <c r="Y128" s="42">
        <f t="shared" si="64"/>
        <v>251.27356224566265</v>
      </c>
      <c r="Z128" s="42">
        <f t="shared" si="64"/>
        <v>201.44882715937044</v>
      </c>
      <c r="AA128" s="42">
        <f t="shared" si="64"/>
        <v>163.13941354799488</v>
      </c>
      <c r="AB128" s="42">
        <f t="shared" si="64"/>
        <v>130.70406828114423</v>
      </c>
      <c r="AC128" s="42">
        <f t="shared" si="64"/>
        <v>88.617041166877542</v>
      </c>
      <c r="AD128" s="42">
        <f t="shared" si="64"/>
        <v>38.540428574090662</v>
      </c>
      <c r="AE128" s="42">
        <f t="shared" si="64"/>
        <v>6.5716269548685577</v>
      </c>
      <c r="AF128" s="42">
        <f t="shared" si="64"/>
        <v>0</v>
      </c>
      <c r="AG128" s="42">
        <f t="shared" si="64"/>
        <v>0</v>
      </c>
      <c r="AH128" s="42">
        <f t="shared" si="64"/>
        <v>0</v>
      </c>
      <c r="AI128" s="42">
        <f t="shared" si="64"/>
        <v>0</v>
      </c>
      <c r="AJ128" s="42">
        <f t="shared" si="64"/>
        <v>0</v>
      </c>
      <c r="AK128" s="42">
        <f t="shared" si="64"/>
        <v>0</v>
      </c>
      <c r="AL128" s="42">
        <f t="shared" si="64"/>
        <v>0</v>
      </c>
      <c r="AM128" s="42">
        <f t="shared" si="64"/>
        <v>0</v>
      </c>
      <c r="AN128" s="42">
        <f t="shared" si="64"/>
        <v>0</v>
      </c>
      <c r="AO128" s="27"/>
      <c r="AP128" s="28"/>
    </row>
    <row r="129" spans="1:42" s="26" customFormat="1" ht="15.75" customHeight="1" x14ac:dyDescent="0.25">
      <c r="A129" s="13"/>
      <c r="D129" s="84"/>
      <c r="E129" s="99"/>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27"/>
      <c r="AP129" s="28"/>
    </row>
    <row r="130" spans="1:42" s="26" customFormat="1" ht="15.75" customHeight="1" x14ac:dyDescent="0.25">
      <c r="A130" s="11" t="s">
        <v>159</v>
      </c>
      <c r="B130" s="13"/>
      <c r="E130" s="119"/>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27"/>
      <c r="AP130" s="28"/>
    </row>
    <row r="131" spans="1:42" s="49" customFormat="1" ht="15.75" customHeight="1" x14ac:dyDescent="0.25">
      <c r="A131" s="48"/>
      <c r="B131" s="48"/>
      <c r="C131" s="43" t="s">
        <v>272</v>
      </c>
      <c r="D131" s="102"/>
      <c r="E131" s="99">
        <f>SUM(F131:AN131)</f>
        <v>30381.155514165901</v>
      </c>
      <c r="F131" s="37">
        <f t="shared" ref="F131:AN131" si="65">+F75-F76-F56-F62-F54-F128-F86-F87</f>
        <v>-333.76000000000005</v>
      </c>
      <c r="G131" s="37">
        <f t="shared" si="65"/>
        <v>0</v>
      </c>
      <c r="H131" s="37">
        <f t="shared" si="65"/>
        <v>0</v>
      </c>
      <c r="I131" s="37">
        <f t="shared" si="65"/>
        <v>0</v>
      </c>
      <c r="J131" s="37">
        <f t="shared" si="65"/>
        <v>0</v>
      </c>
      <c r="K131" s="37">
        <f t="shared" si="65"/>
        <v>0</v>
      </c>
      <c r="L131" s="37">
        <f t="shared" si="65"/>
        <v>0</v>
      </c>
      <c r="M131" s="37">
        <f t="shared" si="65"/>
        <v>0</v>
      </c>
      <c r="N131" s="37">
        <f t="shared" si="65"/>
        <v>-272.22299999999996</v>
      </c>
      <c r="O131" s="37">
        <f t="shared" si="65"/>
        <v>0</v>
      </c>
      <c r="P131" s="37">
        <f t="shared" si="65"/>
        <v>0</v>
      </c>
      <c r="Q131" s="37">
        <f t="shared" si="65"/>
        <v>0</v>
      </c>
      <c r="R131" s="37">
        <f t="shared" si="65"/>
        <v>0</v>
      </c>
      <c r="S131" s="37">
        <f t="shared" si="65"/>
        <v>-300.53685999999999</v>
      </c>
      <c r="T131" s="37">
        <f t="shared" si="65"/>
        <v>-1061.1262979999999</v>
      </c>
      <c r="U131" s="37">
        <f t="shared" si="65"/>
        <v>-841.82686307999995</v>
      </c>
      <c r="V131" s="37">
        <f t="shared" si="65"/>
        <v>-519.43185155004642</v>
      </c>
      <c r="W131" s="37">
        <f t="shared" si="65"/>
        <v>1680.2774288353987</v>
      </c>
      <c r="X131" s="37">
        <f t="shared" si="65"/>
        <v>3175.5566296923457</v>
      </c>
      <c r="Y131" s="37">
        <f t="shared" si="65"/>
        <v>3298.2411117452098</v>
      </c>
      <c r="Z131" s="37">
        <f t="shared" si="65"/>
        <v>3295.3033693408715</v>
      </c>
      <c r="AA131" s="37">
        <f t="shared" si="65"/>
        <v>3092.8331773072191</v>
      </c>
      <c r="AB131" s="37">
        <f t="shared" si="65"/>
        <v>3289.4282689432166</v>
      </c>
      <c r="AC131" s="37">
        <f t="shared" si="65"/>
        <v>3682.7770240426012</v>
      </c>
      <c r="AD131" s="37">
        <f t="shared" si="65"/>
        <v>3674.6886526306571</v>
      </c>
      <c r="AE131" s="37">
        <f t="shared" si="65"/>
        <v>3116.5362775860931</v>
      </c>
      <c r="AF131" s="37">
        <f t="shared" si="65"/>
        <v>2338.4782208147326</v>
      </c>
      <c r="AG131" s="37">
        <f t="shared" si="65"/>
        <v>1866.827578038994</v>
      </c>
      <c r="AH131" s="37">
        <f t="shared" si="65"/>
        <v>1199.1126478186079</v>
      </c>
      <c r="AI131" s="37">
        <f t="shared" si="65"/>
        <v>0</v>
      </c>
      <c r="AJ131" s="37">
        <f t="shared" si="65"/>
        <v>0</v>
      </c>
      <c r="AK131" s="37">
        <f t="shared" si="65"/>
        <v>0</v>
      </c>
      <c r="AL131" s="37">
        <f t="shared" si="65"/>
        <v>0</v>
      </c>
      <c r="AM131" s="37">
        <f t="shared" si="65"/>
        <v>0</v>
      </c>
      <c r="AN131" s="37">
        <f t="shared" si="65"/>
        <v>0</v>
      </c>
      <c r="AO131" s="47"/>
      <c r="AP131" s="50"/>
    </row>
    <row r="132" spans="1:42" s="26" customFormat="1" ht="15.75" customHeight="1" x14ac:dyDescent="0.25">
      <c r="A132" s="13"/>
      <c r="B132"/>
      <c r="C132" t="s">
        <v>273</v>
      </c>
      <c r="D132"/>
      <c r="E132" s="85"/>
      <c r="F132" s="5">
        <f t="shared" ref="F132:AN132" si="66">IF(F131&lt;0,F131,0)</f>
        <v>-333.76000000000005</v>
      </c>
      <c r="G132" s="5">
        <f t="shared" si="66"/>
        <v>0</v>
      </c>
      <c r="H132" s="5">
        <f t="shared" si="66"/>
        <v>0</v>
      </c>
      <c r="I132" s="5">
        <f t="shared" si="66"/>
        <v>0</v>
      </c>
      <c r="J132" s="5">
        <f t="shared" si="66"/>
        <v>0</v>
      </c>
      <c r="K132" s="5">
        <f t="shared" si="66"/>
        <v>0</v>
      </c>
      <c r="L132" s="5">
        <f t="shared" si="66"/>
        <v>0</v>
      </c>
      <c r="M132" s="5">
        <f t="shared" si="66"/>
        <v>0</v>
      </c>
      <c r="N132" s="5">
        <f t="shared" si="66"/>
        <v>-272.22299999999996</v>
      </c>
      <c r="O132" s="5">
        <f t="shared" si="66"/>
        <v>0</v>
      </c>
      <c r="P132" s="5">
        <f t="shared" si="66"/>
        <v>0</v>
      </c>
      <c r="Q132" s="5">
        <f t="shared" si="66"/>
        <v>0</v>
      </c>
      <c r="R132" s="5">
        <f t="shared" si="66"/>
        <v>0</v>
      </c>
      <c r="S132" s="5">
        <f t="shared" si="66"/>
        <v>-300.53685999999999</v>
      </c>
      <c r="T132" s="5">
        <f t="shared" si="66"/>
        <v>-1061.1262979999999</v>
      </c>
      <c r="U132" s="5">
        <f t="shared" si="66"/>
        <v>-841.82686307999995</v>
      </c>
      <c r="V132" s="5">
        <f t="shared" si="66"/>
        <v>-519.43185155004642</v>
      </c>
      <c r="W132" s="5">
        <f t="shared" si="66"/>
        <v>0</v>
      </c>
      <c r="X132" s="5">
        <f t="shared" si="66"/>
        <v>0</v>
      </c>
      <c r="Y132" s="5">
        <f t="shared" si="66"/>
        <v>0</v>
      </c>
      <c r="Z132" s="5">
        <f t="shared" si="66"/>
        <v>0</v>
      </c>
      <c r="AA132" s="5">
        <f t="shared" si="66"/>
        <v>0</v>
      </c>
      <c r="AB132" s="5">
        <f t="shared" si="66"/>
        <v>0</v>
      </c>
      <c r="AC132" s="5">
        <f t="shared" si="66"/>
        <v>0</v>
      </c>
      <c r="AD132" s="5">
        <f t="shared" si="66"/>
        <v>0</v>
      </c>
      <c r="AE132" s="5">
        <f t="shared" si="66"/>
        <v>0</v>
      </c>
      <c r="AF132" s="5">
        <f t="shared" si="66"/>
        <v>0</v>
      </c>
      <c r="AG132" s="5">
        <f t="shared" si="66"/>
        <v>0</v>
      </c>
      <c r="AH132" s="5">
        <f t="shared" si="66"/>
        <v>0</v>
      </c>
      <c r="AI132" s="5">
        <f t="shared" si="66"/>
        <v>0</v>
      </c>
      <c r="AJ132" s="5">
        <f t="shared" si="66"/>
        <v>0</v>
      </c>
      <c r="AK132" s="5">
        <f t="shared" si="66"/>
        <v>0</v>
      </c>
      <c r="AL132" s="5">
        <f t="shared" si="66"/>
        <v>0</v>
      </c>
      <c r="AM132" s="5">
        <f t="shared" si="66"/>
        <v>0</v>
      </c>
      <c r="AN132" s="5">
        <f t="shared" si="66"/>
        <v>0</v>
      </c>
      <c r="AO132" s="27"/>
      <c r="AP132" s="28"/>
    </row>
    <row r="133" spans="1:42" s="26" customFormat="1" ht="15.75" customHeight="1" x14ac:dyDescent="0.25">
      <c r="A133" s="13"/>
      <c r="B133"/>
      <c r="C133" t="s">
        <v>274</v>
      </c>
      <c r="D133"/>
      <c r="E133" s="119"/>
      <c r="F133" s="5">
        <f>+F132</f>
        <v>-333.76000000000005</v>
      </c>
      <c r="G133" s="5">
        <f t="shared" ref="G133:AN133" si="67">+G132+F135</f>
        <v>-333.76000000000005</v>
      </c>
      <c r="H133" s="5">
        <f t="shared" si="67"/>
        <v>-333.76000000000005</v>
      </c>
      <c r="I133" s="5">
        <f t="shared" si="67"/>
        <v>-333.76000000000005</v>
      </c>
      <c r="J133" s="5">
        <f t="shared" si="67"/>
        <v>-333.76000000000005</v>
      </c>
      <c r="K133" s="5">
        <f t="shared" si="67"/>
        <v>-333.76000000000005</v>
      </c>
      <c r="L133" s="5">
        <f t="shared" si="67"/>
        <v>-333.76000000000005</v>
      </c>
      <c r="M133" s="5">
        <f t="shared" si="67"/>
        <v>-333.76000000000005</v>
      </c>
      <c r="N133" s="5">
        <f t="shared" si="67"/>
        <v>-605.98299999999995</v>
      </c>
      <c r="O133" s="5">
        <f t="shared" si="67"/>
        <v>-605.98299999999995</v>
      </c>
      <c r="P133" s="5">
        <f t="shared" si="67"/>
        <v>-605.98299999999995</v>
      </c>
      <c r="Q133" s="5">
        <f t="shared" si="67"/>
        <v>-605.98299999999995</v>
      </c>
      <c r="R133" s="5">
        <f t="shared" si="67"/>
        <v>-605.98299999999995</v>
      </c>
      <c r="S133" s="5">
        <f t="shared" si="67"/>
        <v>-906.51985999999988</v>
      </c>
      <c r="T133" s="5">
        <f t="shared" si="67"/>
        <v>-1967.6461579999998</v>
      </c>
      <c r="U133" s="5">
        <f t="shared" si="67"/>
        <v>-2809.4730210799999</v>
      </c>
      <c r="V133" s="5">
        <f t="shared" si="67"/>
        <v>-3328.9048726300462</v>
      </c>
      <c r="W133" s="5">
        <f t="shared" si="67"/>
        <v>-3328.9048726300462</v>
      </c>
      <c r="X133" s="5">
        <f t="shared" si="67"/>
        <v>-1648.6274437946474</v>
      </c>
      <c r="Y133" s="5">
        <f t="shared" si="67"/>
        <v>0</v>
      </c>
      <c r="Z133" s="5">
        <f t="shared" si="67"/>
        <v>0</v>
      </c>
      <c r="AA133" s="5">
        <f t="shared" si="67"/>
        <v>0</v>
      </c>
      <c r="AB133" s="5">
        <f t="shared" si="67"/>
        <v>0</v>
      </c>
      <c r="AC133" s="5">
        <f t="shared" si="67"/>
        <v>0</v>
      </c>
      <c r="AD133" s="5">
        <f t="shared" si="67"/>
        <v>0</v>
      </c>
      <c r="AE133" s="5">
        <f t="shared" si="67"/>
        <v>0</v>
      </c>
      <c r="AF133" s="5">
        <f t="shared" si="67"/>
        <v>0</v>
      </c>
      <c r="AG133" s="5">
        <f t="shared" si="67"/>
        <v>0</v>
      </c>
      <c r="AH133" s="5">
        <f t="shared" si="67"/>
        <v>0</v>
      </c>
      <c r="AI133" s="5">
        <f t="shared" si="67"/>
        <v>0</v>
      </c>
      <c r="AJ133" s="5">
        <f t="shared" si="67"/>
        <v>0</v>
      </c>
      <c r="AK133" s="5">
        <f t="shared" si="67"/>
        <v>0</v>
      </c>
      <c r="AL133" s="5">
        <f t="shared" si="67"/>
        <v>0</v>
      </c>
      <c r="AM133" s="5">
        <f t="shared" si="67"/>
        <v>0</v>
      </c>
      <c r="AN133" s="5">
        <f t="shared" si="67"/>
        <v>0</v>
      </c>
      <c r="AO133" s="27"/>
      <c r="AP133" s="28"/>
    </row>
    <row r="134" spans="1:42" s="26" customFormat="1" ht="15.75" customHeight="1" x14ac:dyDescent="0.25">
      <c r="A134" s="13"/>
      <c r="B134"/>
      <c r="C134" t="s">
        <v>275</v>
      </c>
      <c r="D134"/>
      <c r="E134" s="119"/>
      <c r="F134" s="5">
        <f t="shared" ref="F134:AN134" si="68">IF(F131&lt;0,0,IF(F131&gt;-F133,F133,-F131))</f>
        <v>0</v>
      </c>
      <c r="G134" s="5">
        <f t="shared" si="68"/>
        <v>0</v>
      </c>
      <c r="H134" s="5">
        <f t="shared" si="68"/>
        <v>0</v>
      </c>
      <c r="I134" s="5">
        <f t="shared" si="68"/>
        <v>0</v>
      </c>
      <c r="J134" s="5">
        <f t="shared" si="68"/>
        <v>0</v>
      </c>
      <c r="K134" s="5">
        <f t="shared" si="68"/>
        <v>0</v>
      </c>
      <c r="L134" s="5">
        <f t="shared" si="68"/>
        <v>0</v>
      </c>
      <c r="M134" s="5">
        <f t="shared" si="68"/>
        <v>0</v>
      </c>
      <c r="N134" s="5">
        <f t="shared" si="68"/>
        <v>0</v>
      </c>
      <c r="O134" s="5">
        <f t="shared" si="68"/>
        <v>0</v>
      </c>
      <c r="P134" s="5">
        <f t="shared" si="68"/>
        <v>0</v>
      </c>
      <c r="Q134" s="5">
        <f t="shared" si="68"/>
        <v>0</v>
      </c>
      <c r="R134" s="5">
        <f t="shared" si="68"/>
        <v>0</v>
      </c>
      <c r="S134" s="5">
        <f t="shared" si="68"/>
        <v>0</v>
      </c>
      <c r="T134" s="5">
        <f t="shared" si="68"/>
        <v>0</v>
      </c>
      <c r="U134" s="5">
        <f t="shared" si="68"/>
        <v>0</v>
      </c>
      <c r="V134" s="5">
        <f t="shared" si="68"/>
        <v>0</v>
      </c>
      <c r="W134" s="5">
        <f t="shared" si="68"/>
        <v>-1680.2774288353987</v>
      </c>
      <c r="X134" s="5">
        <f t="shared" si="68"/>
        <v>-1648.6274437946474</v>
      </c>
      <c r="Y134" s="5">
        <f t="shared" si="68"/>
        <v>0</v>
      </c>
      <c r="Z134" s="5">
        <f t="shared" si="68"/>
        <v>0</v>
      </c>
      <c r="AA134" s="5">
        <f t="shared" si="68"/>
        <v>0</v>
      </c>
      <c r="AB134" s="5">
        <f t="shared" si="68"/>
        <v>0</v>
      </c>
      <c r="AC134" s="5">
        <f t="shared" si="68"/>
        <v>0</v>
      </c>
      <c r="AD134" s="5">
        <f t="shared" si="68"/>
        <v>0</v>
      </c>
      <c r="AE134" s="5">
        <f t="shared" si="68"/>
        <v>0</v>
      </c>
      <c r="AF134" s="5">
        <f t="shared" si="68"/>
        <v>0</v>
      </c>
      <c r="AG134" s="5">
        <f t="shared" si="68"/>
        <v>0</v>
      </c>
      <c r="AH134" s="5">
        <f t="shared" si="68"/>
        <v>0</v>
      </c>
      <c r="AI134" s="5">
        <f t="shared" si="68"/>
        <v>0</v>
      </c>
      <c r="AJ134" s="5">
        <f t="shared" si="68"/>
        <v>0</v>
      </c>
      <c r="AK134" s="5">
        <f t="shared" si="68"/>
        <v>0</v>
      </c>
      <c r="AL134" s="5">
        <f t="shared" si="68"/>
        <v>0</v>
      </c>
      <c r="AM134" s="5">
        <f t="shared" si="68"/>
        <v>0</v>
      </c>
      <c r="AN134" s="5">
        <f t="shared" si="68"/>
        <v>0</v>
      </c>
      <c r="AO134" s="27"/>
      <c r="AP134" s="28"/>
    </row>
    <row r="135" spans="1:42" s="26" customFormat="1" ht="15.75" customHeight="1" x14ac:dyDescent="0.25">
      <c r="A135" s="13"/>
      <c r="B135"/>
      <c r="C135" t="s">
        <v>202</v>
      </c>
      <c r="D135"/>
      <c r="E135" s="119"/>
      <c r="F135" s="5">
        <f t="shared" ref="F135:AN135" si="69">+F133-F134</f>
        <v>-333.76000000000005</v>
      </c>
      <c r="G135" s="5">
        <f t="shared" si="69"/>
        <v>-333.76000000000005</v>
      </c>
      <c r="H135" s="5">
        <f t="shared" si="69"/>
        <v>-333.76000000000005</v>
      </c>
      <c r="I135" s="5">
        <f t="shared" si="69"/>
        <v>-333.76000000000005</v>
      </c>
      <c r="J135" s="5">
        <f t="shared" si="69"/>
        <v>-333.76000000000005</v>
      </c>
      <c r="K135" s="5">
        <f t="shared" si="69"/>
        <v>-333.76000000000005</v>
      </c>
      <c r="L135" s="5">
        <f t="shared" si="69"/>
        <v>-333.76000000000005</v>
      </c>
      <c r="M135" s="5">
        <f t="shared" si="69"/>
        <v>-333.76000000000005</v>
      </c>
      <c r="N135" s="5">
        <f t="shared" si="69"/>
        <v>-605.98299999999995</v>
      </c>
      <c r="O135" s="5">
        <f t="shared" si="69"/>
        <v>-605.98299999999995</v>
      </c>
      <c r="P135" s="5">
        <f t="shared" si="69"/>
        <v>-605.98299999999995</v>
      </c>
      <c r="Q135" s="5">
        <f t="shared" si="69"/>
        <v>-605.98299999999995</v>
      </c>
      <c r="R135" s="5">
        <f t="shared" si="69"/>
        <v>-605.98299999999995</v>
      </c>
      <c r="S135" s="5">
        <f t="shared" si="69"/>
        <v>-906.51985999999988</v>
      </c>
      <c r="T135" s="5">
        <f t="shared" si="69"/>
        <v>-1967.6461579999998</v>
      </c>
      <c r="U135" s="5">
        <f t="shared" si="69"/>
        <v>-2809.4730210799999</v>
      </c>
      <c r="V135" s="5">
        <f t="shared" si="69"/>
        <v>-3328.9048726300462</v>
      </c>
      <c r="W135" s="5">
        <f t="shared" si="69"/>
        <v>-1648.6274437946474</v>
      </c>
      <c r="X135" s="5">
        <f t="shared" si="69"/>
        <v>0</v>
      </c>
      <c r="Y135" s="5">
        <f t="shared" si="69"/>
        <v>0</v>
      </c>
      <c r="Z135" s="5">
        <f t="shared" si="69"/>
        <v>0</v>
      </c>
      <c r="AA135" s="5">
        <f t="shared" si="69"/>
        <v>0</v>
      </c>
      <c r="AB135" s="5">
        <f t="shared" si="69"/>
        <v>0</v>
      </c>
      <c r="AC135" s="5">
        <f t="shared" si="69"/>
        <v>0</v>
      </c>
      <c r="AD135" s="5">
        <f t="shared" si="69"/>
        <v>0</v>
      </c>
      <c r="AE135" s="5">
        <f t="shared" si="69"/>
        <v>0</v>
      </c>
      <c r="AF135" s="5">
        <f t="shared" si="69"/>
        <v>0</v>
      </c>
      <c r="AG135" s="5">
        <f t="shared" si="69"/>
        <v>0</v>
      </c>
      <c r="AH135" s="5">
        <f t="shared" si="69"/>
        <v>0</v>
      </c>
      <c r="AI135" s="5">
        <f t="shared" si="69"/>
        <v>0</v>
      </c>
      <c r="AJ135" s="5">
        <f t="shared" si="69"/>
        <v>0</v>
      </c>
      <c r="AK135" s="5">
        <f t="shared" si="69"/>
        <v>0</v>
      </c>
      <c r="AL135" s="5">
        <f t="shared" si="69"/>
        <v>0</v>
      </c>
      <c r="AM135" s="5">
        <f t="shared" si="69"/>
        <v>0</v>
      </c>
      <c r="AN135" s="5">
        <f t="shared" si="69"/>
        <v>0</v>
      </c>
      <c r="AO135" s="27"/>
      <c r="AP135" s="28"/>
    </row>
    <row r="136" spans="1:42" s="128" customFormat="1" ht="15.75" customHeight="1" x14ac:dyDescent="0.25">
      <c r="C136" s="128" t="s">
        <v>276</v>
      </c>
      <c r="E136" s="98">
        <f>SUM(F136:AN136)</f>
        <v>30381.155514165901</v>
      </c>
      <c r="F136" s="97">
        <f t="shared" ref="F136:AN136" si="70">IF(F131&lt;0,0,F131+F134)</f>
        <v>0</v>
      </c>
      <c r="G136" s="97">
        <f t="shared" si="70"/>
        <v>0</v>
      </c>
      <c r="H136" s="97">
        <f t="shared" si="70"/>
        <v>0</v>
      </c>
      <c r="I136" s="97">
        <f t="shared" si="70"/>
        <v>0</v>
      </c>
      <c r="J136" s="97">
        <f t="shared" si="70"/>
        <v>0</v>
      </c>
      <c r="K136" s="97">
        <f t="shared" si="70"/>
        <v>0</v>
      </c>
      <c r="L136" s="97">
        <f t="shared" si="70"/>
        <v>0</v>
      </c>
      <c r="M136" s="97">
        <f t="shared" si="70"/>
        <v>0</v>
      </c>
      <c r="N136" s="97">
        <f t="shared" si="70"/>
        <v>0</v>
      </c>
      <c r="O136" s="97">
        <f t="shared" si="70"/>
        <v>0</v>
      </c>
      <c r="P136" s="97">
        <f t="shared" si="70"/>
        <v>0</v>
      </c>
      <c r="Q136" s="97">
        <f t="shared" si="70"/>
        <v>0</v>
      </c>
      <c r="R136" s="97">
        <f t="shared" si="70"/>
        <v>0</v>
      </c>
      <c r="S136" s="97">
        <f t="shared" si="70"/>
        <v>0</v>
      </c>
      <c r="T136" s="97">
        <f t="shared" si="70"/>
        <v>0</v>
      </c>
      <c r="U136" s="97">
        <f t="shared" si="70"/>
        <v>0</v>
      </c>
      <c r="V136" s="97">
        <f t="shared" si="70"/>
        <v>0</v>
      </c>
      <c r="W136" s="97">
        <f t="shared" si="70"/>
        <v>0</v>
      </c>
      <c r="X136" s="97">
        <f t="shared" si="70"/>
        <v>1526.9291858976983</v>
      </c>
      <c r="Y136" s="97">
        <f t="shared" si="70"/>
        <v>3298.2411117452098</v>
      </c>
      <c r="Z136" s="97">
        <f t="shared" si="70"/>
        <v>3295.3033693408715</v>
      </c>
      <c r="AA136" s="97">
        <f t="shared" si="70"/>
        <v>3092.8331773072191</v>
      </c>
      <c r="AB136" s="97">
        <f t="shared" si="70"/>
        <v>3289.4282689432166</v>
      </c>
      <c r="AC136" s="97">
        <f t="shared" si="70"/>
        <v>3682.7770240426012</v>
      </c>
      <c r="AD136" s="97">
        <f t="shared" si="70"/>
        <v>3674.6886526306571</v>
      </c>
      <c r="AE136" s="97">
        <f t="shared" si="70"/>
        <v>3116.5362775860931</v>
      </c>
      <c r="AF136" s="97">
        <f t="shared" si="70"/>
        <v>2338.4782208147326</v>
      </c>
      <c r="AG136" s="97">
        <f t="shared" si="70"/>
        <v>1866.827578038994</v>
      </c>
      <c r="AH136" s="97">
        <f t="shared" si="70"/>
        <v>1199.1126478186079</v>
      </c>
      <c r="AI136" s="97">
        <f t="shared" si="70"/>
        <v>0</v>
      </c>
      <c r="AJ136" s="97">
        <f t="shared" si="70"/>
        <v>0</v>
      </c>
      <c r="AK136" s="97">
        <f t="shared" si="70"/>
        <v>0</v>
      </c>
      <c r="AL136" s="97">
        <f t="shared" si="70"/>
        <v>0</v>
      </c>
      <c r="AM136" s="97">
        <f t="shared" si="70"/>
        <v>0</v>
      </c>
      <c r="AN136" s="97">
        <f t="shared" si="70"/>
        <v>0</v>
      </c>
      <c r="AO136" s="85"/>
      <c r="AP136" s="168"/>
    </row>
    <row r="137" spans="1:42" s="49" customFormat="1" ht="15.75" customHeight="1" x14ac:dyDescent="0.25">
      <c r="A137" s="48"/>
      <c r="B137" s="48"/>
      <c r="C137" s="43"/>
      <c r="D137" s="102"/>
      <c r="E137" s="99"/>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47"/>
      <c r="AP137" s="50"/>
    </row>
    <row r="138" spans="1:42" s="26" customFormat="1" ht="15.75" customHeight="1" x14ac:dyDescent="0.25">
      <c r="A138" s="13"/>
      <c r="C138" s="26" t="s">
        <v>157</v>
      </c>
      <c r="E138" s="85">
        <f>SUM(F138:AN138)</f>
        <v>595.70893165031168</v>
      </c>
      <c r="F138" s="41">
        <f>IF(F136&lt;0,0,0.0196078431372549*F136)</f>
        <v>0</v>
      </c>
      <c r="G138" s="41">
        <f t="shared" ref="G138:AN138" si="71">IF(G136&lt;0,0,0.0196078431372549*G136)</f>
        <v>0</v>
      </c>
      <c r="H138" s="41">
        <f t="shared" si="71"/>
        <v>0</v>
      </c>
      <c r="I138" s="41">
        <f t="shared" si="71"/>
        <v>0</v>
      </c>
      <c r="J138" s="41">
        <f t="shared" si="71"/>
        <v>0</v>
      </c>
      <c r="K138" s="41">
        <f t="shared" si="71"/>
        <v>0</v>
      </c>
      <c r="L138" s="41">
        <f t="shared" si="71"/>
        <v>0</v>
      </c>
      <c r="M138" s="41">
        <f t="shared" si="71"/>
        <v>0</v>
      </c>
      <c r="N138" s="41">
        <f t="shared" si="71"/>
        <v>0</v>
      </c>
      <c r="O138" s="41">
        <f t="shared" si="71"/>
        <v>0</v>
      </c>
      <c r="P138" s="41">
        <f t="shared" si="71"/>
        <v>0</v>
      </c>
      <c r="Q138" s="41">
        <f t="shared" si="71"/>
        <v>0</v>
      </c>
      <c r="R138" s="41">
        <f t="shared" si="71"/>
        <v>0</v>
      </c>
      <c r="S138" s="41">
        <f t="shared" si="71"/>
        <v>0</v>
      </c>
      <c r="T138" s="41">
        <f t="shared" si="71"/>
        <v>0</v>
      </c>
      <c r="U138" s="41">
        <f t="shared" si="71"/>
        <v>0</v>
      </c>
      <c r="V138" s="41">
        <f t="shared" si="71"/>
        <v>0</v>
      </c>
      <c r="W138" s="41">
        <f t="shared" si="71"/>
        <v>0</v>
      </c>
      <c r="X138" s="41">
        <f t="shared" si="71"/>
        <v>29.939787958778396</v>
      </c>
      <c r="Y138" s="41">
        <f t="shared" si="71"/>
        <v>64.671394347945295</v>
      </c>
      <c r="Z138" s="41">
        <f t="shared" si="71"/>
        <v>64.613791555703358</v>
      </c>
      <c r="AA138" s="41">
        <f t="shared" si="71"/>
        <v>60.643787790337626</v>
      </c>
      <c r="AB138" s="41">
        <f t="shared" si="71"/>
        <v>64.498593508690519</v>
      </c>
      <c r="AC138" s="41">
        <f t="shared" si="71"/>
        <v>72.211314196913747</v>
      </c>
      <c r="AD138" s="41">
        <f t="shared" si="71"/>
        <v>72.052718679032495</v>
      </c>
      <c r="AE138" s="41">
        <f t="shared" si="71"/>
        <v>61.108554462472412</v>
      </c>
      <c r="AF138" s="41">
        <f t="shared" si="71"/>
        <v>45.852514133622208</v>
      </c>
      <c r="AG138" s="41">
        <f t="shared" si="71"/>
        <v>36.604462314490078</v>
      </c>
      <c r="AH138" s="41">
        <f t="shared" si="71"/>
        <v>23.512012702325645</v>
      </c>
      <c r="AI138" s="41">
        <f t="shared" si="71"/>
        <v>0</v>
      </c>
      <c r="AJ138" s="41">
        <f t="shared" si="71"/>
        <v>0</v>
      </c>
      <c r="AK138" s="41">
        <f t="shared" si="71"/>
        <v>0</v>
      </c>
      <c r="AL138" s="41">
        <f t="shared" si="71"/>
        <v>0</v>
      </c>
      <c r="AM138" s="41">
        <f t="shared" si="71"/>
        <v>0</v>
      </c>
      <c r="AN138" s="41">
        <f t="shared" si="71"/>
        <v>0</v>
      </c>
      <c r="AO138" s="32"/>
      <c r="AP138" s="28"/>
    </row>
    <row r="139" spans="1:42" ht="15.75" customHeight="1" x14ac:dyDescent="0.25">
      <c r="C139" s="20" t="s">
        <v>158</v>
      </c>
      <c r="E139" s="98">
        <f>SUM(F139:AN139)</f>
        <v>29785.446582515589</v>
      </c>
      <c r="F139" s="53">
        <f>+F136-F138</f>
        <v>0</v>
      </c>
      <c r="G139" s="53">
        <f t="shared" ref="G139:AN139" si="72">+G136-G138</f>
        <v>0</v>
      </c>
      <c r="H139" s="53">
        <f t="shared" si="72"/>
        <v>0</v>
      </c>
      <c r="I139" s="53">
        <f t="shared" si="72"/>
        <v>0</v>
      </c>
      <c r="J139" s="53">
        <f t="shared" si="72"/>
        <v>0</v>
      </c>
      <c r="K139" s="53">
        <f t="shared" si="72"/>
        <v>0</v>
      </c>
      <c r="L139" s="53">
        <f t="shared" si="72"/>
        <v>0</v>
      </c>
      <c r="M139" s="53">
        <f t="shared" si="72"/>
        <v>0</v>
      </c>
      <c r="N139" s="53">
        <f t="shared" si="72"/>
        <v>0</v>
      </c>
      <c r="O139" s="53">
        <f t="shared" si="72"/>
        <v>0</v>
      </c>
      <c r="P139" s="53">
        <f t="shared" si="72"/>
        <v>0</v>
      </c>
      <c r="Q139" s="53">
        <f t="shared" si="72"/>
        <v>0</v>
      </c>
      <c r="R139" s="53">
        <f t="shared" si="72"/>
        <v>0</v>
      </c>
      <c r="S139" s="53">
        <f t="shared" si="72"/>
        <v>0</v>
      </c>
      <c r="T139" s="53">
        <f t="shared" si="72"/>
        <v>0</v>
      </c>
      <c r="U139" s="53">
        <f t="shared" si="72"/>
        <v>0</v>
      </c>
      <c r="V139" s="53">
        <f t="shared" si="72"/>
        <v>0</v>
      </c>
      <c r="W139" s="53">
        <f t="shared" si="72"/>
        <v>0</v>
      </c>
      <c r="X139" s="53">
        <f t="shared" si="72"/>
        <v>1496.9893979389199</v>
      </c>
      <c r="Y139" s="53">
        <f t="shared" si="72"/>
        <v>3233.5697173972644</v>
      </c>
      <c r="Z139" s="53">
        <f t="shared" si="72"/>
        <v>3230.6895777851682</v>
      </c>
      <c r="AA139" s="53">
        <f t="shared" si="72"/>
        <v>3032.1893895168814</v>
      </c>
      <c r="AB139" s="53">
        <f t="shared" si="72"/>
        <v>3224.929675434526</v>
      </c>
      <c r="AC139" s="53">
        <f t="shared" si="72"/>
        <v>3610.5657098456873</v>
      </c>
      <c r="AD139" s="53">
        <f t="shared" si="72"/>
        <v>3602.6359339516248</v>
      </c>
      <c r="AE139" s="53">
        <f t="shared" si="72"/>
        <v>3055.4277231236206</v>
      </c>
      <c r="AF139" s="53">
        <f t="shared" si="72"/>
        <v>2292.6257066811104</v>
      </c>
      <c r="AG139" s="53">
        <f t="shared" si="72"/>
        <v>1830.2231157245039</v>
      </c>
      <c r="AH139" s="53">
        <f t="shared" si="72"/>
        <v>1175.6006351162823</v>
      </c>
      <c r="AI139" s="53">
        <f t="shared" si="72"/>
        <v>0</v>
      </c>
      <c r="AJ139" s="53">
        <f t="shared" si="72"/>
        <v>0</v>
      </c>
      <c r="AK139" s="53">
        <f t="shared" si="72"/>
        <v>0</v>
      </c>
      <c r="AL139" s="53">
        <f t="shared" si="72"/>
        <v>0</v>
      </c>
      <c r="AM139" s="53">
        <f t="shared" si="72"/>
        <v>0</v>
      </c>
      <c r="AN139" s="53">
        <f t="shared" si="72"/>
        <v>0</v>
      </c>
    </row>
    <row r="140" spans="1:42" s="26" customFormat="1" ht="15.75" customHeight="1" x14ac:dyDescent="0.25">
      <c r="A140" s="13"/>
      <c r="B140" s="13"/>
      <c r="E140" s="119"/>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27"/>
      <c r="AP140" s="28"/>
    </row>
    <row r="141" spans="1:42" s="26" customFormat="1" ht="15.75" customHeight="1" x14ac:dyDescent="0.25">
      <c r="A141" s="13"/>
      <c r="C141" s="26" t="s">
        <v>160</v>
      </c>
      <c r="D141" s="93">
        <f>+Dashboard!H38</f>
        <v>0.5</v>
      </c>
      <c r="E141" s="85">
        <f>SUM(F141:AN141)</f>
        <v>4222.6328128826253</v>
      </c>
      <c r="F141" s="41">
        <f t="shared" ref="F141:AN141" si="73">+F65*$D141</f>
        <v>0</v>
      </c>
      <c r="G141" s="41">
        <f t="shared" si="73"/>
        <v>0</v>
      </c>
      <c r="H141" s="41">
        <f t="shared" si="73"/>
        <v>0</v>
      </c>
      <c r="I141" s="41">
        <f t="shared" si="73"/>
        <v>0</v>
      </c>
      <c r="J141" s="41">
        <f t="shared" si="73"/>
        <v>0</v>
      </c>
      <c r="K141" s="41">
        <f t="shared" si="73"/>
        <v>0</v>
      </c>
      <c r="L141" s="41">
        <f t="shared" si="73"/>
        <v>0</v>
      </c>
      <c r="M141" s="41">
        <f t="shared" si="73"/>
        <v>0</v>
      </c>
      <c r="N141" s="41">
        <f t="shared" si="73"/>
        <v>0</v>
      </c>
      <c r="O141" s="41">
        <f t="shared" si="73"/>
        <v>0</v>
      </c>
      <c r="P141" s="41">
        <f t="shared" si="73"/>
        <v>0</v>
      </c>
      <c r="Q141" s="41">
        <f t="shared" si="73"/>
        <v>0</v>
      </c>
      <c r="R141" s="41">
        <f t="shared" si="73"/>
        <v>0</v>
      </c>
      <c r="S141" s="41">
        <f t="shared" si="73"/>
        <v>501.67540799999995</v>
      </c>
      <c r="T141" s="41">
        <f t="shared" si="73"/>
        <v>1771.3000943999998</v>
      </c>
      <c r="U141" s="41">
        <f t="shared" si="73"/>
        <v>1405.2314082239998</v>
      </c>
      <c r="V141" s="41">
        <f t="shared" si="73"/>
        <v>286.66720727769598</v>
      </c>
      <c r="W141" s="41">
        <f t="shared" si="73"/>
        <v>0</v>
      </c>
      <c r="X141" s="41">
        <f t="shared" si="73"/>
        <v>0</v>
      </c>
      <c r="Y141" s="41">
        <f t="shared" si="73"/>
        <v>0</v>
      </c>
      <c r="Z141" s="41">
        <f t="shared" si="73"/>
        <v>32.614200255754973</v>
      </c>
      <c r="AA141" s="41">
        <f t="shared" si="73"/>
        <v>115.15321474916563</v>
      </c>
      <c r="AB141" s="41">
        <f t="shared" si="73"/>
        <v>91.354883701004738</v>
      </c>
      <c r="AC141" s="41">
        <f t="shared" si="73"/>
        <v>18.636396275004966</v>
      </c>
      <c r="AD141" s="41">
        <f t="shared" si="73"/>
        <v>0</v>
      </c>
      <c r="AE141" s="41">
        <f t="shared" si="73"/>
        <v>0</v>
      </c>
      <c r="AF141" s="41">
        <f t="shared" si="73"/>
        <v>0</v>
      </c>
      <c r="AG141" s="41">
        <f t="shared" si="73"/>
        <v>0</v>
      </c>
      <c r="AH141" s="41">
        <f t="shared" si="73"/>
        <v>0</v>
      </c>
      <c r="AI141" s="41">
        <f t="shared" si="73"/>
        <v>0</v>
      </c>
      <c r="AJ141" s="41">
        <f t="shared" si="73"/>
        <v>0</v>
      </c>
      <c r="AK141" s="41">
        <f t="shared" si="73"/>
        <v>0</v>
      </c>
      <c r="AL141" s="41">
        <f t="shared" si="73"/>
        <v>0</v>
      </c>
      <c r="AM141" s="41">
        <f t="shared" si="73"/>
        <v>0</v>
      </c>
      <c r="AN141" s="41">
        <f t="shared" si="73"/>
        <v>0</v>
      </c>
      <c r="AO141" s="27"/>
      <c r="AP141" s="28"/>
    </row>
    <row r="142" spans="1:42" s="26" customFormat="1" ht="15.75" customHeight="1" x14ac:dyDescent="0.25">
      <c r="A142" s="13"/>
      <c r="B142" s="13"/>
      <c r="E142" s="119"/>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27"/>
      <c r="AP142" s="28"/>
    </row>
    <row r="143" spans="1:42" s="54" customFormat="1" ht="15.75" customHeight="1" x14ac:dyDescent="0.25">
      <c r="A143" s="115"/>
      <c r="B143" s="115"/>
      <c r="C143" s="20" t="s">
        <v>190</v>
      </c>
      <c r="D143" s="116"/>
      <c r="E143" s="99">
        <f>SUM(F143:AN143)</f>
        <v>24879.43981367067</v>
      </c>
      <c r="F143" s="41">
        <f>MAX(0.85*(F139)-F141*1.7,0)</f>
        <v>0</v>
      </c>
      <c r="G143" s="41">
        <f t="shared" ref="G143:AN143" si="74">MAX(0.85*(G139)-G141*1.7,0)</f>
        <v>0</v>
      </c>
      <c r="H143" s="41">
        <f t="shared" si="74"/>
        <v>0</v>
      </c>
      <c r="I143" s="41">
        <f t="shared" si="74"/>
        <v>0</v>
      </c>
      <c r="J143" s="41">
        <f t="shared" si="74"/>
        <v>0</v>
      </c>
      <c r="K143" s="41">
        <f t="shared" si="74"/>
        <v>0</v>
      </c>
      <c r="L143" s="41">
        <f t="shared" si="74"/>
        <v>0</v>
      </c>
      <c r="M143" s="41">
        <f t="shared" si="74"/>
        <v>0</v>
      </c>
      <c r="N143" s="41">
        <f t="shared" si="74"/>
        <v>0</v>
      </c>
      <c r="O143" s="41">
        <f>MAX(0.85*(O139)-O141*1.7,0)</f>
        <v>0</v>
      </c>
      <c r="P143" s="41">
        <f t="shared" si="74"/>
        <v>0</v>
      </c>
      <c r="Q143" s="41">
        <f t="shared" si="74"/>
        <v>0</v>
      </c>
      <c r="R143" s="41">
        <f t="shared" si="74"/>
        <v>0</v>
      </c>
      <c r="S143" s="41">
        <f t="shared" si="74"/>
        <v>0</v>
      </c>
      <c r="T143" s="41">
        <f t="shared" si="74"/>
        <v>0</v>
      </c>
      <c r="U143" s="41">
        <f t="shared" si="74"/>
        <v>0</v>
      </c>
      <c r="V143" s="41">
        <f t="shared" si="74"/>
        <v>0</v>
      </c>
      <c r="W143" s="41">
        <f t="shared" si="74"/>
        <v>0</v>
      </c>
      <c r="X143" s="41">
        <f t="shared" si="74"/>
        <v>1272.4409882480818</v>
      </c>
      <c r="Y143" s="41">
        <f t="shared" si="74"/>
        <v>2748.5342597876747</v>
      </c>
      <c r="Z143" s="41">
        <f t="shared" si="74"/>
        <v>2690.6420006826093</v>
      </c>
      <c r="AA143" s="41">
        <f t="shared" si="74"/>
        <v>2381.6005160157674</v>
      </c>
      <c r="AB143" s="41">
        <f t="shared" si="74"/>
        <v>2585.8869218276391</v>
      </c>
      <c r="AC143" s="41">
        <f t="shared" si="74"/>
        <v>3037.2989797013256</v>
      </c>
      <c r="AD143" s="41">
        <f t="shared" si="74"/>
        <v>3062.2405438588812</v>
      </c>
      <c r="AE143" s="41">
        <f t="shared" si="74"/>
        <v>2597.1135646550774</v>
      </c>
      <c r="AF143" s="41">
        <f t="shared" si="74"/>
        <v>1948.7318506789438</v>
      </c>
      <c r="AG143" s="41">
        <f t="shared" si="74"/>
        <v>1555.6896483658284</v>
      </c>
      <c r="AH143" s="41">
        <f t="shared" si="74"/>
        <v>999.26053984883993</v>
      </c>
      <c r="AI143" s="41">
        <f t="shared" si="74"/>
        <v>0</v>
      </c>
      <c r="AJ143" s="41">
        <f t="shared" si="74"/>
        <v>0</v>
      </c>
      <c r="AK143" s="41">
        <f t="shared" si="74"/>
        <v>0</v>
      </c>
      <c r="AL143" s="41">
        <f t="shared" si="74"/>
        <v>0</v>
      </c>
      <c r="AM143" s="41">
        <f t="shared" si="74"/>
        <v>0</v>
      </c>
      <c r="AN143" s="41">
        <f t="shared" si="74"/>
        <v>0</v>
      </c>
      <c r="AO143" s="47"/>
      <c r="AP143" s="117"/>
    </row>
    <row r="144" spans="1:42" s="49" customFormat="1" ht="15.75" customHeight="1" x14ac:dyDescent="0.25">
      <c r="A144" s="48"/>
      <c r="B144" s="48"/>
      <c r="C144" s="43" t="s">
        <v>162</v>
      </c>
      <c r="D144" s="102"/>
      <c r="E144" s="99">
        <f>SUM(F144:AN144)</f>
        <v>57007.757776307386</v>
      </c>
      <c r="F144" s="41">
        <f>(F103+F141+F70)</f>
        <v>0</v>
      </c>
      <c r="G144" s="41">
        <f t="shared" ref="G144:AN144" si="75">(G103+G141+G70+F145)</f>
        <v>0</v>
      </c>
      <c r="H144" s="41">
        <f t="shared" si="75"/>
        <v>0</v>
      </c>
      <c r="I144" s="41">
        <f t="shared" si="75"/>
        <v>0</v>
      </c>
      <c r="J144" s="41">
        <f t="shared" si="75"/>
        <v>0</v>
      </c>
      <c r="K144" s="41">
        <f t="shared" si="75"/>
        <v>0</v>
      </c>
      <c r="L144" s="41">
        <f t="shared" si="75"/>
        <v>0</v>
      </c>
      <c r="M144" s="41">
        <f t="shared" si="75"/>
        <v>0</v>
      </c>
      <c r="N144" s="41">
        <f t="shared" si="75"/>
        <v>0</v>
      </c>
      <c r="O144" s="41">
        <f t="shared" si="75"/>
        <v>0</v>
      </c>
      <c r="P144" s="41">
        <f t="shared" si="75"/>
        <v>0</v>
      </c>
      <c r="Q144" s="41">
        <f t="shared" si="75"/>
        <v>0</v>
      </c>
      <c r="R144" s="41">
        <f t="shared" si="75"/>
        <v>0</v>
      </c>
      <c r="S144" s="41">
        <f t="shared" si="75"/>
        <v>501.67540799999995</v>
      </c>
      <c r="T144" s="41">
        <f t="shared" si="75"/>
        <v>2272.9755023999996</v>
      </c>
      <c r="U144" s="41">
        <f t="shared" si="75"/>
        <v>3678.2069106239996</v>
      </c>
      <c r="V144" s="41">
        <f t="shared" si="75"/>
        <v>5564.2171260079849</v>
      </c>
      <c r="W144" s="41">
        <f t="shared" si="75"/>
        <v>7201.1864610806379</v>
      </c>
      <c r="X144" s="41">
        <f t="shared" si="75"/>
        <v>8865.3335270309744</v>
      </c>
      <c r="Y144" s="41">
        <f t="shared" si="75"/>
        <v>9258.9437874782925</v>
      </c>
      <c r="Z144" s="41">
        <f t="shared" si="75"/>
        <v>8224.3259933528716</v>
      </c>
      <c r="AA144" s="41">
        <f t="shared" si="75"/>
        <v>5792.8529625236506</v>
      </c>
      <c r="AB144" s="41">
        <f t="shared" si="75"/>
        <v>3686.3119329539973</v>
      </c>
      <c r="AC144" s="41">
        <f t="shared" si="75"/>
        <v>1314.1627253677998</v>
      </c>
      <c r="AD144" s="41">
        <f t="shared" si="75"/>
        <v>196.11429866996411</v>
      </c>
      <c r="AE144" s="41">
        <f t="shared" si="75"/>
        <v>175.8580300678907</v>
      </c>
      <c r="AF144" s="41">
        <f t="shared" si="75"/>
        <v>119.33426546458088</v>
      </c>
      <c r="AG144" s="41">
        <f t="shared" si="75"/>
        <v>81.584353610761895</v>
      </c>
      <c r="AH144" s="41">
        <f t="shared" si="75"/>
        <v>74.674491673979119</v>
      </c>
      <c r="AI144" s="41">
        <f t="shared" si="75"/>
        <v>1.1368683772161603E-13</v>
      </c>
      <c r="AJ144" s="41">
        <f t="shared" si="75"/>
        <v>1.1368683772161603E-13</v>
      </c>
      <c r="AK144" s="41">
        <f t="shared" si="75"/>
        <v>1.1368683772161603E-13</v>
      </c>
      <c r="AL144" s="41">
        <f t="shared" si="75"/>
        <v>1.1368683772161603E-13</v>
      </c>
      <c r="AM144" s="41">
        <f t="shared" si="75"/>
        <v>1.1368683772161603E-13</v>
      </c>
      <c r="AN144" s="41">
        <f t="shared" si="75"/>
        <v>1.1368683772161603E-13</v>
      </c>
      <c r="AO144" s="47"/>
      <c r="AP144" s="50"/>
    </row>
    <row r="145" spans="1:42" s="54" customFormat="1" ht="15.75" customHeight="1" x14ac:dyDescent="0.25">
      <c r="A145" s="115"/>
      <c r="B145" s="115"/>
      <c r="C145" s="20" t="s">
        <v>163</v>
      </c>
      <c r="D145" s="116"/>
      <c r="E145" s="189">
        <f>SUM(F145:AN145)</f>
        <v>43366.924924890634</v>
      </c>
      <c r="F145" s="42">
        <f>+IF(F143&lt;F144,F144-F143,0)</f>
        <v>0</v>
      </c>
      <c r="G145" s="42">
        <f t="shared" ref="G145:AN145" si="76">+IF(G143&lt;G144,G144-G143,0)</f>
        <v>0</v>
      </c>
      <c r="H145" s="42">
        <f t="shared" si="76"/>
        <v>0</v>
      </c>
      <c r="I145" s="42">
        <f t="shared" si="76"/>
        <v>0</v>
      </c>
      <c r="J145" s="42">
        <f t="shared" si="76"/>
        <v>0</v>
      </c>
      <c r="K145" s="42">
        <f t="shared" si="76"/>
        <v>0</v>
      </c>
      <c r="L145" s="42">
        <f t="shared" si="76"/>
        <v>0</v>
      </c>
      <c r="M145" s="42">
        <f t="shared" si="76"/>
        <v>0</v>
      </c>
      <c r="N145" s="42">
        <f t="shared" si="76"/>
        <v>0</v>
      </c>
      <c r="O145" s="42">
        <f t="shared" si="76"/>
        <v>0</v>
      </c>
      <c r="P145" s="42">
        <f t="shared" si="76"/>
        <v>0</v>
      </c>
      <c r="Q145" s="42">
        <f t="shared" si="76"/>
        <v>0</v>
      </c>
      <c r="R145" s="42">
        <f t="shared" si="76"/>
        <v>0</v>
      </c>
      <c r="S145" s="42">
        <f t="shared" si="76"/>
        <v>501.67540799999995</v>
      </c>
      <c r="T145" s="42">
        <f t="shared" si="76"/>
        <v>2272.9755023999996</v>
      </c>
      <c r="U145" s="42">
        <f t="shared" si="76"/>
        <v>3678.2069106239996</v>
      </c>
      <c r="V145" s="42">
        <f t="shared" si="76"/>
        <v>5564.2171260079849</v>
      </c>
      <c r="W145" s="42">
        <f t="shared" si="76"/>
        <v>7201.1864610806379</v>
      </c>
      <c r="X145" s="42">
        <f t="shared" si="76"/>
        <v>7592.8925387828931</v>
      </c>
      <c r="Y145" s="42">
        <f t="shared" si="76"/>
        <v>6510.4095276906173</v>
      </c>
      <c r="Z145" s="42">
        <f t="shared" si="76"/>
        <v>5533.6839926702623</v>
      </c>
      <c r="AA145" s="42">
        <f t="shared" si="76"/>
        <v>3411.2524465078832</v>
      </c>
      <c r="AB145" s="42">
        <f t="shared" si="76"/>
        <v>1100.4250111263582</v>
      </c>
      <c r="AC145" s="42">
        <f t="shared" si="76"/>
        <v>0</v>
      </c>
      <c r="AD145" s="42">
        <f t="shared" si="76"/>
        <v>0</v>
      </c>
      <c r="AE145" s="42">
        <f t="shared" si="76"/>
        <v>0</v>
      </c>
      <c r="AF145" s="42">
        <f t="shared" si="76"/>
        <v>0</v>
      </c>
      <c r="AG145" s="42">
        <f t="shared" si="76"/>
        <v>0</v>
      </c>
      <c r="AH145" s="42">
        <f t="shared" si="76"/>
        <v>0</v>
      </c>
      <c r="AI145" s="42">
        <f t="shared" si="76"/>
        <v>1.1368683772161603E-13</v>
      </c>
      <c r="AJ145" s="42">
        <f t="shared" si="76"/>
        <v>1.1368683772161603E-13</v>
      </c>
      <c r="AK145" s="42">
        <f t="shared" si="76"/>
        <v>1.1368683772161603E-13</v>
      </c>
      <c r="AL145" s="42">
        <f t="shared" si="76"/>
        <v>1.1368683772161603E-13</v>
      </c>
      <c r="AM145" s="42">
        <f t="shared" si="76"/>
        <v>1.1368683772161603E-13</v>
      </c>
      <c r="AN145" s="161">
        <f t="shared" si="76"/>
        <v>1.1368683772161603E-13</v>
      </c>
      <c r="AO145" s="47"/>
      <c r="AP145" s="117"/>
    </row>
    <row r="146" spans="1:42" s="116" customFormat="1" ht="15.75" customHeight="1" x14ac:dyDescent="0.25">
      <c r="A146" s="162"/>
      <c r="B146" s="162"/>
      <c r="C146" s="20" t="s">
        <v>164</v>
      </c>
      <c r="E146" s="99">
        <f>SUM(F146:AN146)</f>
        <v>13640.83285141675</v>
      </c>
      <c r="F146" s="163">
        <f>MIN(F143,F144)</f>
        <v>0</v>
      </c>
      <c r="G146" s="163">
        <f t="shared" ref="G146:AN146" si="77">MIN(G143,G144)</f>
        <v>0</v>
      </c>
      <c r="H146" s="163">
        <f t="shared" si="77"/>
        <v>0</v>
      </c>
      <c r="I146" s="163">
        <f t="shared" si="77"/>
        <v>0</v>
      </c>
      <c r="J146" s="163">
        <f t="shared" si="77"/>
        <v>0</v>
      </c>
      <c r="K146" s="163">
        <f t="shared" si="77"/>
        <v>0</v>
      </c>
      <c r="L146" s="163">
        <f t="shared" si="77"/>
        <v>0</v>
      </c>
      <c r="M146" s="163">
        <f t="shared" si="77"/>
        <v>0</v>
      </c>
      <c r="N146" s="163">
        <f t="shared" si="77"/>
        <v>0</v>
      </c>
      <c r="O146" s="163">
        <f t="shared" si="77"/>
        <v>0</v>
      </c>
      <c r="P146" s="163">
        <f t="shared" si="77"/>
        <v>0</v>
      </c>
      <c r="Q146" s="163">
        <f t="shared" si="77"/>
        <v>0</v>
      </c>
      <c r="R146" s="163">
        <f t="shared" si="77"/>
        <v>0</v>
      </c>
      <c r="S146" s="163">
        <f t="shared" si="77"/>
        <v>0</v>
      </c>
      <c r="T146" s="163">
        <f t="shared" si="77"/>
        <v>0</v>
      </c>
      <c r="U146" s="163">
        <f t="shared" si="77"/>
        <v>0</v>
      </c>
      <c r="V146" s="163">
        <f t="shared" si="77"/>
        <v>0</v>
      </c>
      <c r="W146" s="163">
        <f t="shared" si="77"/>
        <v>0</v>
      </c>
      <c r="X146" s="163">
        <f t="shared" si="77"/>
        <v>1272.4409882480818</v>
      </c>
      <c r="Y146" s="163">
        <f t="shared" si="77"/>
        <v>2748.5342597876747</v>
      </c>
      <c r="Z146" s="163">
        <f t="shared" si="77"/>
        <v>2690.6420006826093</v>
      </c>
      <c r="AA146" s="163">
        <f t="shared" si="77"/>
        <v>2381.6005160157674</v>
      </c>
      <c r="AB146" s="163">
        <f t="shared" si="77"/>
        <v>2585.8869218276391</v>
      </c>
      <c r="AC146" s="163">
        <f t="shared" si="77"/>
        <v>1314.1627253677998</v>
      </c>
      <c r="AD146" s="163">
        <f t="shared" si="77"/>
        <v>196.11429866996411</v>
      </c>
      <c r="AE146" s="163">
        <f t="shared" si="77"/>
        <v>175.8580300678907</v>
      </c>
      <c r="AF146" s="163">
        <f t="shared" si="77"/>
        <v>119.33426546458088</v>
      </c>
      <c r="AG146" s="163">
        <f t="shared" si="77"/>
        <v>81.584353610761895</v>
      </c>
      <c r="AH146" s="163">
        <f t="shared" si="77"/>
        <v>74.674491673979119</v>
      </c>
      <c r="AI146" s="163">
        <f t="shared" si="77"/>
        <v>0</v>
      </c>
      <c r="AJ146" s="163">
        <f t="shared" si="77"/>
        <v>0</v>
      </c>
      <c r="AK146" s="163">
        <f t="shared" si="77"/>
        <v>0</v>
      </c>
      <c r="AL146" s="163">
        <f t="shared" si="77"/>
        <v>0</v>
      </c>
      <c r="AM146" s="163">
        <f t="shared" si="77"/>
        <v>0</v>
      </c>
      <c r="AN146" s="164">
        <f t="shared" si="77"/>
        <v>0</v>
      </c>
      <c r="AO146" s="47"/>
      <c r="AP146" s="117"/>
    </row>
    <row r="147" spans="1:42" s="26" customFormat="1" ht="15.75" customHeight="1" x14ac:dyDescent="0.25">
      <c r="A147" s="13"/>
      <c r="B147" s="13"/>
      <c r="E147" s="119"/>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27"/>
      <c r="AP147" s="28"/>
    </row>
    <row r="148" spans="1:42" s="54" customFormat="1" ht="15.75" customHeight="1" x14ac:dyDescent="0.25">
      <c r="A148" s="115"/>
      <c r="B148" s="115"/>
      <c r="C148" s="20" t="s">
        <v>165</v>
      </c>
      <c r="D148" s="116"/>
      <c r="E148" s="99">
        <f>SUM(F148:AN148)</f>
        <v>16144.61373109884</v>
      </c>
      <c r="F148" s="41">
        <f>+F139-F146</f>
        <v>0</v>
      </c>
      <c r="G148" s="41">
        <f t="shared" ref="G148:AM148" si="78">+G139-G146</f>
        <v>0</v>
      </c>
      <c r="H148" s="41">
        <f t="shared" si="78"/>
        <v>0</v>
      </c>
      <c r="I148" s="41">
        <f t="shared" si="78"/>
        <v>0</v>
      </c>
      <c r="J148" s="41">
        <f t="shared" si="78"/>
        <v>0</v>
      </c>
      <c r="K148" s="41">
        <f t="shared" si="78"/>
        <v>0</v>
      </c>
      <c r="L148" s="41">
        <f t="shared" si="78"/>
        <v>0</v>
      </c>
      <c r="M148" s="41">
        <f t="shared" si="78"/>
        <v>0</v>
      </c>
      <c r="N148" s="41">
        <f t="shared" si="78"/>
        <v>0</v>
      </c>
      <c r="O148" s="41">
        <f t="shared" si="78"/>
        <v>0</v>
      </c>
      <c r="P148" s="41">
        <f t="shared" si="78"/>
        <v>0</v>
      </c>
      <c r="Q148" s="41">
        <f t="shared" si="78"/>
        <v>0</v>
      </c>
      <c r="R148" s="41">
        <f t="shared" si="78"/>
        <v>0</v>
      </c>
      <c r="S148" s="41">
        <f t="shared" si="78"/>
        <v>0</v>
      </c>
      <c r="T148" s="41">
        <f t="shared" si="78"/>
        <v>0</v>
      </c>
      <c r="U148" s="41">
        <f t="shared" si="78"/>
        <v>0</v>
      </c>
      <c r="V148" s="41">
        <f t="shared" si="78"/>
        <v>0</v>
      </c>
      <c r="W148" s="41">
        <f t="shared" si="78"/>
        <v>0</v>
      </c>
      <c r="X148" s="41">
        <f t="shared" si="78"/>
        <v>224.54840969083807</v>
      </c>
      <c r="Y148" s="41">
        <f t="shared" si="78"/>
        <v>485.03545760958968</v>
      </c>
      <c r="Z148" s="41">
        <f t="shared" si="78"/>
        <v>540.04757710255899</v>
      </c>
      <c r="AA148" s="41">
        <f t="shared" si="78"/>
        <v>650.58887350111399</v>
      </c>
      <c r="AB148" s="41">
        <f t="shared" si="78"/>
        <v>639.04275360688689</v>
      </c>
      <c r="AC148" s="41">
        <f t="shared" si="78"/>
        <v>2296.4029844778875</v>
      </c>
      <c r="AD148" s="41">
        <f t="shared" si="78"/>
        <v>3406.5216352816606</v>
      </c>
      <c r="AE148" s="41">
        <f t="shared" si="78"/>
        <v>2879.5696930557297</v>
      </c>
      <c r="AF148" s="41">
        <f t="shared" si="78"/>
        <v>2173.2914412165296</v>
      </c>
      <c r="AG148" s="41">
        <f t="shared" si="78"/>
        <v>1748.6387621137421</v>
      </c>
      <c r="AH148" s="41">
        <f t="shared" si="78"/>
        <v>1100.9261434423031</v>
      </c>
      <c r="AI148" s="41">
        <f t="shared" si="78"/>
        <v>0</v>
      </c>
      <c r="AJ148" s="41">
        <f t="shared" si="78"/>
        <v>0</v>
      </c>
      <c r="AK148" s="41">
        <f t="shared" si="78"/>
        <v>0</v>
      </c>
      <c r="AL148" s="41">
        <f t="shared" si="78"/>
        <v>0</v>
      </c>
      <c r="AM148" s="41">
        <f t="shared" si="78"/>
        <v>0</v>
      </c>
      <c r="AN148" s="41">
        <f>+AN139-AN146</f>
        <v>0</v>
      </c>
      <c r="AO148" s="47"/>
      <c r="AP148" s="117"/>
    </row>
    <row r="149" spans="1:42" s="26" customFormat="1" ht="15.75" customHeight="1" x14ac:dyDescent="0.25">
      <c r="A149" s="13"/>
      <c r="C149" s="26" t="s">
        <v>166</v>
      </c>
      <c r="D149" s="93">
        <f>+Dashboard!H39</f>
        <v>0.5</v>
      </c>
      <c r="E149" s="98">
        <f>SUM(F149:AN149)</f>
        <v>8072.3068655494199</v>
      </c>
      <c r="F149" s="42">
        <f>+F148*$D149+D151</f>
        <v>0</v>
      </c>
      <c r="G149" s="42">
        <f t="shared" ref="G149:AN149" si="79">+G148*$D149+F151</f>
        <v>0</v>
      </c>
      <c r="H149" s="42">
        <f t="shared" si="79"/>
        <v>0</v>
      </c>
      <c r="I149" s="42">
        <f t="shared" si="79"/>
        <v>0</v>
      </c>
      <c r="J149" s="42">
        <f t="shared" si="79"/>
        <v>0</v>
      </c>
      <c r="K149" s="42">
        <f t="shared" si="79"/>
        <v>0</v>
      </c>
      <c r="L149" s="42">
        <f t="shared" si="79"/>
        <v>0</v>
      </c>
      <c r="M149" s="42">
        <f t="shared" si="79"/>
        <v>0</v>
      </c>
      <c r="N149" s="42">
        <f t="shared" si="79"/>
        <v>0</v>
      </c>
      <c r="O149" s="42">
        <f t="shared" si="79"/>
        <v>0</v>
      </c>
      <c r="P149" s="42">
        <f t="shared" si="79"/>
        <v>0</v>
      </c>
      <c r="Q149" s="42">
        <f t="shared" si="79"/>
        <v>0</v>
      </c>
      <c r="R149" s="42">
        <f t="shared" si="79"/>
        <v>0</v>
      </c>
      <c r="S149" s="42">
        <f t="shared" si="79"/>
        <v>0</v>
      </c>
      <c r="T149" s="42">
        <f t="shared" si="79"/>
        <v>0</v>
      </c>
      <c r="U149" s="42">
        <f t="shared" si="79"/>
        <v>0</v>
      </c>
      <c r="V149" s="42">
        <f t="shared" si="79"/>
        <v>0</v>
      </c>
      <c r="W149" s="42">
        <f t="shared" si="79"/>
        <v>0</v>
      </c>
      <c r="X149" s="42">
        <f t="shared" si="79"/>
        <v>112.27420484541904</v>
      </c>
      <c r="Y149" s="42">
        <f t="shared" si="79"/>
        <v>242.51772880479484</v>
      </c>
      <c r="Z149" s="42">
        <f t="shared" si="79"/>
        <v>270.02378855127949</v>
      </c>
      <c r="AA149" s="42">
        <f t="shared" si="79"/>
        <v>325.294436750557</v>
      </c>
      <c r="AB149" s="42">
        <f t="shared" si="79"/>
        <v>319.52137680344345</v>
      </c>
      <c r="AC149" s="42">
        <f t="shared" si="79"/>
        <v>1148.2014922389437</v>
      </c>
      <c r="AD149" s="42">
        <f t="shared" si="79"/>
        <v>1703.2608176408303</v>
      </c>
      <c r="AE149" s="42">
        <f t="shared" si="79"/>
        <v>1439.7848465278648</v>
      </c>
      <c r="AF149" s="42">
        <f t="shared" si="79"/>
        <v>1086.6457206082648</v>
      </c>
      <c r="AG149" s="42">
        <f t="shared" si="79"/>
        <v>874.31938105687107</v>
      </c>
      <c r="AH149" s="42">
        <f t="shared" si="79"/>
        <v>550.46307172115155</v>
      </c>
      <c r="AI149" s="42">
        <f t="shared" si="79"/>
        <v>0</v>
      </c>
      <c r="AJ149" s="42">
        <f t="shared" si="79"/>
        <v>0</v>
      </c>
      <c r="AK149" s="42">
        <f t="shared" si="79"/>
        <v>0</v>
      </c>
      <c r="AL149" s="42">
        <f t="shared" si="79"/>
        <v>0</v>
      </c>
      <c r="AM149" s="42">
        <f t="shared" si="79"/>
        <v>0</v>
      </c>
      <c r="AN149" s="42">
        <f t="shared" si="79"/>
        <v>0</v>
      </c>
      <c r="AO149" s="27"/>
      <c r="AP149" s="28" t="s">
        <v>168</v>
      </c>
    </row>
    <row r="150" spans="1:42" s="54" customFormat="1" ht="15.75" customHeight="1" x14ac:dyDescent="0.25">
      <c r="A150" s="115"/>
      <c r="B150" s="115"/>
      <c r="C150" s="20" t="s">
        <v>167</v>
      </c>
      <c r="D150" s="116"/>
      <c r="E150" s="99">
        <f>SUM(F150:AN150)</f>
        <v>46828.832198288881</v>
      </c>
      <c r="F150" s="41">
        <f t="shared" ref="F150:AN150" si="80">+F77-F116</f>
        <v>0</v>
      </c>
      <c r="G150" s="41">
        <f t="shared" si="80"/>
        <v>0</v>
      </c>
      <c r="H150" s="41">
        <f t="shared" si="80"/>
        <v>0</v>
      </c>
      <c r="I150" s="41">
        <f t="shared" si="80"/>
        <v>0</v>
      </c>
      <c r="J150" s="41">
        <f t="shared" si="80"/>
        <v>0</v>
      </c>
      <c r="K150" s="41">
        <f t="shared" si="80"/>
        <v>0</v>
      </c>
      <c r="L150" s="41">
        <f t="shared" si="80"/>
        <v>0</v>
      </c>
      <c r="M150" s="41">
        <f t="shared" si="80"/>
        <v>0</v>
      </c>
      <c r="N150" s="41">
        <f t="shared" si="80"/>
        <v>0</v>
      </c>
      <c r="O150" s="41">
        <f t="shared" si="80"/>
        <v>0</v>
      </c>
      <c r="P150" s="41">
        <f t="shared" si="80"/>
        <v>0</v>
      </c>
      <c r="Q150" s="41">
        <f t="shared" si="80"/>
        <v>0</v>
      </c>
      <c r="R150" s="41">
        <f t="shared" si="80"/>
        <v>0</v>
      </c>
      <c r="S150" s="41">
        <f t="shared" si="80"/>
        <v>0</v>
      </c>
      <c r="T150" s="41">
        <f t="shared" si="80"/>
        <v>0</v>
      </c>
      <c r="U150" s="41">
        <f t="shared" si="80"/>
        <v>0</v>
      </c>
      <c r="V150" s="41">
        <f t="shared" si="80"/>
        <v>726.2642249999999</v>
      </c>
      <c r="W150" s="41">
        <f t="shared" si="80"/>
        <v>2765.6141687999998</v>
      </c>
      <c r="X150" s="41">
        <f t="shared" si="80"/>
        <v>4231.3896782640004</v>
      </c>
      <c r="Y150" s="41">
        <f t="shared" si="80"/>
        <v>4316.0174718292801</v>
      </c>
      <c r="Z150" s="41">
        <f t="shared" si="80"/>
        <v>4402.3378212658654</v>
      </c>
      <c r="AA150" s="41">
        <f t="shared" si="80"/>
        <v>4490.384577691183</v>
      </c>
      <c r="AB150" s="41">
        <f t="shared" si="80"/>
        <v>4580.1922692450071</v>
      </c>
      <c r="AC150" s="41">
        <f t="shared" si="80"/>
        <v>4671.7961146299076</v>
      </c>
      <c r="AD150" s="41">
        <f t="shared" si="80"/>
        <v>4559.5101058972241</v>
      </c>
      <c r="AE150" s="41">
        <f t="shared" si="80"/>
        <v>3986.3145497272867</v>
      </c>
      <c r="AF150" s="41">
        <f t="shared" si="80"/>
        <v>3218.9489989047843</v>
      </c>
      <c r="AG150" s="41">
        <f t="shared" si="80"/>
        <v>2764.9077716908469</v>
      </c>
      <c r="AH150" s="41">
        <f t="shared" si="80"/>
        <v>2115.1544453434981</v>
      </c>
      <c r="AI150" s="41">
        <f t="shared" si="80"/>
        <v>0</v>
      </c>
      <c r="AJ150" s="41">
        <f t="shared" si="80"/>
        <v>0</v>
      </c>
      <c r="AK150" s="41">
        <f t="shared" si="80"/>
        <v>0</v>
      </c>
      <c r="AL150" s="41">
        <f t="shared" si="80"/>
        <v>0</v>
      </c>
      <c r="AM150" s="41">
        <f t="shared" si="80"/>
        <v>0</v>
      </c>
      <c r="AN150" s="41">
        <f t="shared" si="80"/>
        <v>0</v>
      </c>
      <c r="AO150" s="47"/>
      <c r="AP150" s="117"/>
    </row>
    <row r="151" spans="1:42" s="54" customFormat="1" ht="15.75" customHeight="1" x14ac:dyDescent="0.25">
      <c r="A151" s="115"/>
      <c r="B151" s="115"/>
      <c r="C151" s="20" t="s">
        <v>163</v>
      </c>
      <c r="D151" s="116"/>
      <c r="E151" s="98"/>
      <c r="F151" s="42">
        <f>+IF(F150&lt;F149,F149-F150,0)</f>
        <v>0</v>
      </c>
      <c r="G151" s="42">
        <f t="shared" ref="G151:AN151" si="81">+IF(G150&lt;G149,G149-G150,0)</f>
        <v>0</v>
      </c>
      <c r="H151" s="42">
        <f t="shared" si="81"/>
        <v>0</v>
      </c>
      <c r="I151" s="42">
        <f t="shared" si="81"/>
        <v>0</v>
      </c>
      <c r="J151" s="42">
        <f t="shared" si="81"/>
        <v>0</v>
      </c>
      <c r="K151" s="42">
        <f t="shared" si="81"/>
        <v>0</v>
      </c>
      <c r="L151" s="42">
        <f t="shared" si="81"/>
        <v>0</v>
      </c>
      <c r="M151" s="42">
        <f t="shared" si="81"/>
        <v>0</v>
      </c>
      <c r="N151" s="42">
        <f t="shared" si="81"/>
        <v>0</v>
      </c>
      <c r="O151" s="42">
        <f t="shared" si="81"/>
        <v>0</v>
      </c>
      <c r="P151" s="42">
        <f t="shared" si="81"/>
        <v>0</v>
      </c>
      <c r="Q151" s="42">
        <f t="shared" si="81"/>
        <v>0</v>
      </c>
      <c r="R151" s="42">
        <f t="shared" si="81"/>
        <v>0</v>
      </c>
      <c r="S151" s="42">
        <f t="shared" si="81"/>
        <v>0</v>
      </c>
      <c r="T151" s="42">
        <f t="shared" si="81"/>
        <v>0</v>
      </c>
      <c r="U151" s="42">
        <f t="shared" si="81"/>
        <v>0</v>
      </c>
      <c r="V151" s="42">
        <f t="shared" si="81"/>
        <v>0</v>
      </c>
      <c r="W151" s="42">
        <f t="shared" si="81"/>
        <v>0</v>
      </c>
      <c r="X151" s="42">
        <f t="shared" si="81"/>
        <v>0</v>
      </c>
      <c r="Y151" s="42">
        <f t="shared" si="81"/>
        <v>0</v>
      </c>
      <c r="Z151" s="42">
        <f t="shared" si="81"/>
        <v>0</v>
      </c>
      <c r="AA151" s="42">
        <f t="shared" si="81"/>
        <v>0</v>
      </c>
      <c r="AB151" s="42">
        <f t="shared" si="81"/>
        <v>0</v>
      </c>
      <c r="AC151" s="42">
        <f t="shared" si="81"/>
        <v>0</v>
      </c>
      <c r="AD151" s="42">
        <f t="shared" si="81"/>
        <v>0</v>
      </c>
      <c r="AE151" s="42">
        <f t="shared" si="81"/>
        <v>0</v>
      </c>
      <c r="AF151" s="42">
        <f t="shared" si="81"/>
        <v>0</v>
      </c>
      <c r="AG151" s="42">
        <f t="shared" si="81"/>
        <v>0</v>
      </c>
      <c r="AH151" s="42">
        <f t="shared" si="81"/>
        <v>0</v>
      </c>
      <c r="AI151" s="42">
        <f t="shared" si="81"/>
        <v>0</v>
      </c>
      <c r="AJ151" s="42">
        <f t="shared" si="81"/>
        <v>0</v>
      </c>
      <c r="AK151" s="42">
        <f t="shared" si="81"/>
        <v>0</v>
      </c>
      <c r="AL151" s="42">
        <f t="shared" si="81"/>
        <v>0</v>
      </c>
      <c r="AM151" s="42">
        <f t="shared" si="81"/>
        <v>0</v>
      </c>
      <c r="AN151" s="42">
        <f t="shared" si="81"/>
        <v>0</v>
      </c>
      <c r="AO151" s="47"/>
      <c r="AP151" s="117"/>
    </row>
    <row r="152" spans="1:42" s="116" customFormat="1" ht="15.75" customHeight="1" x14ac:dyDescent="0.25">
      <c r="A152" s="162"/>
      <c r="B152" s="162"/>
      <c r="C152" s="20" t="s">
        <v>186</v>
      </c>
      <c r="E152" s="98">
        <f>SUM(F152:AN152)</f>
        <v>8072.3068655494199</v>
      </c>
      <c r="F152" s="163">
        <f>+F149-F151</f>
        <v>0</v>
      </c>
      <c r="G152" s="163">
        <f t="shared" ref="G152:AN152" si="82">+G149-G151</f>
        <v>0</v>
      </c>
      <c r="H152" s="163">
        <f t="shared" si="82"/>
        <v>0</v>
      </c>
      <c r="I152" s="163">
        <f t="shared" si="82"/>
        <v>0</v>
      </c>
      <c r="J152" s="163">
        <f t="shared" si="82"/>
        <v>0</v>
      </c>
      <c r="K152" s="163">
        <f t="shared" si="82"/>
        <v>0</v>
      </c>
      <c r="L152" s="163">
        <f t="shared" si="82"/>
        <v>0</v>
      </c>
      <c r="M152" s="163">
        <f t="shared" si="82"/>
        <v>0</v>
      </c>
      <c r="N152" s="163">
        <f t="shared" si="82"/>
        <v>0</v>
      </c>
      <c r="O152" s="163">
        <f t="shared" si="82"/>
        <v>0</v>
      </c>
      <c r="P152" s="163">
        <f t="shared" si="82"/>
        <v>0</v>
      </c>
      <c r="Q152" s="163">
        <f t="shared" si="82"/>
        <v>0</v>
      </c>
      <c r="R152" s="163">
        <f t="shared" si="82"/>
        <v>0</v>
      </c>
      <c r="S152" s="163">
        <f t="shared" si="82"/>
        <v>0</v>
      </c>
      <c r="T152" s="163">
        <f t="shared" si="82"/>
        <v>0</v>
      </c>
      <c r="U152" s="163">
        <f t="shared" si="82"/>
        <v>0</v>
      </c>
      <c r="V152" s="163">
        <f t="shared" si="82"/>
        <v>0</v>
      </c>
      <c r="W152" s="163">
        <f t="shared" si="82"/>
        <v>0</v>
      </c>
      <c r="X152" s="163">
        <f t="shared" si="82"/>
        <v>112.27420484541904</v>
      </c>
      <c r="Y152" s="163">
        <f t="shared" si="82"/>
        <v>242.51772880479484</v>
      </c>
      <c r="Z152" s="163">
        <f t="shared" si="82"/>
        <v>270.02378855127949</v>
      </c>
      <c r="AA152" s="163">
        <f t="shared" si="82"/>
        <v>325.294436750557</v>
      </c>
      <c r="AB152" s="163">
        <f t="shared" si="82"/>
        <v>319.52137680344345</v>
      </c>
      <c r="AC152" s="163">
        <f t="shared" si="82"/>
        <v>1148.2014922389437</v>
      </c>
      <c r="AD152" s="163">
        <f t="shared" si="82"/>
        <v>1703.2608176408303</v>
      </c>
      <c r="AE152" s="163">
        <f t="shared" si="82"/>
        <v>1439.7848465278648</v>
      </c>
      <c r="AF152" s="163">
        <f t="shared" si="82"/>
        <v>1086.6457206082648</v>
      </c>
      <c r="AG152" s="163">
        <f t="shared" si="82"/>
        <v>874.31938105687107</v>
      </c>
      <c r="AH152" s="163">
        <f t="shared" si="82"/>
        <v>550.46307172115155</v>
      </c>
      <c r="AI152" s="163">
        <f t="shared" si="82"/>
        <v>0</v>
      </c>
      <c r="AJ152" s="163">
        <f t="shared" si="82"/>
        <v>0</v>
      </c>
      <c r="AK152" s="163">
        <f t="shared" si="82"/>
        <v>0</v>
      </c>
      <c r="AL152" s="163">
        <f t="shared" si="82"/>
        <v>0</v>
      </c>
      <c r="AM152" s="163">
        <f t="shared" si="82"/>
        <v>0</v>
      </c>
      <c r="AN152" s="163">
        <f t="shared" si="82"/>
        <v>0</v>
      </c>
      <c r="AO152" s="47"/>
      <c r="AP152" s="117"/>
    </row>
    <row r="153" spans="1:42" s="165" customFormat="1" ht="15.75" customHeight="1" x14ac:dyDescent="0.25">
      <c r="A153" s="115"/>
      <c r="B153" s="115"/>
      <c r="C153" s="40"/>
      <c r="E153" s="99"/>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166"/>
      <c r="AP153" s="167"/>
    </row>
    <row r="154" spans="1:42" s="26" customFormat="1" ht="15.75" customHeight="1" x14ac:dyDescent="0.25">
      <c r="A154" s="13"/>
      <c r="B154"/>
      <c r="C154" t="s">
        <v>3</v>
      </c>
      <c r="D154"/>
      <c r="E154" s="85"/>
      <c r="F154" s="5">
        <f t="shared" ref="F154:AN154" si="83">IF(F152&lt;0,F152,0)</f>
        <v>0</v>
      </c>
      <c r="G154" s="5">
        <f t="shared" si="83"/>
        <v>0</v>
      </c>
      <c r="H154" s="5">
        <f t="shared" si="83"/>
        <v>0</v>
      </c>
      <c r="I154" s="5">
        <f t="shared" si="83"/>
        <v>0</v>
      </c>
      <c r="J154" s="5">
        <f t="shared" si="83"/>
        <v>0</v>
      </c>
      <c r="K154" s="5">
        <f t="shared" si="83"/>
        <v>0</v>
      </c>
      <c r="L154" s="5">
        <f t="shared" si="83"/>
        <v>0</v>
      </c>
      <c r="M154" s="5">
        <f t="shared" si="83"/>
        <v>0</v>
      </c>
      <c r="N154" s="5">
        <f t="shared" si="83"/>
        <v>0</v>
      </c>
      <c r="O154" s="5">
        <f t="shared" si="83"/>
        <v>0</v>
      </c>
      <c r="P154" s="5">
        <f t="shared" si="83"/>
        <v>0</v>
      </c>
      <c r="Q154" s="5">
        <f t="shared" si="83"/>
        <v>0</v>
      </c>
      <c r="R154" s="5">
        <f t="shared" si="83"/>
        <v>0</v>
      </c>
      <c r="S154" s="5">
        <f t="shared" si="83"/>
        <v>0</v>
      </c>
      <c r="T154" s="5">
        <f t="shared" si="83"/>
        <v>0</v>
      </c>
      <c r="U154" s="5">
        <f t="shared" si="83"/>
        <v>0</v>
      </c>
      <c r="V154" s="5">
        <f t="shared" si="83"/>
        <v>0</v>
      </c>
      <c r="W154" s="5">
        <f t="shared" si="83"/>
        <v>0</v>
      </c>
      <c r="X154" s="5">
        <f t="shared" si="83"/>
        <v>0</v>
      </c>
      <c r="Y154" s="5">
        <f t="shared" si="83"/>
        <v>0</v>
      </c>
      <c r="Z154" s="5">
        <f t="shared" si="83"/>
        <v>0</v>
      </c>
      <c r="AA154" s="5">
        <f t="shared" si="83"/>
        <v>0</v>
      </c>
      <c r="AB154" s="5">
        <f t="shared" si="83"/>
        <v>0</v>
      </c>
      <c r="AC154" s="5">
        <f t="shared" si="83"/>
        <v>0</v>
      </c>
      <c r="AD154" s="5">
        <f t="shared" si="83"/>
        <v>0</v>
      </c>
      <c r="AE154" s="5">
        <f t="shared" si="83"/>
        <v>0</v>
      </c>
      <c r="AF154" s="5">
        <f t="shared" si="83"/>
        <v>0</v>
      </c>
      <c r="AG154" s="5">
        <f t="shared" si="83"/>
        <v>0</v>
      </c>
      <c r="AH154" s="5">
        <f t="shared" si="83"/>
        <v>0</v>
      </c>
      <c r="AI154" s="5">
        <f t="shared" si="83"/>
        <v>0</v>
      </c>
      <c r="AJ154" s="5">
        <f t="shared" si="83"/>
        <v>0</v>
      </c>
      <c r="AK154" s="5">
        <f t="shared" si="83"/>
        <v>0</v>
      </c>
      <c r="AL154" s="5">
        <f t="shared" si="83"/>
        <v>0</v>
      </c>
      <c r="AM154" s="5">
        <f t="shared" si="83"/>
        <v>0</v>
      </c>
      <c r="AN154" s="5">
        <f t="shared" si="83"/>
        <v>0</v>
      </c>
      <c r="AO154" s="27"/>
      <c r="AP154" s="28"/>
    </row>
    <row r="155" spans="1:42" s="26" customFormat="1" ht="15.75" customHeight="1" x14ac:dyDescent="0.25">
      <c r="A155" s="13"/>
      <c r="B155"/>
      <c r="C155" t="s">
        <v>4</v>
      </c>
      <c r="D155"/>
      <c r="E155" s="119"/>
      <c r="F155" s="5">
        <f>+F154</f>
        <v>0</v>
      </c>
      <c r="G155" s="5">
        <f t="shared" ref="G155:AN155" si="84">+G154+F157</f>
        <v>0</v>
      </c>
      <c r="H155" s="5">
        <f t="shared" si="84"/>
        <v>0</v>
      </c>
      <c r="I155" s="5">
        <f t="shared" si="84"/>
        <v>0</v>
      </c>
      <c r="J155" s="5">
        <f t="shared" si="84"/>
        <v>0</v>
      </c>
      <c r="K155" s="5">
        <f t="shared" si="84"/>
        <v>0</v>
      </c>
      <c r="L155" s="5">
        <f t="shared" si="84"/>
        <v>0</v>
      </c>
      <c r="M155" s="5">
        <f t="shared" si="84"/>
        <v>0</v>
      </c>
      <c r="N155" s="5">
        <f t="shared" si="84"/>
        <v>0</v>
      </c>
      <c r="O155" s="5">
        <f t="shared" si="84"/>
        <v>0</v>
      </c>
      <c r="P155" s="5">
        <f t="shared" si="84"/>
        <v>0</v>
      </c>
      <c r="Q155" s="5">
        <f t="shared" si="84"/>
        <v>0</v>
      </c>
      <c r="R155" s="5">
        <f t="shared" si="84"/>
        <v>0</v>
      </c>
      <c r="S155" s="5">
        <f t="shared" si="84"/>
        <v>0</v>
      </c>
      <c r="T155" s="5">
        <f t="shared" si="84"/>
        <v>0</v>
      </c>
      <c r="U155" s="5">
        <f t="shared" si="84"/>
        <v>0</v>
      </c>
      <c r="V155" s="5">
        <f t="shared" si="84"/>
        <v>0</v>
      </c>
      <c r="W155" s="5">
        <f t="shared" si="84"/>
        <v>0</v>
      </c>
      <c r="X155" s="5">
        <f t="shared" si="84"/>
        <v>0</v>
      </c>
      <c r="Y155" s="5">
        <f t="shared" si="84"/>
        <v>0</v>
      </c>
      <c r="Z155" s="5">
        <f t="shared" si="84"/>
        <v>0</v>
      </c>
      <c r="AA155" s="5">
        <f t="shared" si="84"/>
        <v>0</v>
      </c>
      <c r="AB155" s="5">
        <f t="shared" si="84"/>
        <v>0</v>
      </c>
      <c r="AC155" s="5">
        <f t="shared" si="84"/>
        <v>0</v>
      </c>
      <c r="AD155" s="5">
        <f t="shared" si="84"/>
        <v>0</v>
      </c>
      <c r="AE155" s="5">
        <f t="shared" si="84"/>
        <v>0</v>
      </c>
      <c r="AF155" s="5">
        <f t="shared" si="84"/>
        <v>0</v>
      </c>
      <c r="AG155" s="5">
        <f t="shared" si="84"/>
        <v>0</v>
      </c>
      <c r="AH155" s="5">
        <f t="shared" si="84"/>
        <v>0</v>
      </c>
      <c r="AI155" s="5">
        <f t="shared" si="84"/>
        <v>0</v>
      </c>
      <c r="AJ155" s="5">
        <f t="shared" si="84"/>
        <v>0</v>
      </c>
      <c r="AK155" s="5">
        <f t="shared" si="84"/>
        <v>0</v>
      </c>
      <c r="AL155" s="5">
        <f t="shared" si="84"/>
        <v>0</v>
      </c>
      <c r="AM155" s="5">
        <f t="shared" si="84"/>
        <v>0</v>
      </c>
      <c r="AN155" s="5">
        <f t="shared" si="84"/>
        <v>0</v>
      </c>
      <c r="AO155" s="27"/>
      <c r="AP155" s="28"/>
    </row>
    <row r="156" spans="1:42" s="26" customFormat="1" ht="15.75" customHeight="1" x14ac:dyDescent="0.25">
      <c r="A156" s="13"/>
      <c r="B156"/>
      <c r="C156" t="s">
        <v>5</v>
      </c>
      <c r="D156"/>
      <c r="E156" s="119"/>
      <c r="F156" s="5">
        <f t="shared" ref="F156:AN156" si="85">IF(F152&lt;0,0,IF(F152&gt;-F155,F155,-F152))</f>
        <v>0</v>
      </c>
      <c r="G156" s="5">
        <f>IF(G152&lt;0,0,IF(G152&gt;-G155,G155,-G152))</f>
        <v>0</v>
      </c>
      <c r="H156" s="5">
        <f t="shared" si="85"/>
        <v>0</v>
      </c>
      <c r="I156" s="5">
        <f t="shared" si="85"/>
        <v>0</v>
      </c>
      <c r="J156" s="5">
        <f t="shared" si="85"/>
        <v>0</v>
      </c>
      <c r="K156" s="5">
        <f t="shared" si="85"/>
        <v>0</v>
      </c>
      <c r="L156" s="5">
        <f t="shared" si="85"/>
        <v>0</v>
      </c>
      <c r="M156" s="5">
        <f t="shared" si="85"/>
        <v>0</v>
      </c>
      <c r="N156" s="5">
        <f t="shared" si="85"/>
        <v>0</v>
      </c>
      <c r="O156" s="5">
        <f t="shared" si="85"/>
        <v>0</v>
      </c>
      <c r="P156" s="5">
        <f t="shared" si="85"/>
        <v>0</v>
      </c>
      <c r="Q156" s="5">
        <f t="shared" si="85"/>
        <v>0</v>
      </c>
      <c r="R156" s="5">
        <f t="shared" si="85"/>
        <v>0</v>
      </c>
      <c r="S156" s="5">
        <f t="shared" si="85"/>
        <v>0</v>
      </c>
      <c r="T156" s="5">
        <f t="shared" si="85"/>
        <v>0</v>
      </c>
      <c r="U156" s="5">
        <f t="shared" si="85"/>
        <v>0</v>
      </c>
      <c r="V156" s="5">
        <f t="shared" si="85"/>
        <v>0</v>
      </c>
      <c r="W156" s="5">
        <f t="shared" si="85"/>
        <v>0</v>
      </c>
      <c r="X156" s="5">
        <f t="shared" si="85"/>
        <v>0</v>
      </c>
      <c r="Y156" s="5">
        <f t="shared" si="85"/>
        <v>0</v>
      </c>
      <c r="Z156" s="5">
        <f t="shared" si="85"/>
        <v>0</v>
      </c>
      <c r="AA156" s="5">
        <f t="shared" si="85"/>
        <v>0</v>
      </c>
      <c r="AB156" s="5">
        <f t="shared" si="85"/>
        <v>0</v>
      </c>
      <c r="AC156" s="5">
        <f t="shared" si="85"/>
        <v>0</v>
      </c>
      <c r="AD156" s="5">
        <f t="shared" si="85"/>
        <v>0</v>
      </c>
      <c r="AE156" s="5">
        <f t="shared" si="85"/>
        <v>0</v>
      </c>
      <c r="AF156" s="5">
        <f t="shared" si="85"/>
        <v>0</v>
      </c>
      <c r="AG156" s="5">
        <f t="shared" si="85"/>
        <v>0</v>
      </c>
      <c r="AH156" s="5">
        <f t="shared" si="85"/>
        <v>0</v>
      </c>
      <c r="AI156" s="5">
        <f t="shared" si="85"/>
        <v>0</v>
      </c>
      <c r="AJ156" s="5">
        <f t="shared" si="85"/>
        <v>0</v>
      </c>
      <c r="AK156" s="5">
        <f t="shared" si="85"/>
        <v>0</v>
      </c>
      <c r="AL156" s="5">
        <f t="shared" si="85"/>
        <v>0</v>
      </c>
      <c r="AM156" s="5">
        <f t="shared" si="85"/>
        <v>0</v>
      </c>
      <c r="AN156" s="5">
        <f t="shared" si="85"/>
        <v>0</v>
      </c>
      <c r="AO156" s="27"/>
      <c r="AP156" s="28"/>
    </row>
    <row r="157" spans="1:42" s="26" customFormat="1" ht="15.75" customHeight="1" x14ac:dyDescent="0.25">
      <c r="A157" s="13"/>
      <c r="B157"/>
      <c r="C157" t="s">
        <v>6</v>
      </c>
      <c r="D157"/>
      <c r="E157" s="119"/>
      <c r="F157" s="5">
        <f t="shared" ref="F157:AN157" si="86">+F155-F156</f>
        <v>0</v>
      </c>
      <c r="G157" s="5">
        <f t="shared" si="86"/>
        <v>0</v>
      </c>
      <c r="H157" s="5">
        <f t="shared" si="86"/>
        <v>0</v>
      </c>
      <c r="I157" s="5">
        <f t="shared" si="86"/>
        <v>0</v>
      </c>
      <c r="J157" s="5">
        <f t="shared" si="86"/>
        <v>0</v>
      </c>
      <c r="K157" s="5">
        <f t="shared" si="86"/>
        <v>0</v>
      </c>
      <c r="L157" s="5">
        <f t="shared" si="86"/>
        <v>0</v>
      </c>
      <c r="M157" s="5">
        <f t="shared" si="86"/>
        <v>0</v>
      </c>
      <c r="N157" s="5">
        <f t="shared" si="86"/>
        <v>0</v>
      </c>
      <c r="O157" s="5">
        <f t="shared" si="86"/>
        <v>0</v>
      </c>
      <c r="P157" s="5">
        <f t="shared" si="86"/>
        <v>0</v>
      </c>
      <c r="Q157" s="5">
        <f t="shared" si="86"/>
        <v>0</v>
      </c>
      <c r="R157" s="5">
        <f t="shared" si="86"/>
        <v>0</v>
      </c>
      <c r="S157" s="5">
        <f t="shared" si="86"/>
        <v>0</v>
      </c>
      <c r="T157" s="5">
        <f t="shared" si="86"/>
        <v>0</v>
      </c>
      <c r="U157" s="5">
        <f t="shared" si="86"/>
        <v>0</v>
      </c>
      <c r="V157" s="5">
        <f t="shared" si="86"/>
        <v>0</v>
      </c>
      <c r="W157" s="5">
        <f t="shared" si="86"/>
        <v>0</v>
      </c>
      <c r="X157" s="5">
        <f t="shared" si="86"/>
        <v>0</v>
      </c>
      <c r="Y157" s="5">
        <f t="shared" si="86"/>
        <v>0</v>
      </c>
      <c r="Z157" s="5">
        <f t="shared" si="86"/>
        <v>0</v>
      </c>
      <c r="AA157" s="5">
        <f t="shared" si="86"/>
        <v>0</v>
      </c>
      <c r="AB157" s="5">
        <f t="shared" si="86"/>
        <v>0</v>
      </c>
      <c r="AC157" s="5">
        <f t="shared" si="86"/>
        <v>0</v>
      </c>
      <c r="AD157" s="5">
        <f t="shared" si="86"/>
        <v>0</v>
      </c>
      <c r="AE157" s="5">
        <f t="shared" si="86"/>
        <v>0</v>
      </c>
      <c r="AF157" s="5">
        <f t="shared" si="86"/>
        <v>0</v>
      </c>
      <c r="AG157" s="5">
        <f t="shared" si="86"/>
        <v>0</v>
      </c>
      <c r="AH157" s="5">
        <f t="shared" si="86"/>
        <v>0</v>
      </c>
      <c r="AI157" s="5">
        <f t="shared" si="86"/>
        <v>0</v>
      </c>
      <c r="AJ157" s="5">
        <f t="shared" si="86"/>
        <v>0</v>
      </c>
      <c r="AK157" s="5">
        <f t="shared" si="86"/>
        <v>0</v>
      </c>
      <c r="AL157" s="5">
        <f t="shared" si="86"/>
        <v>0</v>
      </c>
      <c r="AM157" s="5">
        <f t="shared" si="86"/>
        <v>0</v>
      </c>
      <c r="AN157" s="5">
        <f t="shared" si="86"/>
        <v>0</v>
      </c>
      <c r="AO157" s="27"/>
      <c r="AP157" s="28"/>
    </row>
    <row r="158" spans="1:42" s="14" customFormat="1" ht="15.75" customHeight="1" x14ac:dyDescent="0.25">
      <c r="A158" s="13"/>
      <c r="B158" s="40"/>
      <c r="C158" s="40" t="s">
        <v>188</v>
      </c>
      <c r="D158" s="40"/>
      <c r="E158" s="98">
        <f>SUM(F158:AN158)</f>
        <v>8072.3068655494199</v>
      </c>
      <c r="F158" s="175">
        <f>IF(F152&lt;0,0,F152+F156)</f>
        <v>0</v>
      </c>
      <c r="G158" s="175">
        <f t="shared" ref="G158:AN158" si="87">IF(G152&lt;0,0,G152+G156)</f>
        <v>0</v>
      </c>
      <c r="H158" s="175">
        <f t="shared" si="87"/>
        <v>0</v>
      </c>
      <c r="I158" s="175">
        <f t="shared" si="87"/>
        <v>0</v>
      </c>
      <c r="J158" s="175">
        <f t="shared" si="87"/>
        <v>0</v>
      </c>
      <c r="K158" s="175">
        <f t="shared" si="87"/>
        <v>0</v>
      </c>
      <c r="L158" s="175">
        <f t="shared" si="87"/>
        <v>0</v>
      </c>
      <c r="M158" s="175">
        <f t="shared" si="87"/>
        <v>0</v>
      </c>
      <c r="N158" s="175">
        <f t="shared" si="87"/>
        <v>0</v>
      </c>
      <c r="O158" s="175">
        <f t="shared" si="87"/>
        <v>0</v>
      </c>
      <c r="P158" s="175">
        <f t="shared" si="87"/>
        <v>0</v>
      </c>
      <c r="Q158" s="175">
        <f t="shared" si="87"/>
        <v>0</v>
      </c>
      <c r="R158" s="175">
        <f t="shared" si="87"/>
        <v>0</v>
      </c>
      <c r="S158" s="175">
        <f t="shared" si="87"/>
        <v>0</v>
      </c>
      <c r="T158" s="175">
        <f t="shared" si="87"/>
        <v>0</v>
      </c>
      <c r="U158" s="175">
        <f t="shared" si="87"/>
        <v>0</v>
      </c>
      <c r="V158" s="175">
        <f t="shared" si="87"/>
        <v>0</v>
      </c>
      <c r="W158" s="175">
        <f t="shared" si="87"/>
        <v>0</v>
      </c>
      <c r="X158" s="175">
        <f t="shared" si="87"/>
        <v>112.27420484541904</v>
      </c>
      <c r="Y158" s="175">
        <f t="shared" si="87"/>
        <v>242.51772880479484</v>
      </c>
      <c r="Z158" s="175">
        <f t="shared" si="87"/>
        <v>270.02378855127949</v>
      </c>
      <c r="AA158" s="175">
        <f t="shared" si="87"/>
        <v>325.294436750557</v>
      </c>
      <c r="AB158" s="175">
        <f t="shared" si="87"/>
        <v>319.52137680344345</v>
      </c>
      <c r="AC158" s="175">
        <f t="shared" si="87"/>
        <v>1148.2014922389437</v>
      </c>
      <c r="AD158" s="175">
        <f t="shared" si="87"/>
        <v>1703.2608176408303</v>
      </c>
      <c r="AE158" s="175">
        <f t="shared" si="87"/>
        <v>1439.7848465278648</v>
      </c>
      <c r="AF158" s="175">
        <f t="shared" si="87"/>
        <v>1086.6457206082648</v>
      </c>
      <c r="AG158" s="175">
        <f t="shared" si="87"/>
        <v>874.31938105687107</v>
      </c>
      <c r="AH158" s="175">
        <f t="shared" si="87"/>
        <v>550.46307172115155</v>
      </c>
      <c r="AI158" s="175">
        <f t="shared" si="87"/>
        <v>0</v>
      </c>
      <c r="AJ158" s="175">
        <f t="shared" si="87"/>
        <v>0</v>
      </c>
      <c r="AK158" s="175">
        <f t="shared" si="87"/>
        <v>0</v>
      </c>
      <c r="AL158" s="175">
        <f t="shared" si="87"/>
        <v>0</v>
      </c>
      <c r="AM158" s="175">
        <f t="shared" si="87"/>
        <v>0</v>
      </c>
      <c r="AN158" s="175">
        <f t="shared" si="87"/>
        <v>0</v>
      </c>
      <c r="AO158" s="99"/>
      <c r="AP158" s="100"/>
    </row>
    <row r="159" spans="1:42" s="26" customFormat="1" ht="15.75" customHeight="1" x14ac:dyDescent="0.25">
      <c r="A159" s="13"/>
      <c r="B159"/>
      <c r="C159"/>
      <c r="D159"/>
      <c r="E159" s="99"/>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35"/>
      <c r="AP159" s="28"/>
    </row>
    <row r="160" spans="1:42" s="27" customFormat="1" ht="15.75" customHeight="1" x14ac:dyDescent="0.25">
      <c r="B160" s="14" t="s">
        <v>187</v>
      </c>
      <c r="E160" s="85">
        <f>SUM(F160:AN160)</f>
        <v>8668.0157971997323</v>
      </c>
      <c r="F160" s="39">
        <f>IF(F152&lt;0,0,F152+F156)+F138</f>
        <v>0</v>
      </c>
      <c r="G160" s="39">
        <f t="shared" ref="G160:AN160" si="88">IF(G152&lt;0,0,G152+G156)+G138</f>
        <v>0</v>
      </c>
      <c r="H160" s="39">
        <f t="shared" si="88"/>
        <v>0</v>
      </c>
      <c r="I160" s="39">
        <f t="shared" si="88"/>
        <v>0</v>
      </c>
      <c r="J160" s="39">
        <f t="shared" si="88"/>
        <v>0</v>
      </c>
      <c r="K160" s="39">
        <f t="shared" si="88"/>
        <v>0</v>
      </c>
      <c r="L160" s="39">
        <f t="shared" si="88"/>
        <v>0</v>
      </c>
      <c r="M160" s="39">
        <f t="shared" si="88"/>
        <v>0</v>
      </c>
      <c r="N160" s="39">
        <f t="shared" si="88"/>
        <v>0</v>
      </c>
      <c r="O160" s="39">
        <f t="shared" si="88"/>
        <v>0</v>
      </c>
      <c r="P160" s="39">
        <f t="shared" si="88"/>
        <v>0</v>
      </c>
      <c r="Q160" s="39">
        <f t="shared" si="88"/>
        <v>0</v>
      </c>
      <c r="R160" s="39">
        <f t="shared" si="88"/>
        <v>0</v>
      </c>
      <c r="S160" s="39">
        <f t="shared" si="88"/>
        <v>0</v>
      </c>
      <c r="T160" s="39">
        <f t="shared" si="88"/>
        <v>0</v>
      </c>
      <c r="U160" s="39">
        <f t="shared" si="88"/>
        <v>0</v>
      </c>
      <c r="V160" s="39">
        <f t="shared" si="88"/>
        <v>0</v>
      </c>
      <c r="W160" s="39">
        <f t="shared" si="88"/>
        <v>0</v>
      </c>
      <c r="X160" s="39">
        <f t="shared" si="88"/>
        <v>142.21399280419743</v>
      </c>
      <c r="Y160" s="39">
        <f t="shared" si="88"/>
        <v>307.18912315274014</v>
      </c>
      <c r="Z160" s="39">
        <f t="shared" si="88"/>
        <v>334.63758010698285</v>
      </c>
      <c r="AA160" s="39">
        <f t="shared" si="88"/>
        <v>385.93822454089462</v>
      </c>
      <c r="AB160" s="39">
        <f t="shared" si="88"/>
        <v>384.01997031213398</v>
      </c>
      <c r="AC160" s="39">
        <f t="shared" si="88"/>
        <v>1220.4128064358574</v>
      </c>
      <c r="AD160" s="39">
        <f t="shared" si="88"/>
        <v>1775.3135363198628</v>
      </c>
      <c r="AE160" s="39">
        <f t="shared" si="88"/>
        <v>1500.8934009903373</v>
      </c>
      <c r="AF160" s="39">
        <f t="shared" si="88"/>
        <v>1132.498234741887</v>
      </c>
      <c r="AG160" s="39">
        <f t="shared" si="88"/>
        <v>910.92384337136116</v>
      </c>
      <c r="AH160" s="39">
        <f t="shared" si="88"/>
        <v>573.97508442347714</v>
      </c>
      <c r="AI160" s="39">
        <f t="shared" si="88"/>
        <v>0</v>
      </c>
      <c r="AJ160" s="39">
        <f t="shared" si="88"/>
        <v>0</v>
      </c>
      <c r="AK160" s="39">
        <f t="shared" si="88"/>
        <v>0</v>
      </c>
      <c r="AL160" s="39">
        <f t="shared" si="88"/>
        <v>0</v>
      </c>
      <c r="AM160" s="39">
        <f t="shared" si="88"/>
        <v>0</v>
      </c>
      <c r="AN160" s="39">
        <f t="shared" si="88"/>
        <v>0</v>
      </c>
      <c r="AO160" s="35"/>
      <c r="AP160" s="28"/>
    </row>
    <row r="161" spans="1:42" s="27" customFormat="1" ht="15.75" customHeight="1" x14ac:dyDescent="0.25">
      <c r="B161" s="14"/>
      <c r="E161" s="8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5"/>
      <c r="AP161" s="28"/>
    </row>
    <row r="162" spans="1:42" s="27" customFormat="1" ht="15.75" customHeight="1" x14ac:dyDescent="0.25">
      <c r="A162" s="48" t="s">
        <v>45</v>
      </c>
      <c r="B162" s="14"/>
      <c r="E162" s="8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5"/>
      <c r="AP162" s="28"/>
    </row>
    <row r="163" spans="1:42" s="116" customFormat="1" ht="15.75" customHeight="1" x14ac:dyDescent="0.25">
      <c r="A163" s="162"/>
      <c r="B163" s="162"/>
      <c r="C163" s="102" t="s">
        <v>198</v>
      </c>
      <c r="E163" s="98">
        <f>SUM(F163:AN163)</f>
        <v>38160.816401089149</v>
      </c>
      <c r="F163" s="163">
        <f t="shared" ref="F163:AN163" si="89">IF(F171=0,0,+F77-F116-F160)</f>
        <v>0</v>
      </c>
      <c r="G163" s="163">
        <f t="shared" si="89"/>
        <v>0</v>
      </c>
      <c r="H163" s="163">
        <f t="shared" si="89"/>
        <v>0</v>
      </c>
      <c r="I163" s="163">
        <f t="shared" si="89"/>
        <v>0</v>
      </c>
      <c r="J163" s="163">
        <f t="shared" si="89"/>
        <v>0</v>
      </c>
      <c r="K163" s="163">
        <f t="shared" si="89"/>
        <v>0</v>
      </c>
      <c r="L163" s="163">
        <f t="shared" si="89"/>
        <v>0</v>
      </c>
      <c r="M163" s="163">
        <f t="shared" si="89"/>
        <v>0</v>
      </c>
      <c r="N163" s="163">
        <f t="shared" si="89"/>
        <v>0</v>
      </c>
      <c r="O163" s="163">
        <f t="shared" si="89"/>
        <v>0</v>
      </c>
      <c r="P163" s="163">
        <f t="shared" si="89"/>
        <v>0</v>
      </c>
      <c r="Q163" s="163">
        <f t="shared" si="89"/>
        <v>0</v>
      </c>
      <c r="R163" s="163">
        <f t="shared" si="89"/>
        <v>0</v>
      </c>
      <c r="S163" s="163">
        <f t="shared" si="89"/>
        <v>0</v>
      </c>
      <c r="T163" s="163">
        <f t="shared" si="89"/>
        <v>0</v>
      </c>
      <c r="U163" s="163">
        <f t="shared" si="89"/>
        <v>0</v>
      </c>
      <c r="V163" s="163">
        <f t="shared" si="89"/>
        <v>726.2642249999999</v>
      </c>
      <c r="W163" s="163">
        <f t="shared" si="89"/>
        <v>2765.6141687999998</v>
      </c>
      <c r="X163" s="163">
        <f t="shared" si="89"/>
        <v>4089.1756854598029</v>
      </c>
      <c r="Y163" s="163">
        <f t="shared" si="89"/>
        <v>4008.8283486765399</v>
      </c>
      <c r="Z163" s="163">
        <f t="shared" si="89"/>
        <v>4067.7002411588824</v>
      </c>
      <c r="AA163" s="163">
        <f t="shared" si="89"/>
        <v>4104.4463531502888</v>
      </c>
      <c r="AB163" s="163">
        <f t="shared" si="89"/>
        <v>4196.1722989328728</v>
      </c>
      <c r="AC163" s="163">
        <f t="shared" si="89"/>
        <v>3451.3833081940502</v>
      </c>
      <c r="AD163" s="163">
        <f t="shared" si="89"/>
        <v>2784.1965695773615</v>
      </c>
      <c r="AE163" s="163">
        <f t="shared" si="89"/>
        <v>2485.4211487369494</v>
      </c>
      <c r="AF163" s="163">
        <f t="shared" si="89"/>
        <v>2086.450764162897</v>
      </c>
      <c r="AG163" s="163">
        <f t="shared" si="89"/>
        <v>1853.9839283194856</v>
      </c>
      <c r="AH163" s="163">
        <f t="shared" si="89"/>
        <v>1541.1793609200208</v>
      </c>
      <c r="AI163" s="163">
        <f t="shared" si="89"/>
        <v>0</v>
      </c>
      <c r="AJ163" s="163">
        <f t="shared" si="89"/>
        <v>0</v>
      </c>
      <c r="AK163" s="163">
        <f t="shared" si="89"/>
        <v>0</v>
      </c>
      <c r="AL163" s="163">
        <f t="shared" si="89"/>
        <v>0</v>
      </c>
      <c r="AM163" s="163">
        <f t="shared" si="89"/>
        <v>0</v>
      </c>
      <c r="AN163" s="163">
        <f t="shared" si="89"/>
        <v>0</v>
      </c>
      <c r="AO163" s="47"/>
      <c r="AP163" s="117"/>
    </row>
    <row r="164" spans="1:42" s="26" customFormat="1" ht="15.75" customHeight="1" x14ac:dyDescent="0.25">
      <c r="A164" s="13"/>
      <c r="B164"/>
      <c r="C164" t="s">
        <v>199</v>
      </c>
      <c r="D164"/>
      <c r="E164" s="85"/>
      <c r="F164" s="5">
        <f t="shared" ref="F164:AN164" si="90">IF(F163&lt;0,F163,0)</f>
        <v>0</v>
      </c>
      <c r="G164" s="5">
        <f t="shared" si="90"/>
        <v>0</v>
      </c>
      <c r="H164" s="5">
        <f t="shared" si="90"/>
        <v>0</v>
      </c>
      <c r="I164" s="5">
        <f t="shared" si="90"/>
        <v>0</v>
      </c>
      <c r="J164" s="5">
        <f t="shared" si="90"/>
        <v>0</v>
      </c>
      <c r="K164" s="5">
        <f t="shared" si="90"/>
        <v>0</v>
      </c>
      <c r="L164" s="5">
        <f t="shared" si="90"/>
        <v>0</v>
      </c>
      <c r="M164" s="5">
        <f t="shared" si="90"/>
        <v>0</v>
      </c>
      <c r="N164" s="5">
        <f t="shared" si="90"/>
        <v>0</v>
      </c>
      <c r="O164" s="5">
        <f t="shared" si="90"/>
        <v>0</v>
      </c>
      <c r="P164" s="5">
        <f t="shared" si="90"/>
        <v>0</v>
      </c>
      <c r="Q164" s="5">
        <f t="shared" si="90"/>
        <v>0</v>
      </c>
      <c r="R164" s="5">
        <f t="shared" si="90"/>
        <v>0</v>
      </c>
      <c r="S164" s="5">
        <f t="shared" si="90"/>
        <v>0</v>
      </c>
      <c r="T164" s="5">
        <f t="shared" si="90"/>
        <v>0</v>
      </c>
      <c r="U164" s="5">
        <f t="shared" si="90"/>
        <v>0</v>
      </c>
      <c r="V164" s="5">
        <f t="shared" si="90"/>
        <v>0</v>
      </c>
      <c r="W164" s="5">
        <f t="shared" si="90"/>
        <v>0</v>
      </c>
      <c r="X164" s="5">
        <f t="shared" si="90"/>
        <v>0</v>
      </c>
      <c r="Y164" s="5">
        <f t="shared" si="90"/>
        <v>0</v>
      </c>
      <c r="Z164" s="5">
        <f t="shared" si="90"/>
        <v>0</v>
      </c>
      <c r="AA164" s="5">
        <f t="shared" si="90"/>
        <v>0</v>
      </c>
      <c r="AB164" s="5">
        <f t="shared" si="90"/>
        <v>0</v>
      </c>
      <c r="AC164" s="5">
        <f t="shared" si="90"/>
        <v>0</v>
      </c>
      <c r="AD164" s="5">
        <f t="shared" si="90"/>
        <v>0</v>
      </c>
      <c r="AE164" s="5">
        <f t="shared" si="90"/>
        <v>0</v>
      </c>
      <c r="AF164" s="5">
        <f t="shared" si="90"/>
        <v>0</v>
      </c>
      <c r="AG164" s="5">
        <f t="shared" si="90"/>
        <v>0</v>
      </c>
      <c r="AH164" s="5">
        <f t="shared" si="90"/>
        <v>0</v>
      </c>
      <c r="AI164" s="5">
        <f t="shared" si="90"/>
        <v>0</v>
      </c>
      <c r="AJ164" s="5">
        <f t="shared" si="90"/>
        <v>0</v>
      </c>
      <c r="AK164" s="5">
        <f t="shared" si="90"/>
        <v>0</v>
      </c>
      <c r="AL164" s="5">
        <f t="shared" si="90"/>
        <v>0</v>
      </c>
      <c r="AM164" s="5">
        <f t="shared" si="90"/>
        <v>0</v>
      </c>
      <c r="AN164" s="5">
        <f t="shared" si="90"/>
        <v>0</v>
      </c>
      <c r="AO164" s="27"/>
      <c r="AP164" s="28"/>
    </row>
    <row r="165" spans="1:42" s="26" customFormat="1" ht="15.75" customHeight="1" x14ac:dyDescent="0.25">
      <c r="A165" s="13"/>
      <c r="B165"/>
      <c r="C165" t="s">
        <v>200</v>
      </c>
      <c r="D165"/>
      <c r="E165" s="119"/>
      <c r="F165" s="5">
        <f>+F164</f>
        <v>0</v>
      </c>
      <c r="G165" s="5">
        <f t="shared" ref="G165:AN165" si="91">+G164+F167</f>
        <v>0</v>
      </c>
      <c r="H165" s="5">
        <f t="shared" si="91"/>
        <v>0</v>
      </c>
      <c r="I165" s="5">
        <f t="shared" si="91"/>
        <v>0</v>
      </c>
      <c r="J165" s="5">
        <f t="shared" si="91"/>
        <v>0</v>
      </c>
      <c r="K165" s="5">
        <f t="shared" si="91"/>
        <v>0</v>
      </c>
      <c r="L165" s="5">
        <f t="shared" si="91"/>
        <v>0</v>
      </c>
      <c r="M165" s="5">
        <f t="shared" si="91"/>
        <v>0</v>
      </c>
      <c r="N165" s="5">
        <f t="shared" si="91"/>
        <v>0</v>
      </c>
      <c r="O165" s="5">
        <f t="shared" si="91"/>
        <v>0</v>
      </c>
      <c r="P165" s="5">
        <f t="shared" si="91"/>
        <v>0</v>
      </c>
      <c r="Q165" s="5">
        <f t="shared" si="91"/>
        <v>0</v>
      </c>
      <c r="R165" s="5">
        <f t="shared" si="91"/>
        <v>0</v>
      </c>
      <c r="S165" s="5">
        <f t="shared" si="91"/>
        <v>0</v>
      </c>
      <c r="T165" s="5">
        <f t="shared" si="91"/>
        <v>0</v>
      </c>
      <c r="U165" s="5">
        <f t="shared" si="91"/>
        <v>0</v>
      </c>
      <c r="V165" s="5">
        <f t="shared" si="91"/>
        <v>0</v>
      </c>
      <c r="W165" s="5">
        <f t="shared" si="91"/>
        <v>0</v>
      </c>
      <c r="X165" s="5">
        <f t="shared" si="91"/>
        <v>0</v>
      </c>
      <c r="Y165" s="5">
        <f t="shared" si="91"/>
        <v>0</v>
      </c>
      <c r="Z165" s="5">
        <f t="shared" si="91"/>
        <v>0</v>
      </c>
      <c r="AA165" s="5">
        <f t="shared" si="91"/>
        <v>0</v>
      </c>
      <c r="AB165" s="5">
        <f t="shared" si="91"/>
        <v>0</v>
      </c>
      <c r="AC165" s="5">
        <f t="shared" si="91"/>
        <v>0</v>
      </c>
      <c r="AD165" s="5">
        <f t="shared" si="91"/>
        <v>0</v>
      </c>
      <c r="AE165" s="5">
        <f t="shared" si="91"/>
        <v>0</v>
      </c>
      <c r="AF165" s="5">
        <f t="shared" si="91"/>
        <v>0</v>
      </c>
      <c r="AG165" s="5">
        <f t="shared" si="91"/>
        <v>0</v>
      </c>
      <c r="AH165" s="5">
        <f t="shared" si="91"/>
        <v>0</v>
      </c>
      <c r="AI165" s="5">
        <f t="shared" si="91"/>
        <v>0</v>
      </c>
      <c r="AJ165" s="5">
        <f t="shared" si="91"/>
        <v>0</v>
      </c>
      <c r="AK165" s="5">
        <f t="shared" si="91"/>
        <v>0</v>
      </c>
      <c r="AL165" s="5">
        <f t="shared" si="91"/>
        <v>0</v>
      </c>
      <c r="AM165" s="5">
        <f t="shared" si="91"/>
        <v>0</v>
      </c>
      <c r="AN165" s="5">
        <f t="shared" si="91"/>
        <v>0</v>
      </c>
      <c r="AO165" s="27"/>
      <c r="AP165" s="28"/>
    </row>
    <row r="166" spans="1:42" s="26" customFormat="1" ht="15.75" customHeight="1" x14ac:dyDescent="0.25">
      <c r="A166" s="13"/>
      <c r="B166"/>
      <c r="C166" t="s">
        <v>201</v>
      </c>
      <c r="D166"/>
      <c r="E166" s="119"/>
      <c r="F166" s="5">
        <f t="shared" ref="F166:AN166" si="92">IF(F163&lt;0,0,IF(F163&gt;-F165,F165,-F163))</f>
        <v>0</v>
      </c>
      <c r="G166" s="5">
        <f t="shared" si="92"/>
        <v>0</v>
      </c>
      <c r="H166" s="5">
        <f t="shared" si="92"/>
        <v>0</v>
      </c>
      <c r="I166" s="5">
        <f t="shared" si="92"/>
        <v>0</v>
      </c>
      <c r="J166" s="5">
        <f t="shared" si="92"/>
        <v>0</v>
      </c>
      <c r="K166" s="5">
        <f t="shared" si="92"/>
        <v>0</v>
      </c>
      <c r="L166" s="5">
        <f t="shared" si="92"/>
        <v>0</v>
      </c>
      <c r="M166" s="5">
        <f t="shared" si="92"/>
        <v>0</v>
      </c>
      <c r="N166" s="5">
        <f t="shared" si="92"/>
        <v>0</v>
      </c>
      <c r="O166" s="5">
        <f t="shared" si="92"/>
        <v>0</v>
      </c>
      <c r="P166" s="5">
        <f t="shared" si="92"/>
        <v>0</v>
      </c>
      <c r="Q166" s="5">
        <f t="shared" si="92"/>
        <v>0</v>
      </c>
      <c r="R166" s="5">
        <f t="shared" si="92"/>
        <v>0</v>
      </c>
      <c r="S166" s="5">
        <f t="shared" si="92"/>
        <v>0</v>
      </c>
      <c r="T166" s="5">
        <f t="shared" si="92"/>
        <v>0</v>
      </c>
      <c r="U166" s="5">
        <f t="shared" si="92"/>
        <v>0</v>
      </c>
      <c r="V166" s="5">
        <f t="shared" si="92"/>
        <v>0</v>
      </c>
      <c r="W166" s="5">
        <f t="shared" si="92"/>
        <v>0</v>
      </c>
      <c r="X166" s="5">
        <f t="shared" si="92"/>
        <v>0</v>
      </c>
      <c r="Y166" s="5">
        <f t="shared" si="92"/>
        <v>0</v>
      </c>
      <c r="Z166" s="5">
        <f t="shared" si="92"/>
        <v>0</v>
      </c>
      <c r="AA166" s="5">
        <f t="shared" si="92"/>
        <v>0</v>
      </c>
      <c r="AB166" s="5">
        <f t="shared" si="92"/>
        <v>0</v>
      </c>
      <c r="AC166" s="5">
        <f t="shared" si="92"/>
        <v>0</v>
      </c>
      <c r="AD166" s="5">
        <f t="shared" si="92"/>
        <v>0</v>
      </c>
      <c r="AE166" s="5">
        <f t="shared" si="92"/>
        <v>0</v>
      </c>
      <c r="AF166" s="5">
        <f t="shared" si="92"/>
        <v>0</v>
      </c>
      <c r="AG166" s="5">
        <f t="shared" si="92"/>
        <v>0</v>
      </c>
      <c r="AH166" s="5">
        <f t="shared" si="92"/>
        <v>0</v>
      </c>
      <c r="AI166" s="5">
        <f t="shared" si="92"/>
        <v>0</v>
      </c>
      <c r="AJ166" s="5">
        <f t="shared" si="92"/>
        <v>0</v>
      </c>
      <c r="AK166" s="5">
        <f t="shared" si="92"/>
        <v>0</v>
      </c>
      <c r="AL166" s="5">
        <f t="shared" si="92"/>
        <v>0</v>
      </c>
      <c r="AM166" s="5">
        <f t="shared" si="92"/>
        <v>0</v>
      </c>
      <c r="AN166" s="5">
        <f t="shared" si="92"/>
        <v>0</v>
      </c>
      <c r="AO166" s="27"/>
      <c r="AP166" s="28"/>
    </row>
    <row r="167" spans="1:42" s="26" customFormat="1" ht="15.75" customHeight="1" x14ac:dyDescent="0.25">
      <c r="A167" s="13"/>
      <c r="B167"/>
      <c r="C167" t="s">
        <v>202</v>
      </c>
      <c r="D167"/>
      <c r="E167" s="119"/>
      <c r="F167" s="5">
        <f t="shared" ref="F167:AN167" si="93">+F165-F166</f>
        <v>0</v>
      </c>
      <c r="G167" s="5">
        <f t="shared" si="93"/>
        <v>0</v>
      </c>
      <c r="H167" s="5">
        <f t="shared" si="93"/>
        <v>0</v>
      </c>
      <c r="I167" s="5">
        <f t="shared" si="93"/>
        <v>0</v>
      </c>
      <c r="J167" s="5">
        <f t="shared" si="93"/>
        <v>0</v>
      </c>
      <c r="K167" s="5">
        <f t="shared" si="93"/>
        <v>0</v>
      </c>
      <c r="L167" s="5">
        <f t="shared" si="93"/>
        <v>0</v>
      </c>
      <c r="M167" s="5">
        <f t="shared" si="93"/>
        <v>0</v>
      </c>
      <c r="N167" s="5">
        <f t="shared" si="93"/>
        <v>0</v>
      </c>
      <c r="O167" s="5">
        <f t="shared" si="93"/>
        <v>0</v>
      </c>
      <c r="P167" s="5">
        <f t="shared" si="93"/>
        <v>0</v>
      </c>
      <c r="Q167" s="5">
        <f t="shared" si="93"/>
        <v>0</v>
      </c>
      <c r="R167" s="5">
        <f t="shared" si="93"/>
        <v>0</v>
      </c>
      <c r="S167" s="5">
        <f t="shared" si="93"/>
        <v>0</v>
      </c>
      <c r="T167" s="5">
        <f t="shared" si="93"/>
        <v>0</v>
      </c>
      <c r="U167" s="5">
        <f t="shared" si="93"/>
        <v>0</v>
      </c>
      <c r="V167" s="5">
        <f t="shared" si="93"/>
        <v>0</v>
      </c>
      <c r="W167" s="5">
        <f t="shared" si="93"/>
        <v>0</v>
      </c>
      <c r="X167" s="5">
        <f t="shared" si="93"/>
        <v>0</v>
      </c>
      <c r="Y167" s="5">
        <f t="shared" si="93"/>
        <v>0</v>
      </c>
      <c r="Z167" s="5">
        <f t="shared" si="93"/>
        <v>0</v>
      </c>
      <c r="AA167" s="5">
        <f t="shared" si="93"/>
        <v>0</v>
      </c>
      <c r="AB167" s="5">
        <f t="shared" si="93"/>
        <v>0</v>
      </c>
      <c r="AC167" s="5">
        <f t="shared" si="93"/>
        <v>0</v>
      </c>
      <c r="AD167" s="5">
        <f t="shared" si="93"/>
        <v>0</v>
      </c>
      <c r="AE167" s="5">
        <f t="shared" si="93"/>
        <v>0</v>
      </c>
      <c r="AF167" s="5">
        <f t="shared" si="93"/>
        <v>0</v>
      </c>
      <c r="AG167" s="5">
        <f t="shared" si="93"/>
        <v>0</v>
      </c>
      <c r="AH167" s="5">
        <f t="shared" si="93"/>
        <v>0</v>
      </c>
      <c r="AI167" s="5">
        <f t="shared" si="93"/>
        <v>0</v>
      </c>
      <c r="AJ167" s="5">
        <f t="shared" si="93"/>
        <v>0</v>
      </c>
      <c r="AK167" s="5">
        <f t="shared" si="93"/>
        <v>0</v>
      </c>
      <c r="AL167" s="5">
        <f t="shared" si="93"/>
        <v>0</v>
      </c>
      <c r="AM167" s="5">
        <f t="shared" si="93"/>
        <v>0</v>
      </c>
      <c r="AN167" s="5">
        <f t="shared" si="93"/>
        <v>0</v>
      </c>
      <c r="AO167" s="27"/>
      <c r="AP167" s="28"/>
    </row>
    <row r="168" spans="1:42" s="128" customFormat="1" ht="15.75" customHeight="1" x14ac:dyDescent="0.25">
      <c r="C168" s="128" t="s">
        <v>154</v>
      </c>
      <c r="E168" s="98">
        <f>SUM(F168:AN168)</f>
        <v>38160.816401089149</v>
      </c>
      <c r="F168" s="97">
        <f t="shared" ref="F168:AN168" si="94">IF(F163&lt;0,0,F163+F166)</f>
        <v>0</v>
      </c>
      <c r="G168" s="97">
        <f t="shared" si="94"/>
        <v>0</v>
      </c>
      <c r="H168" s="97">
        <f t="shared" si="94"/>
        <v>0</v>
      </c>
      <c r="I168" s="97">
        <f t="shared" si="94"/>
        <v>0</v>
      </c>
      <c r="J168" s="97">
        <f t="shared" si="94"/>
        <v>0</v>
      </c>
      <c r="K168" s="97">
        <f t="shared" si="94"/>
        <v>0</v>
      </c>
      <c r="L168" s="97">
        <f t="shared" si="94"/>
        <v>0</v>
      </c>
      <c r="M168" s="97">
        <f t="shared" si="94"/>
        <v>0</v>
      </c>
      <c r="N168" s="97">
        <f t="shared" si="94"/>
        <v>0</v>
      </c>
      <c r="O168" s="97">
        <f t="shared" si="94"/>
        <v>0</v>
      </c>
      <c r="P168" s="97">
        <f t="shared" si="94"/>
        <v>0</v>
      </c>
      <c r="Q168" s="97">
        <f t="shared" si="94"/>
        <v>0</v>
      </c>
      <c r="R168" s="97">
        <f t="shared" si="94"/>
        <v>0</v>
      </c>
      <c r="S168" s="97">
        <f t="shared" si="94"/>
        <v>0</v>
      </c>
      <c r="T168" s="97">
        <f t="shared" si="94"/>
        <v>0</v>
      </c>
      <c r="U168" s="97">
        <f t="shared" si="94"/>
        <v>0</v>
      </c>
      <c r="V168" s="97">
        <f t="shared" si="94"/>
        <v>726.2642249999999</v>
      </c>
      <c r="W168" s="97">
        <f t="shared" si="94"/>
        <v>2765.6141687999998</v>
      </c>
      <c r="X168" s="97">
        <f t="shared" si="94"/>
        <v>4089.1756854598029</v>
      </c>
      <c r="Y168" s="97">
        <f t="shared" si="94"/>
        <v>4008.8283486765399</v>
      </c>
      <c r="Z168" s="97">
        <f t="shared" si="94"/>
        <v>4067.7002411588824</v>
      </c>
      <c r="AA168" s="97">
        <f t="shared" si="94"/>
        <v>4104.4463531502888</v>
      </c>
      <c r="AB168" s="97">
        <f t="shared" si="94"/>
        <v>4196.1722989328728</v>
      </c>
      <c r="AC168" s="97">
        <f t="shared" si="94"/>
        <v>3451.3833081940502</v>
      </c>
      <c r="AD168" s="97">
        <f t="shared" si="94"/>
        <v>2784.1965695773615</v>
      </c>
      <c r="AE168" s="97">
        <f t="shared" si="94"/>
        <v>2485.4211487369494</v>
      </c>
      <c r="AF168" s="97">
        <f t="shared" si="94"/>
        <v>2086.450764162897</v>
      </c>
      <c r="AG168" s="97">
        <f t="shared" si="94"/>
        <v>1853.9839283194856</v>
      </c>
      <c r="AH168" s="97">
        <f t="shared" si="94"/>
        <v>1541.1793609200208</v>
      </c>
      <c r="AI168" s="97">
        <f t="shared" si="94"/>
        <v>0</v>
      </c>
      <c r="AJ168" s="97">
        <f t="shared" si="94"/>
        <v>0</v>
      </c>
      <c r="AK168" s="97">
        <f t="shared" si="94"/>
        <v>0</v>
      </c>
      <c r="AL168" s="97">
        <f t="shared" si="94"/>
        <v>0</v>
      </c>
      <c r="AM168" s="97">
        <f t="shared" si="94"/>
        <v>0</v>
      </c>
      <c r="AN168" s="97">
        <f t="shared" si="94"/>
        <v>0</v>
      </c>
      <c r="AO168" s="85"/>
      <c r="AP168" s="168"/>
    </row>
    <row r="169" spans="1:42" x14ac:dyDescent="0.25">
      <c r="O169" s="5">
        <f>+O168*D174</f>
        <v>0</v>
      </c>
    </row>
    <row r="170" spans="1:42" s="26" customFormat="1" ht="15.75" customHeight="1" x14ac:dyDescent="0.25">
      <c r="A170"/>
      <c r="B170" s="29" t="s">
        <v>152</v>
      </c>
      <c r="E170" s="99"/>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2"/>
      <c r="AP170" s="28"/>
    </row>
    <row r="171" spans="1:42" s="26" customFormat="1" ht="15.75" customHeight="1" x14ac:dyDescent="0.25">
      <c r="A171"/>
      <c r="C171" s="26" t="s">
        <v>170</v>
      </c>
      <c r="E171" s="85">
        <f>SUM(F171:AN171)</f>
        <v>560.00000000000068</v>
      </c>
      <c r="F171" s="37">
        <f t="shared" ref="F171:AN171" si="95">+F9</f>
        <v>0</v>
      </c>
      <c r="G171" s="37">
        <f t="shared" si="95"/>
        <v>0</v>
      </c>
      <c r="H171" s="37">
        <f t="shared" si="95"/>
        <v>0</v>
      </c>
      <c r="I171" s="37">
        <f t="shared" si="95"/>
        <v>0</v>
      </c>
      <c r="J171" s="37">
        <f t="shared" si="95"/>
        <v>0</v>
      </c>
      <c r="K171" s="37">
        <f t="shared" si="95"/>
        <v>0</v>
      </c>
      <c r="L171" s="37">
        <f t="shared" si="95"/>
        <v>0</v>
      </c>
      <c r="M171" s="37">
        <f t="shared" si="95"/>
        <v>0</v>
      </c>
      <c r="N171" s="37">
        <f t="shared" si="95"/>
        <v>0</v>
      </c>
      <c r="O171" s="37">
        <f t="shared" si="95"/>
        <v>0</v>
      </c>
      <c r="P171" s="37">
        <f t="shared" si="95"/>
        <v>0</v>
      </c>
      <c r="Q171" s="37">
        <f t="shared" si="95"/>
        <v>0</v>
      </c>
      <c r="R171" s="37">
        <f t="shared" si="95"/>
        <v>0</v>
      </c>
      <c r="S171" s="37">
        <f t="shared" si="95"/>
        <v>0</v>
      </c>
      <c r="T171" s="37">
        <f t="shared" si="95"/>
        <v>0</v>
      </c>
      <c r="U171" s="37">
        <f t="shared" si="95"/>
        <v>0</v>
      </c>
      <c r="V171" s="37">
        <f t="shared" si="95"/>
        <v>9.7767857142857135</v>
      </c>
      <c r="W171" s="37">
        <f t="shared" si="95"/>
        <v>36.5</v>
      </c>
      <c r="X171" s="37">
        <f t="shared" si="95"/>
        <v>54.75</v>
      </c>
      <c r="Y171" s="37">
        <f t="shared" si="95"/>
        <v>54.75</v>
      </c>
      <c r="Z171" s="37">
        <f t="shared" si="95"/>
        <v>54.75</v>
      </c>
      <c r="AA171" s="37">
        <f t="shared" si="95"/>
        <v>54.75</v>
      </c>
      <c r="AB171" s="37">
        <f t="shared" si="95"/>
        <v>54.75</v>
      </c>
      <c r="AC171" s="37">
        <f t="shared" si="95"/>
        <v>54.75</v>
      </c>
      <c r="AD171" s="37">
        <f t="shared" si="95"/>
        <v>52.386363636363818</v>
      </c>
      <c r="AE171" s="37">
        <f t="shared" si="95"/>
        <v>44.90259740259755</v>
      </c>
      <c r="AF171" s="37">
        <f t="shared" si="95"/>
        <v>35.547889610389731</v>
      </c>
      <c r="AG171" s="37">
        <f t="shared" si="95"/>
        <v>29.935064935065039</v>
      </c>
      <c r="AH171" s="37">
        <f t="shared" si="95"/>
        <v>22.451298701298782</v>
      </c>
      <c r="AI171" s="37">
        <f t="shared" si="95"/>
        <v>0</v>
      </c>
      <c r="AJ171" s="37">
        <f t="shared" si="95"/>
        <v>0</v>
      </c>
      <c r="AK171" s="37">
        <f t="shared" si="95"/>
        <v>0</v>
      </c>
      <c r="AL171" s="37">
        <f t="shared" si="95"/>
        <v>0</v>
      </c>
      <c r="AM171" s="37">
        <f t="shared" si="95"/>
        <v>0</v>
      </c>
      <c r="AN171" s="37">
        <f t="shared" si="95"/>
        <v>0</v>
      </c>
      <c r="AO171" s="32"/>
      <c r="AP171" s="28"/>
    </row>
    <row r="172" spans="1:42" s="26" customFormat="1" ht="15.75" customHeight="1" x14ac:dyDescent="0.25">
      <c r="A172"/>
      <c r="C172" s="26" t="s">
        <v>153</v>
      </c>
      <c r="E172" s="99"/>
      <c r="F172" s="37">
        <f t="shared" ref="F172:AN172" si="96">+F10</f>
        <v>0</v>
      </c>
      <c r="G172" s="37">
        <f t="shared" si="96"/>
        <v>0</v>
      </c>
      <c r="H172" s="37">
        <f t="shared" si="96"/>
        <v>0</v>
      </c>
      <c r="I172" s="37">
        <f t="shared" si="96"/>
        <v>0</v>
      </c>
      <c r="J172" s="37">
        <f t="shared" si="96"/>
        <v>0</v>
      </c>
      <c r="K172" s="37">
        <f t="shared" si="96"/>
        <v>0</v>
      </c>
      <c r="L172" s="37">
        <f t="shared" si="96"/>
        <v>0</v>
      </c>
      <c r="M172" s="37">
        <f t="shared" si="96"/>
        <v>0</v>
      </c>
      <c r="N172" s="37">
        <f t="shared" si="96"/>
        <v>0</v>
      </c>
      <c r="O172" s="37">
        <f t="shared" si="96"/>
        <v>0</v>
      </c>
      <c r="P172" s="37">
        <f t="shared" si="96"/>
        <v>0</v>
      </c>
      <c r="Q172" s="37">
        <f t="shared" si="96"/>
        <v>0</v>
      </c>
      <c r="R172" s="37">
        <f t="shared" si="96"/>
        <v>0</v>
      </c>
      <c r="S172" s="37">
        <f t="shared" si="96"/>
        <v>0</v>
      </c>
      <c r="T172" s="37">
        <f t="shared" si="96"/>
        <v>0</v>
      </c>
      <c r="U172" s="37">
        <f t="shared" si="96"/>
        <v>0</v>
      </c>
      <c r="V172" s="37">
        <f t="shared" si="96"/>
        <v>9.7767857142857135</v>
      </c>
      <c r="W172" s="37">
        <f t="shared" si="96"/>
        <v>46.276785714285715</v>
      </c>
      <c r="X172" s="37">
        <f t="shared" si="96"/>
        <v>101.02678571428572</v>
      </c>
      <c r="Y172" s="37">
        <f t="shared" si="96"/>
        <v>155.77678571428572</v>
      </c>
      <c r="Z172" s="37">
        <f t="shared" si="96"/>
        <v>210.52678571428572</v>
      </c>
      <c r="AA172" s="37">
        <f t="shared" si="96"/>
        <v>265.27678571428572</v>
      </c>
      <c r="AB172" s="37">
        <f t="shared" si="96"/>
        <v>320.02678571428572</v>
      </c>
      <c r="AC172" s="37">
        <f t="shared" si="96"/>
        <v>374.77678571428572</v>
      </c>
      <c r="AD172" s="37">
        <f t="shared" si="96"/>
        <v>427.16314935064952</v>
      </c>
      <c r="AE172" s="37">
        <f t="shared" si="96"/>
        <v>472.06574675324708</v>
      </c>
      <c r="AF172" s="37">
        <f t="shared" si="96"/>
        <v>507.61363636363683</v>
      </c>
      <c r="AG172" s="37">
        <f t="shared" si="96"/>
        <v>537.54870129870187</v>
      </c>
      <c r="AH172" s="37">
        <f t="shared" si="96"/>
        <v>560.00000000000068</v>
      </c>
      <c r="AI172" s="37">
        <f t="shared" si="96"/>
        <v>560.00000000000068</v>
      </c>
      <c r="AJ172" s="37">
        <f t="shared" si="96"/>
        <v>560.00000000000068</v>
      </c>
      <c r="AK172" s="37">
        <f t="shared" si="96"/>
        <v>560.00000000000068</v>
      </c>
      <c r="AL172" s="37">
        <f t="shared" si="96"/>
        <v>560.00000000000068</v>
      </c>
      <c r="AM172" s="37">
        <f t="shared" si="96"/>
        <v>560.00000000000068</v>
      </c>
      <c r="AN172" s="37">
        <f t="shared" si="96"/>
        <v>560.00000000000068</v>
      </c>
      <c r="AO172" s="32"/>
      <c r="AP172" s="28"/>
    </row>
    <row r="173" spans="1:42" s="26" customFormat="1" ht="15.75" customHeight="1" x14ac:dyDescent="0.25">
      <c r="A173"/>
      <c r="C173" s="29" t="s">
        <v>171</v>
      </c>
      <c r="E173" s="99"/>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2"/>
      <c r="AP173" s="28"/>
    </row>
    <row r="174" spans="1:42" s="26" customFormat="1" ht="15.75" customHeight="1" x14ac:dyDescent="0.25">
      <c r="A174" s="13"/>
      <c r="C174" s="160">
        <f>+Dashboard!I42</f>
        <v>350</v>
      </c>
      <c r="D174" s="93">
        <f>+Dashboard!I41</f>
        <v>1</v>
      </c>
      <c r="E174" s="85">
        <f t="shared" ref="E174:E179" si="97">SUM(F174:AN174)</f>
        <v>350</v>
      </c>
      <c r="F174" s="41">
        <f t="shared" ref="F174:O174" si="98">IF(F$172&lt;$C174,F$171*$D174,IF(E172&lt;$C174,(F$171-(F$172-$C174))*$D174,0))</f>
        <v>0</v>
      </c>
      <c r="G174" s="41">
        <f t="shared" si="98"/>
        <v>0</v>
      </c>
      <c r="H174" s="41">
        <f t="shared" si="98"/>
        <v>0</v>
      </c>
      <c r="I174" s="41">
        <f t="shared" si="98"/>
        <v>0</v>
      </c>
      <c r="J174" s="41">
        <f t="shared" si="98"/>
        <v>0</v>
      </c>
      <c r="K174" s="41">
        <f t="shared" si="98"/>
        <v>0</v>
      </c>
      <c r="L174" s="41">
        <f t="shared" si="98"/>
        <v>0</v>
      </c>
      <c r="M174" s="41">
        <f t="shared" si="98"/>
        <v>0</v>
      </c>
      <c r="N174" s="41">
        <f t="shared" si="98"/>
        <v>0</v>
      </c>
      <c r="O174" s="41">
        <f t="shared" si="98"/>
        <v>0</v>
      </c>
      <c r="P174" s="41">
        <f>IF(P$172&lt;$C174,P$171*$D174,IF(O172&lt;$C174,(P$171-(P$172-$C174))*$D174,0))</f>
        <v>0</v>
      </c>
      <c r="Q174" s="41">
        <f t="shared" ref="Q174:AN174" si="99">IF(Q$172&lt;$C174,Q$171*$D174,IF(P172&lt;$C174,(Q$171-(Q$172-$C174))*$D174,0))</f>
        <v>0</v>
      </c>
      <c r="R174" s="41">
        <f t="shared" si="99"/>
        <v>0</v>
      </c>
      <c r="S174" s="41">
        <f t="shared" si="99"/>
        <v>0</v>
      </c>
      <c r="T174" s="41">
        <f t="shared" si="99"/>
        <v>0</v>
      </c>
      <c r="U174" s="41">
        <f t="shared" si="99"/>
        <v>0</v>
      </c>
      <c r="V174" s="41">
        <f t="shared" si="99"/>
        <v>9.7767857142857135</v>
      </c>
      <c r="W174" s="41">
        <f t="shared" si="99"/>
        <v>36.5</v>
      </c>
      <c r="X174" s="41">
        <f t="shared" si="99"/>
        <v>54.75</v>
      </c>
      <c r="Y174" s="41">
        <f t="shared" si="99"/>
        <v>54.75</v>
      </c>
      <c r="Z174" s="41">
        <f t="shared" si="99"/>
        <v>54.75</v>
      </c>
      <c r="AA174" s="41">
        <f t="shared" si="99"/>
        <v>54.75</v>
      </c>
      <c r="AB174" s="41">
        <f t="shared" si="99"/>
        <v>54.75</v>
      </c>
      <c r="AC174" s="41">
        <f t="shared" si="99"/>
        <v>29.973214285714278</v>
      </c>
      <c r="AD174" s="41">
        <f t="shared" si="99"/>
        <v>0</v>
      </c>
      <c r="AE174" s="41">
        <f t="shared" si="99"/>
        <v>0</v>
      </c>
      <c r="AF174" s="41">
        <f t="shared" si="99"/>
        <v>0</v>
      </c>
      <c r="AG174" s="41">
        <f t="shared" si="99"/>
        <v>0</v>
      </c>
      <c r="AH174" s="41">
        <f t="shared" si="99"/>
        <v>0</v>
      </c>
      <c r="AI174" s="41">
        <f t="shared" si="99"/>
        <v>0</v>
      </c>
      <c r="AJ174" s="41">
        <f t="shared" si="99"/>
        <v>0</v>
      </c>
      <c r="AK174" s="41">
        <f t="shared" si="99"/>
        <v>0</v>
      </c>
      <c r="AL174" s="41">
        <f t="shared" si="99"/>
        <v>0</v>
      </c>
      <c r="AM174" s="41">
        <f t="shared" si="99"/>
        <v>0</v>
      </c>
      <c r="AN174" s="41">
        <f t="shared" si="99"/>
        <v>0</v>
      </c>
      <c r="AO174" s="27"/>
      <c r="AP174" s="28"/>
    </row>
    <row r="175" spans="1:42" s="26" customFormat="1" ht="15.75" customHeight="1" x14ac:dyDescent="0.25">
      <c r="A175"/>
      <c r="C175" s="160">
        <f>+Dashboard!I44</f>
        <v>750</v>
      </c>
      <c r="D175" s="93">
        <f>+Dashboard!I43</f>
        <v>1</v>
      </c>
      <c r="E175" s="85">
        <f t="shared" si="97"/>
        <v>210.00000000000065</v>
      </c>
      <c r="F175" s="41">
        <f>IF(F$172&lt;$C174,0,IF(E$172&lt;$C174,(F$172-$C174)*$D175,IF(F$172&lt;$C175,F$171*$D175,IF(E$172&lt;$C175,(F$171-(F$172-$C175))*$D175,0))))</f>
        <v>0</v>
      </c>
      <c r="G175" s="41">
        <f t="shared" ref="G175:AN178" si="100">IF(G$172&lt;$C174,0,IF(F$172&lt;$C174,(G$172-$C174)*$D175,IF(G$172&lt;$C175,G$171*$D175,IF(F$172&lt;$C175,(G$171-(G$172-$C175))*$D175,0))))</f>
        <v>0</v>
      </c>
      <c r="H175" s="41">
        <f t="shared" si="100"/>
        <v>0</v>
      </c>
      <c r="I175" s="41">
        <f t="shared" si="100"/>
        <v>0</v>
      </c>
      <c r="J175" s="41">
        <f t="shared" si="100"/>
        <v>0</v>
      </c>
      <c r="K175" s="41">
        <f t="shared" si="100"/>
        <v>0</v>
      </c>
      <c r="L175" s="41">
        <f t="shared" si="100"/>
        <v>0</v>
      </c>
      <c r="M175" s="41">
        <f t="shared" si="100"/>
        <v>0</v>
      </c>
      <c r="N175" s="41">
        <f t="shared" si="100"/>
        <v>0</v>
      </c>
      <c r="O175" s="41">
        <f t="shared" si="100"/>
        <v>0</v>
      </c>
      <c r="P175" s="41">
        <f t="shared" si="100"/>
        <v>0</v>
      </c>
      <c r="Q175" s="41">
        <f t="shared" si="100"/>
        <v>0</v>
      </c>
      <c r="R175" s="41">
        <f t="shared" si="100"/>
        <v>0</v>
      </c>
      <c r="S175" s="41">
        <f t="shared" si="100"/>
        <v>0</v>
      </c>
      <c r="T175" s="41">
        <f t="shared" si="100"/>
        <v>0</v>
      </c>
      <c r="U175" s="41">
        <f t="shared" si="100"/>
        <v>0</v>
      </c>
      <c r="V175" s="41">
        <f t="shared" si="100"/>
        <v>0</v>
      </c>
      <c r="W175" s="41">
        <f t="shared" si="100"/>
        <v>0</v>
      </c>
      <c r="X175" s="41">
        <f t="shared" si="100"/>
        <v>0</v>
      </c>
      <c r="Y175" s="41">
        <f t="shared" si="100"/>
        <v>0</v>
      </c>
      <c r="Z175" s="41">
        <f t="shared" si="100"/>
        <v>0</v>
      </c>
      <c r="AA175" s="41">
        <f t="shared" si="100"/>
        <v>0</v>
      </c>
      <c r="AB175" s="41">
        <f t="shared" si="100"/>
        <v>0</v>
      </c>
      <c r="AC175" s="41">
        <f t="shared" si="100"/>
        <v>24.776785714285722</v>
      </c>
      <c r="AD175" s="41">
        <f t="shared" si="100"/>
        <v>52.386363636363818</v>
      </c>
      <c r="AE175" s="41">
        <f t="shared" si="100"/>
        <v>44.90259740259755</v>
      </c>
      <c r="AF175" s="41">
        <f t="shared" si="100"/>
        <v>35.547889610389731</v>
      </c>
      <c r="AG175" s="41">
        <f t="shared" si="100"/>
        <v>29.935064935065039</v>
      </c>
      <c r="AH175" s="41">
        <f t="shared" si="100"/>
        <v>22.451298701298782</v>
      </c>
      <c r="AI175" s="41">
        <f t="shared" si="100"/>
        <v>0</v>
      </c>
      <c r="AJ175" s="41">
        <f t="shared" si="100"/>
        <v>0</v>
      </c>
      <c r="AK175" s="41">
        <f t="shared" si="100"/>
        <v>0</v>
      </c>
      <c r="AL175" s="41">
        <f t="shared" si="100"/>
        <v>0</v>
      </c>
      <c r="AM175" s="41">
        <f t="shared" si="100"/>
        <v>0</v>
      </c>
      <c r="AN175" s="41">
        <f t="shared" si="100"/>
        <v>0</v>
      </c>
      <c r="AO175" s="32"/>
      <c r="AP175" s="28"/>
    </row>
    <row r="176" spans="1:42" s="26" customFormat="1" ht="15.75" customHeight="1" x14ac:dyDescent="0.25">
      <c r="A176"/>
      <c r="C176" s="160">
        <f>+Dashboard!I46</f>
        <v>1000</v>
      </c>
      <c r="D176" s="93">
        <f>+Dashboard!I45</f>
        <v>1</v>
      </c>
      <c r="E176" s="85">
        <f t="shared" si="97"/>
        <v>0</v>
      </c>
      <c r="F176" s="41">
        <f t="shared" ref="F176:F178" si="101">IF(F$172&lt;$C175,0,IF(E$172&lt;$C175,(F$172-$C175)*$D176,IF(F$172&lt;$C176,F$171*$D176,IF(E$172&lt;$C176,(F$171-(F$172-$C176))*$D176,0))))</f>
        <v>0</v>
      </c>
      <c r="G176" s="41">
        <f t="shared" si="100"/>
        <v>0</v>
      </c>
      <c r="H176" s="41">
        <f t="shared" si="100"/>
        <v>0</v>
      </c>
      <c r="I176" s="41">
        <f t="shared" si="100"/>
        <v>0</v>
      </c>
      <c r="J176" s="41">
        <f t="shared" si="100"/>
        <v>0</v>
      </c>
      <c r="K176" s="41">
        <f t="shared" si="100"/>
        <v>0</v>
      </c>
      <c r="L176" s="41">
        <f t="shared" si="100"/>
        <v>0</v>
      </c>
      <c r="M176" s="41">
        <f t="shared" si="100"/>
        <v>0</v>
      </c>
      <c r="N176" s="41">
        <f t="shared" si="100"/>
        <v>0</v>
      </c>
      <c r="O176" s="41">
        <f t="shared" si="100"/>
        <v>0</v>
      </c>
      <c r="P176" s="41">
        <f t="shared" si="100"/>
        <v>0</v>
      </c>
      <c r="Q176" s="41">
        <f t="shared" si="100"/>
        <v>0</v>
      </c>
      <c r="R176" s="41">
        <f t="shared" si="100"/>
        <v>0</v>
      </c>
      <c r="S176" s="41">
        <f t="shared" si="100"/>
        <v>0</v>
      </c>
      <c r="T176" s="41">
        <f t="shared" si="100"/>
        <v>0</v>
      </c>
      <c r="U176" s="41">
        <f t="shared" si="100"/>
        <v>0</v>
      </c>
      <c r="V176" s="41">
        <f t="shared" si="100"/>
        <v>0</v>
      </c>
      <c r="W176" s="41">
        <f t="shared" si="100"/>
        <v>0</v>
      </c>
      <c r="X176" s="41">
        <f t="shared" si="100"/>
        <v>0</v>
      </c>
      <c r="Y176" s="41">
        <f t="shared" si="100"/>
        <v>0</v>
      </c>
      <c r="Z176" s="41">
        <f t="shared" si="100"/>
        <v>0</v>
      </c>
      <c r="AA176" s="41">
        <f t="shared" si="100"/>
        <v>0</v>
      </c>
      <c r="AB176" s="41">
        <f t="shared" si="100"/>
        <v>0</v>
      </c>
      <c r="AC176" s="41">
        <f t="shared" si="100"/>
        <v>0</v>
      </c>
      <c r="AD176" s="41">
        <f t="shared" si="100"/>
        <v>0</v>
      </c>
      <c r="AE176" s="41">
        <f t="shared" si="100"/>
        <v>0</v>
      </c>
      <c r="AF176" s="41">
        <f t="shared" si="100"/>
        <v>0</v>
      </c>
      <c r="AG176" s="41">
        <f t="shared" si="100"/>
        <v>0</v>
      </c>
      <c r="AH176" s="41">
        <f t="shared" si="100"/>
        <v>0</v>
      </c>
      <c r="AI176" s="41">
        <f t="shared" si="100"/>
        <v>0</v>
      </c>
      <c r="AJ176" s="41">
        <f t="shared" si="100"/>
        <v>0</v>
      </c>
      <c r="AK176" s="41">
        <f t="shared" si="100"/>
        <v>0</v>
      </c>
      <c r="AL176" s="41">
        <f t="shared" si="100"/>
        <v>0</v>
      </c>
      <c r="AM176" s="41">
        <f t="shared" si="100"/>
        <v>0</v>
      </c>
      <c r="AN176" s="41">
        <f t="shared" si="100"/>
        <v>0</v>
      </c>
      <c r="AO176" s="32"/>
      <c r="AP176" s="28"/>
    </row>
    <row r="177" spans="1:44" s="26" customFormat="1" ht="15.75" customHeight="1" x14ac:dyDescent="0.25">
      <c r="A177"/>
      <c r="C177" s="160">
        <f>+Dashboard!I48</f>
        <v>1500</v>
      </c>
      <c r="D177" s="93">
        <f>+Dashboard!I47</f>
        <v>1</v>
      </c>
      <c r="E177" s="85">
        <f t="shared" si="97"/>
        <v>0</v>
      </c>
      <c r="F177" s="41">
        <f t="shared" si="101"/>
        <v>0</v>
      </c>
      <c r="G177" s="41">
        <f t="shared" si="100"/>
        <v>0</v>
      </c>
      <c r="H177" s="41">
        <f t="shared" si="100"/>
        <v>0</v>
      </c>
      <c r="I177" s="41">
        <f t="shared" si="100"/>
        <v>0</v>
      </c>
      <c r="J177" s="41">
        <f t="shared" si="100"/>
        <v>0</v>
      </c>
      <c r="K177" s="41">
        <f t="shared" si="100"/>
        <v>0</v>
      </c>
      <c r="L177" s="41">
        <f t="shared" si="100"/>
        <v>0</v>
      </c>
      <c r="M177" s="41">
        <f t="shared" si="100"/>
        <v>0</v>
      </c>
      <c r="N177" s="41">
        <f t="shared" si="100"/>
        <v>0</v>
      </c>
      <c r="O177" s="41">
        <f t="shared" si="100"/>
        <v>0</v>
      </c>
      <c r="P177" s="41">
        <f t="shared" si="100"/>
        <v>0</v>
      </c>
      <c r="Q177" s="41">
        <f t="shared" si="100"/>
        <v>0</v>
      </c>
      <c r="R177" s="41">
        <f t="shared" si="100"/>
        <v>0</v>
      </c>
      <c r="S177" s="41">
        <f t="shared" si="100"/>
        <v>0</v>
      </c>
      <c r="T177" s="41">
        <f t="shared" si="100"/>
        <v>0</v>
      </c>
      <c r="U177" s="41">
        <f t="shared" si="100"/>
        <v>0</v>
      </c>
      <c r="V177" s="41">
        <f t="shared" si="100"/>
        <v>0</v>
      </c>
      <c r="W177" s="41">
        <f t="shared" si="100"/>
        <v>0</v>
      </c>
      <c r="X177" s="41">
        <f t="shared" si="100"/>
        <v>0</v>
      </c>
      <c r="Y177" s="41">
        <f t="shared" si="100"/>
        <v>0</v>
      </c>
      <c r="Z177" s="41">
        <f t="shared" si="100"/>
        <v>0</v>
      </c>
      <c r="AA177" s="41">
        <f t="shared" si="100"/>
        <v>0</v>
      </c>
      <c r="AB177" s="41">
        <f t="shared" si="100"/>
        <v>0</v>
      </c>
      <c r="AC177" s="41">
        <f t="shared" si="100"/>
        <v>0</v>
      </c>
      <c r="AD177" s="41">
        <f t="shared" si="100"/>
        <v>0</v>
      </c>
      <c r="AE177" s="41">
        <f t="shared" si="100"/>
        <v>0</v>
      </c>
      <c r="AF177" s="41">
        <f t="shared" si="100"/>
        <v>0</v>
      </c>
      <c r="AG177" s="41">
        <f t="shared" si="100"/>
        <v>0</v>
      </c>
      <c r="AH177" s="41">
        <f t="shared" si="100"/>
        <v>0</v>
      </c>
      <c r="AI177" s="41">
        <f t="shared" si="100"/>
        <v>0</v>
      </c>
      <c r="AJ177" s="41">
        <f t="shared" si="100"/>
        <v>0</v>
      </c>
      <c r="AK177" s="41">
        <f t="shared" si="100"/>
        <v>0</v>
      </c>
      <c r="AL177" s="41">
        <f t="shared" si="100"/>
        <v>0</v>
      </c>
      <c r="AM177" s="41">
        <f t="shared" si="100"/>
        <v>0</v>
      </c>
      <c r="AN177" s="41">
        <f t="shared" si="100"/>
        <v>0</v>
      </c>
      <c r="AO177" s="32"/>
      <c r="AP177" s="28"/>
    </row>
    <row r="178" spans="1:44" s="26" customFormat="1" ht="15.75" customHeight="1" x14ac:dyDescent="0.25">
      <c r="A178"/>
      <c r="C178" s="160">
        <f>+Dashboard!I50</f>
        <v>2000</v>
      </c>
      <c r="D178" s="93">
        <f>+Dashboard!I49</f>
        <v>1</v>
      </c>
      <c r="E178" s="85">
        <f t="shared" si="97"/>
        <v>0</v>
      </c>
      <c r="F178" s="41">
        <f t="shared" si="101"/>
        <v>0</v>
      </c>
      <c r="G178" s="41">
        <f t="shared" si="100"/>
        <v>0</v>
      </c>
      <c r="H178" s="41">
        <f t="shared" si="100"/>
        <v>0</v>
      </c>
      <c r="I178" s="41">
        <f t="shared" si="100"/>
        <v>0</v>
      </c>
      <c r="J178" s="41">
        <f t="shared" si="100"/>
        <v>0</v>
      </c>
      <c r="K178" s="41">
        <f t="shared" si="100"/>
        <v>0</v>
      </c>
      <c r="L178" s="41">
        <f t="shared" si="100"/>
        <v>0</v>
      </c>
      <c r="M178" s="41">
        <f t="shared" si="100"/>
        <v>0</v>
      </c>
      <c r="N178" s="41">
        <f t="shared" si="100"/>
        <v>0</v>
      </c>
      <c r="O178" s="41">
        <f t="shared" si="100"/>
        <v>0</v>
      </c>
      <c r="P178" s="41">
        <f t="shared" si="100"/>
        <v>0</v>
      </c>
      <c r="Q178" s="41">
        <f t="shared" si="100"/>
        <v>0</v>
      </c>
      <c r="R178" s="41">
        <f t="shared" si="100"/>
        <v>0</v>
      </c>
      <c r="S178" s="41">
        <f t="shared" si="100"/>
        <v>0</v>
      </c>
      <c r="T178" s="41">
        <f t="shared" si="100"/>
        <v>0</v>
      </c>
      <c r="U178" s="41">
        <f t="shared" si="100"/>
        <v>0</v>
      </c>
      <c r="V178" s="41">
        <f t="shared" si="100"/>
        <v>0</v>
      </c>
      <c r="W178" s="41">
        <f t="shared" si="100"/>
        <v>0</v>
      </c>
      <c r="X178" s="41">
        <f t="shared" si="100"/>
        <v>0</v>
      </c>
      <c r="Y178" s="41">
        <f t="shared" si="100"/>
        <v>0</v>
      </c>
      <c r="Z178" s="41">
        <f t="shared" si="100"/>
        <v>0</v>
      </c>
      <c r="AA178" s="41">
        <f t="shared" si="100"/>
        <v>0</v>
      </c>
      <c r="AB178" s="41">
        <f t="shared" si="100"/>
        <v>0</v>
      </c>
      <c r="AC178" s="41">
        <f t="shared" si="100"/>
        <v>0</v>
      </c>
      <c r="AD178" s="41">
        <f t="shared" si="100"/>
        <v>0</v>
      </c>
      <c r="AE178" s="41">
        <f t="shared" si="100"/>
        <v>0</v>
      </c>
      <c r="AF178" s="41">
        <f t="shared" si="100"/>
        <v>0</v>
      </c>
      <c r="AG178" s="41">
        <f t="shared" si="100"/>
        <v>0</v>
      </c>
      <c r="AH178" s="41">
        <f t="shared" si="100"/>
        <v>0</v>
      </c>
      <c r="AI178" s="41">
        <f t="shared" si="100"/>
        <v>0</v>
      </c>
      <c r="AJ178" s="41">
        <f t="shared" si="100"/>
        <v>0</v>
      </c>
      <c r="AK178" s="41">
        <f t="shared" si="100"/>
        <v>0</v>
      </c>
      <c r="AL178" s="41">
        <f t="shared" si="100"/>
        <v>0</v>
      </c>
      <c r="AM178" s="41">
        <f t="shared" si="100"/>
        <v>0</v>
      </c>
      <c r="AN178" s="41">
        <f t="shared" si="100"/>
        <v>0</v>
      </c>
      <c r="AO178" s="32"/>
      <c r="AP178" s="28"/>
    </row>
    <row r="179" spans="1:44" s="26" customFormat="1" ht="15.75" customHeight="1" x14ac:dyDescent="0.25">
      <c r="A179" s="13"/>
      <c r="C179" s="26" t="s">
        <v>169</v>
      </c>
      <c r="D179" s="93"/>
      <c r="E179" s="191">
        <f t="shared" si="97"/>
        <v>560.00000000000068</v>
      </c>
      <c r="F179" s="169">
        <f t="shared" ref="F179:AN179" si="102">SUM(F174:F178)</f>
        <v>0</v>
      </c>
      <c r="G179" s="169">
        <f t="shared" si="102"/>
        <v>0</v>
      </c>
      <c r="H179" s="169">
        <f t="shared" si="102"/>
        <v>0</v>
      </c>
      <c r="I179" s="169">
        <f t="shared" si="102"/>
        <v>0</v>
      </c>
      <c r="J179" s="169">
        <f t="shared" si="102"/>
        <v>0</v>
      </c>
      <c r="K179" s="169">
        <f t="shared" si="102"/>
        <v>0</v>
      </c>
      <c r="L179" s="169">
        <f t="shared" si="102"/>
        <v>0</v>
      </c>
      <c r="M179" s="169">
        <f t="shared" si="102"/>
        <v>0</v>
      </c>
      <c r="N179" s="169">
        <f t="shared" si="102"/>
        <v>0</v>
      </c>
      <c r="O179" s="169">
        <f t="shared" si="102"/>
        <v>0</v>
      </c>
      <c r="P179" s="169">
        <f t="shared" si="102"/>
        <v>0</v>
      </c>
      <c r="Q179" s="169">
        <f t="shared" si="102"/>
        <v>0</v>
      </c>
      <c r="R179" s="169">
        <f t="shared" si="102"/>
        <v>0</v>
      </c>
      <c r="S179" s="169">
        <f t="shared" si="102"/>
        <v>0</v>
      </c>
      <c r="T179" s="169">
        <f t="shared" si="102"/>
        <v>0</v>
      </c>
      <c r="U179" s="169">
        <f t="shared" si="102"/>
        <v>0</v>
      </c>
      <c r="V179" s="169">
        <f t="shared" si="102"/>
        <v>9.7767857142857135</v>
      </c>
      <c r="W179" s="169">
        <f t="shared" si="102"/>
        <v>36.5</v>
      </c>
      <c r="X179" s="169">
        <f t="shared" si="102"/>
        <v>54.75</v>
      </c>
      <c r="Y179" s="169">
        <f t="shared" si="102"/>
        <v>54.75</v>
      </c>
      <c r="Z179" s="169">
        <f t="shared" si="102"/>
        <v>54.75</v>
      </c>
      <c r="AA179" s="169">
        <f t="shared" si="102"/>
        <v>54.75</v>
      </c>
      <c r="AB179" s="169">
        <f t="shared" si="102"/>
        <v>54.75</v>
      </c>
      <c r="AC179" s="169">
        <f t="shared" si="102"/>
        <v>54.75</v>
      </c>
      <c r="AD179" s="169">
        <f t="shared" si="102"/>
        <v>52.386363636363818</v>
      </c>
      <c r="AE179" s="169">
        <f t="shared" si="102"/>
        <v>44.90259740259755</v>
      </c>
      <c r="AF179" s="169">
        <f t="shared" si="102"/>
        <v>35.547889610389731</v>
      </c>
      <c r="AG179" s="169">
        <f t="shared" si="102"/>
        <v>29.935064935065039</v>
      </c>
      <c r="AH179" s="169">
        <f t="shared" si="102"/>
        <v>22.451298701298782</v>
      </c>
      <c r="AI179" s="169">
        <f t="shared" si="102"/>
        <v>0</v>
      </c>
      <c r="AJ179" s="169">
        <f t="shared" si="102"/>
        <v>0</v>
      </c>
      <c r="AK179" s="169">
        <f t="shared" si="102"/>
        <v>0</v>
      </c>
      <c r="AL179" s="169">
        <f t="shared" si="102"/>
        <v>0</v>
      </c>
      <c r="AM179" s="169">
        <f t="shared" si="102"/>
        <v>0</v>
      </c>
      <c r="AN179" s="169">
        <f t="shared" si="102"/>
        <v>0</v>
      </c>
      <c r="AO179" s="27"/>
      <c r="AP179" s="28"/>
    </row>
    <row r="180" spans="1:44" s="14" customFormat="1" ht="15.75" customHeight="1" x14ac:dyDescent="0.25">
      <c r="A180" s="13"/>
      <c r="C180" s="14" t="s">
        <v>48</v>
      </c>
      <c r="D180" s="93"/>
      <c r="E180" s="129">
        <f>IF(E179=0,"n/a",+E179/E171)</f>
        <v>1</v>
      </c>
      <c r="F180" s="129" t="str">
        <f>IF(F179=0,"n/a",+F179/F171)</f>
        <v>n/a</v>
      </c>
      <c r="G180" s="129" t="str">
        <f t="shared" ref="G180:AN180" si="103">IF(G179=0,"n/a",+G179/G171)</f>
        <v>n/a</v>
      </c>
      <c r="H180" s="129" t="str">
        <f t="shared" si="103"/>
        <v>n/a</v>
      </c>
      <c r="I180" s="129" t="str">
        <f t="shared" si="103"/>
        <v>n/a</v>
      </c>
      <c r="J180" s="129" t="str">
        <f t="shared" si="103"/>
        <v>n/a</v>
      </c>
      <c r="K180" s="129" t="str">
        <f t="shared" si="103"/>
        <v>n/a</v>
      </c>
      <c r="L180" s="129" t="str">
        <f t="shared" si="103"/>
        <v>n/a</v>
      </c>
      <c r="M180" s="129" t="str">
        <f t="shared" si="103"/>
        <v>n/a</v>
      </c>
      <c r="N180" s="129" t="str">
        <f t="shared" si="103"/>
        <v>n/a</v>
      </c>
      <c r="O180" s="129" t="str">
        <f t="shared" si="103"/>
        <v>n/a</v>
      </c>
      <c r="P180" s="129" t="str">
        <f t="shared" si="103"/>
        <v>n/a</v>
      </c>
      <c r="Q180" s="129" t="str">
        <f t="shared" si="103"/>
        <v>n/a</v>
      </c>
      <c r="R180" s="129" t="str">
        <f t="shared" si="103"/>
        <v>n/a</v>
      </c>
      <c r="S180" s="129" t="str">
        <f t="shared" si="103"/>
        <v>n/a</v>
      </c>
      <c r="T180" s="129" t="str">
        <f t="shared" si="103"/>
        <v>n/a</v>
      </c>
      <c r="U180" s="129" t="str">
        <f t="shared" si="103"/>
        <v>n/a</v>
      </c>
      <c r="V180" s="129">
        <f t="shared" si="103"/>
        <v>1</v>
      </c>
      <c r="W180" s="129">
        <f t="shared" si="103"/>
        <v>1</v>
      </c>
      <c r="X180" s="129">
        <f t="shared" si="103"/>
        <v>1</v>
      </c>
      <c r="Y180" s="129">
        <f t="shared" si="103"/>
        <v>1</v>
      </c>
      <c r="Z180" s="129">
        <f t="shared" si="103"/>
        <v>1</v>
      </c>
      <c r="AA180" s="129">
        <f t="shared" si="103"/>
        <v>1</v>
      </c>
      <c r="AB180" s="129">
        <f t="shared" si="103"/>
        <v>1</v>
      </c>
      <c r="AC180" s="129">
        <f t="shared" si="103"/>
        <v>1</v>
      </c>
      <c r="AD180" s="129">
        <f t="shared" si="103"/>
        <v>1</v>
      </c>
      <c r="AE180" s="129">
        <f t="shared" si="103"/>
        <v>1</v>
      </c>
      <c r="AF180" s="129">
        <f t="shared" si="103"/>
        <v>1</v>
      </c>
      <c r="AG180" s="129">
        <f t="shared" si="103"/>
        <v>1</v>
      </c>
      <c r="AH180" s="129">
        <f t="shared" si="103"/>
        <v>1</v>
      </c>
      <c r="AI180" s="129" t="str">
        <f t="shared" si="103"/>
        <v>n/a</v>
      </c>
      <c r="AJ180" s="129" t="str">
        <f t="shared" si="103"/>
        <v>n/a</v>
      </c>
      <c r="AK180" s="129" t="str">
        <f t="shared" si="103"/>
        <v>n/a</v>
      </c>
      <c r="AL180" s="129" t="str">
        <f t="shared" si="103"/>
        <v>n/a</v>
      </c>
      <c r="AM180" s="129" t="str">
        <f t="shared" si="103"/>
        <v>n/a</v>
      </c>
      <c r="AN180" s="129" t="str">
        <f t="shared" si="103"/>
        <v>n/a</v>
      </c>
      <c r="AO180" s="119"/>
      <c r="AP180" s="100"/>
    </row>
    <row r="181" spans="1:44" s="49" customFormat="1" ht="15.75" customHeight="1" x14ac:dyDescent="0.25">
      <c r="C181" s="102"/>
      <c r="E181" s="85"/>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2"/>
      <c r="AP181" s="50"/>
      <c r="AR181" s="170"/>
    </row>
    <row r="182" spans="1:44" s="14" customFormat="1" ht="15.75" customHeight="1" x14ac:dyDescent="0.25">
      <c r="A182" s="13"/>
      <c r="B182" s="13"/>
      <c r="C182" s="14" t="s">
        <v>47</v>
      </c>
      <c r="E182" s="85">
        <f>SUM(F182:AN182)</f>
        <v>38160.816401089149</v>
      </c>
      <c r="F182" s="101">
        <f>IF(F171=0,0,+F168*F180)</f>
        <v>0</v>
      </c>
      <c r="G182" s="101">
        <f t="shared" ref="G182:AN182" si="104">IF(G171=0,0,+G168*G180)</f>
        <v>0</v>
      </c>
      <c r="H182" s="101">
        <f t="shared" si="104"/>
        <v>0</v>
      </c>
      <c r="I182" s="101">
        <f t="shared" si="104"/>
        <v>0</v>
      </c>
      <c r="J182" s="101">
        <f t="shared" si="104"/>
        <v>0</v>
      </c>
      <c r="K182" s="101">
        <f t="shared" si="104"/>
        <v>0</v>
      </c>
      <c r="L182" s="101">
        <f t="shared" si="104"/>
        <v>0</v>
      </c>
      <c r="M182" s="101">
        <f t="shared" si="104"/>
        <v>0</v>
      </c>
      <c r="N182" s="101">
        <f t="shared" si="104"/>
        <v>0</v>
      </c>
      <c r="O182" s="101">
        <f t="shared" si="104"/>
        <v>0</v>
      </c>
      <c r="P182" s="101">
        <f t="shared" si="104"/>
        <v>0</v>
      </c>
      <c r="Q182" s="101">
        <f t="shared" si="104"/>
        <v>0</v>
      </c>
      <c r="R182" s="101">
        <f t="shared" si="104"/>
        <v>0</v>
      </c>
      <c r="S182" s="101">
        <f t="shared" si="104"/>
        <v>0</v>
      </c>
      <c r="T182" s="101">
        <f t="shared" si="104"/>
        <v>0</v>
      </c>
      <c r="U182" s="101">
        <f t="shared" si="104"/>
        <v>0</v>
      </c>
      <c r="V182" s="101">
        <f t="shared" si="104"/>
        <v>726.2642249999999</v>
      </c>
      <c r="W182" s="101">
        <f t="shared" si="104"/>
        <v>2765.6141687999998</v>
      </c>
      <c r="X182" s="101">
        <f t="shared" si="104"/>
        <v>4089.1756854598029</v>
      </c>
      <c r="Y182" s="101">
        <f t="shared" si="104"/>
        <v>4008.8283486765399</v>
      </c>
      <c r="Z182" s="101">
        <f t="shared" si="104"/>
        <v>4067.7002411588824</v>
      </c>
      <c r="AA182" s="101">
        <f t="shared" si="104"/>
        <v>4104.4463531502888</v>
      </c>
      <c r="AB182" s="101">
        <f t="shared" si="104"/>
        <v>4196.1722989328728</v>
      </c>
      <c r="AC182" s="101">
        <f t="shared" si="104"/>
        <v>3451.3833081940502</v>
      </c>
      <c r="AD182" s="101">
        <f t="shared" si="104"/>
        <v>2784.1965695773615</v>
      </c>
      <c r="AE182" s="101">
        <f t="shared" si="104"/>
        <v>2485.4211487369494</v>
      </c>
      <c r="AF182" s="101">
        <f t="shared" si="104"/>
        <v>2086.450764162897</v>
      </c>
      <c r="AG182" s="101">
        <f t="shared" si="104"/>
        <v>1853.9839283194856</v>
      </c>
      <c r="AH182" s="101">
        <f t="shared" si="104"/>
        <v>1541.1793609200208</v>
      </c>
      <c r="AI182" s="101">
        <f t="shared" si="104"/>
        <v>0</v>
      </c>
      <c r="AJ182" s="101">
        <f t="shared" si="104"/>
        <v>0</v>
      </c>
      <c r="AK182" s="101">
        <f t="shared" si="104"/>
        <v>0</v>
      </c>
      <c r="AL182" s="101">
        <f t="shared" si="104"/>
        <v>0</v>
      </c>
      <c r="AM182" s="101">
        <f t="shared" si="104"/>
        <v>0</v>
      </c>
      <c r="AN182" s="101">
        <f t="shared" si="104"/>
        <v>0</v>
      </c>
      <c r="AO182" s="84">
        <f>+E182/E168</f>
        <v>1</v>
      </c>
      <c r="AP182" s="100" t="s">
        <v>49</v>
      </c>
      <c r="AR182" s="171"/>
    </row>
    <row r="183" spans="1:44" s="26" customFormat="1" ht="15.75" customHeight="1" x14ac:dyDescent="0.25">
      <c r="A183" s="13"/>
      <c r="B183" s="13"/>
      <c r="C183" s="26" t="s">
        <v>174</v>
      </c>
      <c r="E183" s="85">
        <f>SUM(F183:AN183)</f>
        <v>38160.816401089149</v>
      </c>
      <c r="F183" s="41">
        <f t="shared" ref="F183:AN183" si="105">F116+F182</f>
        <v>0</v>
      </c>
      <c r="G183" s="41">
        <f t="shared" si="105"/>
        <v>0</v>
      </c>
      <c r="H183" s="41">
        <f t="shared" si="105"/>
        <v>0</v>
      </c>
      <c r="I183" s="41">
        <f t="shared" si="105"/>
        <v>0</v>
      </c>
      <c r="J183" s="41">
        <f t="shared" si="105"/>
        <v>0</v>
      </c>
      <c r="K183" s="41">
        <f t="shared" si="105"/>
        <v>0</v>
      </c>
      <c r="L183" s="41">
        <f t="shared" si="105"/>
        <v>0</v>
      </c>
      <c r="M183" s="41">
        <f t="shared" si="105"/>
        <v>0</v>
      </c>
      <c r="N183" s="41">
        <f t="shared" si="105"/>
        <v>0</v>
      </c>
      <c r="O183" s="41">
        <f t="shared" si="105"/>
        <v>0</v>
      </c>
      <c r="P183" s="41">
        <f t="shared" si="105"/>
        <v>0</v>
      </c>
      <c r="Q183" s="41">
        <f t="shared" si="105"/>
        <v>0</v>
      </c>
      <c r="R183" s="41">
        <f t="shared" si="105"/>
        <v>0</v>
      </c>
      <c r="S183" s="41">
        <f t="shared" si="105"/>
        <v>0</v>
      </c>
      <c r="T183" s="41">
        <f t="shared" si="105"/>
        <v>0</v>
      </c>
      <c r="U183" s="41">
        <f t="shared" si="105"/>
        <v>0</v>
      </c>
      <c r="V183" s="41">
        <f t="shared" si="105"/>
        <v>726.2642249999999</v>
      </c>
      <c r="W183" s="41">
        <f t="shared" si="105"/>
        <v>2765.6141687999998</v>
      </c>
      <c r="X183" s="41">
        <f t="shared" si="105"/>
        <v>4089.1756854598029</v>
      </c>
      <c r="Y183" s="41">
        <f t="shared" si="105"/>
        <v>4008.8283486765399</v>
      </c>
      <c r="Z183" s="41">
        <f t="shared" si="105"/>
        <v>4067.7002411588824</v>
      </c>
      <c r="AA183" s="41">
        <f t="shared" si="105"/>
        <v>4104.4463531502888</v>
      </c>
      <c r="AB183" s="41">
        <f t="shared" si="105"/>
        <v>4196.1722989328728</v>
      </c>
      <c r="AC183" s="41">
        <f t="shared" si="105"/>
        <v>3451.3833081940502</v>
      </c>
      <c r="AD183" s="41">
        <f t="shared" si="105"/>
        <v>2784.1965695773615</v>
      </c>
      <c r="AE183" s="41">
        <f t="shared" si="105"/>
        <v>2485.4211487369494</v>
      </c>
      <c r="AF183" s="41">
        <f t="shared" si="105"/>
        <v>2086.450764162897</v>
      </c>
      <c r="AG183" s="41">
        <f t="shared" si="105"/>
        <v>1853.9839283194856</v>
      </c>
      <c r="AH183" s="41">
        <f t="shared" si="105"/>
        <v>1541.1793609200208</v>
      </c>
      <c r="AI183" s="41">
        <f t="shared" si="105"/>
        <v>0</v>
      </c>
      <c r="AJ183" s="41">
        <f t="shared" si="105"/>
        <v>0</v>
      </c>
      <c r="AK183" s="41">
        <f t="shared" si="105"/>
        <v>0</v>
      </c>
      <c r="AL183" s="41">
        <f t="shared" si="105"/>
        <v>0</v>
      </c>
      <c r="AM183" s="41">
        <f t="shared" si="105"/>
        <v>0</v>
      </c>
      <c r="AN183" s="41">
        <f t="shared" si="105"/>
        <v>0</v>
      </c>
      <c r="AO183" s="32"/>
      <c r="AP183" s="28"/>
      <c r="AR183" s="44"/>
    </row>
    <row r="184" spans="1:44" s="26" customFormat="1" ht="15.75" customHeight="1" x14ac:dyDescent="0.25">
      <c r="A184" s="13"/>
      <c r="B184" s="13"/>
      <c r="C184" s="26" t="s">
        <v>175</v>
      </c>
      <c r="E184" s="119"/>
      <c r="F184" s="41">
        <f>+F183</f>
        <v>0</v>
      </c>
      <c r="G184" s="41">
        <f t="shared" ref="G184:AN184" si="106">+G183+F184</f>
        <v>0</v>
      </c>
      <c r="H184" s="41">
        <f t="shared" si="106"/>
        <v>0</v>
      </c>
      <c r="I184" s="41">
        <f t="shared" si="106"/>
        <v>0</v>
      </c>
      <c r="J184" s="41">
        <f t="shared" si="106"/>
        <v>0</v>
      </c>
      <c r="K184" s="41">
        <f t="shared" si="106"/>
        <v>0</v>
      </c>
      <c r="L184" s="41">
        <f t="shared" si="106"/>
        <v>0</v>
      </c>
      <c r="M184" s="41">
        <f t="shared" si="106"/>
        <v>0</v>
      </c>
      <c r="N184" s="41">
        <f t="shared" si="106"/>
        <v>0</v>
      </c>
      <c r="O184" s="41">
        <f t="shared" si="106"/>
        <v>0</v>
      </c>
      <c r="P184" s="41">
        <f t="shared" si="106"/>
        <v>0</v>
      </c>
      <c r="Q184" s="41">
        <f t="shared" si="106"/>
        <v>0</v>
      </c>
      <c r="R184" s="41">
        <f t="shared" si="106"/>
        <v>0</v>
      </c>
      <c r="S184" s="41">
        <f t="shared" si="106"/>
        <v>0</v>
      </c>
      <c r="T184" s="41">
        <f t="shared" si="106"/>
        <v>0</v>
      </c>
      <c r="U184" s="41">
        <f t="shared" si="106"/>
        <v>0</v>
      </c>
      <c r="V184" s="41">
        <f t="shared" si="106"/>
        <v>726.2642249999999</v>
      </c>
      <c r="W184" s="41">
        <f t="shared" si="106"/>
        <v>3491.8783937999997</v>
      </c>
      <c r="X184" s="41">
        <f t="shared" si="106"/>
        <v>7581.0540792598022</v>
      </c>
      <c r="Y184" s="41">
        <f t="shared" si="106"/>
        <v>11589.882427936342</v>
      </c>
      <c r="Z184" s="41">
        <f t="shared" si="106"/>
        <v>15657.582669095224</v>
      </c>
      <c r="AA184" s="41">
        <f t="shared" si="106"/>
        <v>19762.029022245511</v>
      </c>
      <c r="AB184" s="41">
        <f t="shared" si="106"/>
        <v>23958.201321178385</v>
      </c>
      <c r="AC184" s="41">
        <f t="shared" si="106"/>
        <v>27409.584629372435</v>
      </c>
      <c r="AD184" s="41">
        <f t="shared" si="106"/>
        <v>30193.781198949797</v>
      </c>
      <c r="AE184" s="41">
        <f t="shared" si="106"/>
        <v>32679.202347686747</v>
      </c>
      <c r="AF184" s="41">
        <f t="shared" si="106"/>
        <v>34765.653111849642</v>
      </c>
      <c r="AG184" s="41">
        <f t="shared" si="106"/>
        <v>36619.637040169131</v>
      </c>
      <c r="AH184" s="41">
        <f t="shared" si="106"/>
        <v>38160.816401089149</v>
      </c>
      <c r="AI184" s="41">
        <f t="shared" si="106"/>
        <v>38160.816401089149</v>
      </c>
      <c r="AJ184" s="41">
        <f t="shared" si="106"/>
        <v>38160.816401089149</v>
      </c>
      <c r="AK184" s="41">
        <f t="shared" si="106"/>
        <v>38160.816401089149</v>
      </c>
      <c r="AL184" s="41">
        <f t="shared" si="106"/>
        <v>38160.816401089149</v>
      </c>
      <c r="AM184" s="41">
        <f t="shared" si="106"/>
        <v>38160.816401089149</v>
      </c>
      <c r="AN184" s="41">
        <f t="shared" si="106"/>
        <v>38160.816401089149</v>
      </c>
      <c r="AP184" s="28"/>
      <c r="AQ184" s="14"/>
      <c r="AR184" s="44"/>
    </row>
    <row r="185" spans="1:44" s="26" customFormat="1" ht="15.75" customHeight="1" x14ac:dyDescent="0.25">
      <c r="A185" s="13"/>
      <c r="B185" s="13"/>
      <c r="E185" s="119"/>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P185" s="28"/>
      <c r="AR185" s="44"/>
    </row>
    <row r="186" spans="1:44" s="128" customFormat="1" ht="15.75" customHeight="1" x14ac:dyDescent="0.25">
      <c r="A186" s="48"/>
      <c r="C186" s="14" t="s">
        <v>172</v>
      </c>
      <c r="D186" s="14"/>
      <c r="E186" s="85">
        <f>SUM(F186:AN186)</f>
        <v>0</v>
      </c>
      <c r="F186" s="3">
        <f t="shared" ref="F186:AN186" si="107">+F168-F182</f>
        <v>0</v>
      </c>
      <c r="G186" s="3">
        <f t="shared" si="107"/>
        <v>0</v>
      </c>
      <c r="H186" s="3">
        <f t="shared" si="107"/>
        <v>0</v>
      </c>
      <c r="I186" s="3">
        <f t="shared" si="107"/>
        <v>0</v>
      </c>
      <c r="J186" s="3">
        <f t="shared" si="107"/>
        <v>0</v>
      </c>
      <c r="K186" s="3">
        <f t="shared" si="107"/>
        <v>0</v>
      </c>
      <c r="L186" s="3">
        <f t="shared" si="107"/>
        <v>0</v>
      </c>
      <c r="M186" s="3">
        <f t="shared" si="107"/>
        <v>0</v>
      </c>
      <c r="N186" s="3">
        <f t="shared" si="107"/>
        <v>0</v>
      </c>
      <c r="O186" s="3">
        <f t="shared" si="107"/>
        <v>0</v>
      </c>
      <c r="P186" s="3">
        <f t="shared" si="107"/>
        <v>0</v>
      </c>
      <c r="Q186" s="3">
        <f t="shared" si="107"/>
        <v>0</v>
      </c>
      <c r="R186" s="3">
        <f t="shared" si="107"/>
        <v>0</v>
      </c>
      <c r="S186" s="3">
        <f t="shared" si="107"/>
        <v>0</v>
      </c>
      <c r="T186" s="3">
        <f t="shared" si="107"/>
        <v>0</v>
      </c>
      <c r="U186" s="3">
        <f t="shared" si="107"/>
        <v>0</v>
      </c>
      <c r="V186" s="3">
        <f t="shared" si="107"/>
        <v>0</v>
      </c>
      <c r="W186" s="3">
        <f t="shared" si="107"/>
        <v>0</v>
      </c>
      <c r="X186" s="3">
        <f t="shared" si="107"/>
        <v>0</v>
      </c>
      <c r="Y186" s="3">
        <f t="shared" si="107"/>
        <v>0</v>
      </c>
      <c r="Z186" s="3">
        <f t="shared" si="107"/>
        <v>0</v>
      </c>
      <c r="AA186" s="3">
        <f t="shared" si="107"/>
        <v>0</v>
      </c>
      <c r="AB186" s="3">
        <f t="shared" si="107"/>
        <v>0</v>
      </c>
      <c r="AC186" s="3">
        <f t="shared" si="107"/>
        <v>0</v>
      </c>
      <c r="AD186" s="3">
        <f t="shared" si="107"/>
        <v>0</v>
      </c>
      <c r="AE186" s="3">
        <f t="shared" si="107"/>
        <v>0</v>
      </c>
      <c r="AF186" s="3">
        <f t="shared" si="107"/>
        <v>0</v>
      </c>
      <c r="AG186" s="3">
        <f t="shared" si="107"/>
        <v>0</v>
      </c>
      <c r="AH186" s="3">
        <f t="shared" si="107"/>
        <v>0</v>
      </c>
      <c r="AI186" s="3">
        <f t="shared" si="107"/>
        <v>0</v>
      </c>
      <c r="AJ186" s="3">
        <f t="shared" si="107"/>
        <v>0</v>
      </c>
      <c r="AK186" s="3">
        <f t="shared" si="107"/>
        <v>0</v>
      </c>
      <c r="AL186" s="3">
        <f t="shared" si="107"/>
        <v>0</v>
      </c>
      <c r="AM186" s="3">
        <f t="shared" si="107"/>
        <v>0</v>
      </c>
      <c r="AN186" s="3">
        <f t="shared" si="107"/>
        <v>0</v>
      </c>
      <c r="AO186" s="84">
        <f>+E186/E168</f>
        <v>0</v>
      </c>
      <c r="AP186" s="100" t="s">
        <v>49</v>
      </c>
      <c r="AR186" s="172"/>
    </row>
    <row r="187" spans="1:44" s="26" customFormat="1" ht="15.75" customHeight="1" x14ac:dyDescent="0.25">
      <c r="A187" s="13"/>
      <c r="B187" s="13"/>
      <c r="E187" s="119"/>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27"/>
      <c r="AP187" s="28"/>
      <c r="AR187" s="44"/>
    </row>
    <row r="188" spans="1:44" ht="15.75" customHeight="1" x14ac:dyDescent="0.25">
      <c r="A188" s="11" t="s">
        <v>177</v>
      </c>
    </row>
    <row r="189" spans="1:44" s="26" customFormat="1" ht="15.6" customHeight="1" x14ac:dyDescent="0.25">
      <c r="A189" s="13"/>
      <c r="B189" t="s">
        <v>69</v>
      </c>
      <c r="E189" s="85">
        <f t="shared" ref="E189:E196" si="108">SUM(F189:AN189)</f>
        <v>0</v>
      </c>
      <c r="F189" s="36">
        <f t="shared" ref="F189:AN189" si="109">+F116</f>
        <v>0</v>
      </c>
      <c r="G189" s="36">
        <f t="shared" si="109"/>
        <v>0</v>
      </c>
      <c r="H189" s="36">
        <f t="shared" si="109"/>
        <v>0</v>
      </c>
      <c r="I189" s="36">
        <f t="shared" si="109"/>
        <v>0</v>
      </c>
      <c r="J189" s="36">
        <f t="shared" si="109"/>
        <v>0</v>
      </c>
      <c r="K189" s="36">
        <f t="shared" si="109"/>
        <v>0</v>
      </c>
      <c r="L189" s="36">
        <f t="shared" si="109"/>
        <v>0</v>
      </c>
      <c r="M189" s="36">
        <f t="shared" si="109"/>
        <v>0</v>
      </c>
      <c r="N189" s="36">
        <f t="shared" si="109"/>
        <v>0</v>
      </c>
      <c r="O189" s="36">
        <f t="shared" si="109"/>
        <v>0</v>
      </c>
      <c r="P189" s="36">
        <f t="shared" si="109"/>
        <v>0</v>
      </c>
      <c r="Q189" s="36">
        <f t="shared" si="109"/>
        <v>0</v>
      </c>
      <c r="R189" s="36">
        <f t="shared" si="109"/>
        <v>0</v>
      </c>
      <c r="S189" s="36">
        <f t="shared" si="109"/>
        <v>0</v>
      </c>
      <c r="T189" s="36">
        <f t="shared" si="109"/>
        <v>0</v>
      </c>
      <c r="U189" s="36">
        <f t="shared" si="109"/>
        <v>0</v>
      </c>
      <c r="V189" s="36">
        <f t="shared" si="109"/>
        <v>0</v>
      </c>
      <c r="W189" s="36">
        <f t="shared" si="109"/>
        <v>0</v>
      </c>
      <c r="X189" s="36">
        <f t="shared" si="109"/>
        <v>0</v>
      </c>
      <c r="Y189" s="36">
        <f t="shared" si="109"/>
        <v>0</v>
      </c>
      <c r="Z189" s="36">
        <f t="shared" si="109"/>
        <v>0</v>
      </c>
      <c r="AA189" s="36">
        <f t="shared" si="109"/>
        <v>0</v>
      </c>
      <c r="AB189" s="36">
        <f t="shared" si="109"/>
        <v>0</v>
      </c>
      <c r="AC189" s="36">
        <f t="shared" si="109"/>
        <v>0</v>
      </c>
      <c r="AD189" s="36">
        <f t="shared" si="109"/>
        <v>0</v>
      </c>
      <c r="AE189" s="36">
        <f t="shared" si="109"/>
        <v>0</v>
      </c>
      <c r="AF189" s="36">
        <f t="shared" si="109"/>
        <v>0</v>
      </c>
      <c r="AG189" s="36">
        <f t="shared" si="109"/>
        <v>0</v>
      </c>
      <c r="AH189" s="36">
        <f t="shared" si="109"/>
        <v>0</v>
      </c>
      <c r="AI189" s="36">
        <f t="shared" si="109"/>
        <v>0</v>
      </c>
      <c r="AJ189" s="36">
        <f t="shared" si="109"/>
        <v>0</v>
      </c>
      <c r="AK189" s="36">
        <f t="shared" si="109"/>
        <v>0</v>
      </c>
      <c r="AL189" s="36">
        <f t="shared" si="109"/>
        <v>0</v>
      </c>
      <c r="AM189" s="36">
        <f t="shared" si="109"/>
        <v>0</v>
      </c>
      <c r="AN189" s="36">
        <f t="shared" si="109"/>
        <v>0</v>
      </c>
      <c r="AO189" s="32"/>
      <c r="AP189" s="28"/>
    </row>
    <row r="190" spans="1:44" s="26" customFormat="1" ht="15.6" customHeight="1" x14ac:dyDescent="0.25">
      <c r="A190" s="13"/>
      <c r="B190" t="s">
        <v>70</v>
      </c>
      <c r="E190" s="85">
        <f t="shared" si="108"/>
        <v>38160.816401089149</v>
      </c>
      <c r="F190" s="36">
        <f>+F182</f>
        <v>0</v>
      </c>
      <c r="G190" s="36">
        <f t="shared" ref="G190:AN190" si="110">+G182</f>
        <v>0</v>
      </c>
      <c r="H190" s="36">
        <f t="shared" si="110"/>
        <v>0</v>
      </c>
      <c r="I190" s="36">
        <f t="shared" si="110"/>
        <v>0</v>
      </c>
      <c r="J190" s="36">
        <f t="shared" si="110"/>
        <v>0</v>
      </c>
      <c r="K190" s="36">
        <f t="shared" si="110"/>
        <v>0</v>
      </c>
      <c r="L190" s="36">
        <f t="shared" si="110"/>
        <v>0</v>
      </c>
      <c r="M190" s="36">
        <f t="shared" si="110"/>
        <v>0</v>
      </c>
      <c r="N190" s="36">
        <f t="shared" si="110"/>
        <v>0</v>
      </c>
      <c r="O190" s="36">
        <f t="shared" si="110"/>
        <v>0</v>
      </c>
      <c r="P190" s="36">
        <f t="shared" si="110"/>
        <v>0</v>
      </c>
      <c r="Q190" s="36">
        <f t="shared" si="110"/>
        <v>0</v>
      </c>
      <c r="R190" s="36">
        <f t="shared" si="110"/>
        <v>0</v>
      </c>
      <c r="S190" s="36">
        <f t="shared" si="110"/>
        <v>0</v>
      </c>
      <c r="T190" s="36">
        <f t="shared" si="110"/>
        <v>0</v>
      </c>
      <c r="U190" s="36">
        <f t="shared" si="110"/>
        <v>0</v>
      </c>
      <c r="V190" s="36">
        <f t="shared" si="110"/>
        <v>726.2642249999999</v>
      </c>
      <c r="W190" s="36">
        <f t="shared" si="110"/>
        <v>2765.6141687999998</v>
      </c>
      <c r="X190" s="36">
        <f t="shared" si="110"/>
        <v>4089.1756854598029</v>
      </c>
      <c r="Y190" s="36">
        <f t="shared" si="110"/>
        <v>4008.8283486765399</v>
      </c>
      <c r="Z190" s="36">
        <f t="shared" si="110"/>
        <v>4067.7002411588824</v>
      </c>
      <c r="AA190" s="36">
        <f t="shared" si="110"/>
        <v>4104.4463531502888</v>
      </c>
      <c r="AB190" s="36">
        <f t="shared" si="110"/>
        <v>4196.1722989328728</v>
      </c>
      <c r="AC190" s="36">
        <f t="shared" si="110"/>
        <v>3451.3833081940502</v>
      </c>
      <c r="AD190" s="36">
        <f t="shared" si="110"/>
        <v>2784.1965695773615</v>
      </c>
      <c r="AE190" s="36">
        <f t="shared" si="110"/>
        <v>2485.4211487369494</v>
      </c>
      <c r="AF190" s="36">
        <f t="shared" si="110"/>
        <v>2086.450764162897</v>
      </c>
      <c r="AG190" s="36">
        <f t="shared" si="110"/>
        <v>1853.9839283194856</v>
      </c>
      <c r="AH190" s="36">
        <f t="shared" si="110"/>
        <v>1541.1793609200208</v>
      </c>
      <c r="AI190" s="36">
        <f t="shared" si="110"/>
        <v>0</v>
      </c>
      <c r="AJ190" s="36">
        <f t="shared" si="110"/>
        <v>0</v>
      </c>
      <c r="AK190" s="36">
        <f t="shared" si="110"/>
        <v>0</v>
      </c>
      <c r="AL190" s="36">
        <f t="shared" si="110"/>
        <v>0</v>
      </c>
      <c r="AM190" s="36">
        <f t="shared" si="110"/>
        <v>0</v>
      </c>
      <c r="AN190" s="36">
        <f t="shared" si="110"/>
        <v>0</v>
      </c>
      <c r="AO190" s="32"/>
      <c r="AP190" s="28"/>
    </row>
    <row r="191" spans="1:44" s="26" customFormat="1" ht="15.6" customHeight="1" x14ac:dyDescent="0.25">
      <c r="A191" s="13"/>
      <c r="B191" t="s">
        <v>136</v>
      </c>
      <c r="E191" s="85">
        <f t="shared" si="108"/>
        <v>581</v>
      </c>
      <c r="F191" s="36">
        <f t="shared" ref="F191:AN191" si="111">+F54</f>
        <v>320</v>
      </c>
      <c r="G191" s="36">
        <f t="shared" si="111"/>
        <v>0</v>
      </c>
      <c r="H191" s="36">
        <f t="shared" si="111"/>
        <v>0</v>
      </c>
      <c r="I191" s="36">
        <f t="shared" si="111"/>
        <v>0</v>
      </c>
      <c r="J191" s="36">
        <f t="shared" si="111"/>
        <v>0</v>
      </c>
      <c r="K191" s="36">
        <f t="shared" si="111"/>
        <v>0</v>
      </c>
      <c r="L191" s="36">
        <f t="shared" si="111"/>
        <v>0</v>
      </c>
      <c r="M191" s="36">
        <f t="shared" si="111"/>
        <v>0</v>
      </c>
      <c r="N191" s="36">
        <f t="shared" si="111"/>
        <v>261</v>
      </c>
      <c r="O191" s="36">
        <f t="shared" si="111"/>
        <v>0</v>
      </c>
      <c r="P191" s="36">
        <f t="shared" si="111"/>
        <v>0</v>
      </c>
      <c r="Q191" s="36">
        <f t="shared" si="111"/>
        <v>0</v>
      </c>
      <c r="R191" s="36">
        <f t="shared" si="111"/>
        <v>0</v>
      </c>
      <c r="S191" s="36">
        <f t="shared" si="111"/>
        <v>0</v>
      </c>
      <c r="T191" s="36">
        <f t="shared" si="111"/>
        <v>0</v>
      </c>
      <c r="U191" s="36">
        <f t="shared" si="111"/>
        <v>0</v>
      </c>
      <c r="V191" s="36">
        <f t="shared" si="111"/>
        <v>0</v>
      </c>
      <c r="W191" s="36">
        <f t="shared" si="111"/>
        <v>0</v>
      </c>
      <c r="X191" s="36">
        <f t="shared" si="111"/>
        <v>0</v>
      </c>
      <c r="Y191" s="36">
        <f t="shared" si="111"/>
        <v>0</v>
      </c>
      <c r="Z191" s="36">
        <f t="shared" si="111"/>
        <v>0</v>
      </c>
      <c r="AA191" s="36">
        <f t="shared" si="111"/>
        <v>0</v>
      </c>
      <c r="AB191" s="36">
        <f t="shared" si="111"/>
        <v>0</v>
      </c>
      <c r="AC191" s="36">
        <f t="shared" si="111"/>
        <v>0</v>
      </c>
      <c r="AD191" s="36">
        <f t="shared" si="111"/>
        <v>0</v>
      </c>
      <c r="AE191" s="36">
        <f t="shared" si="111"/>
        <v>0</v>
      </c>
      <c r="AF191" s="36">
        <f t="shared" si="111"/>
        <v>0</v>
      </c>
      <c r="AG191" s="36">
        <f t="shared" si="111"/>
        <v>0</v>
      </c>
      <c r="AH191" s="36">
        <f t="shared" si="111"/>
        <v>0</v>
      </c>
      <c r="AI191" s="36">
        <f t="shared" si="111"/>
        <v>0</v>
      </c>
      <c r="AJ191" s="36">
        <f t="shared" si="111"/>
        <v>0</v>
      </c>
      <c r="AK191" s="36">
        <f t="shared" si="111"/>
        <v>0</v>
      </c>
      <c r="AL191" s="36">
        <f t="shared" si="111"/>
        <v>0</v>
      </c>
      <c r="AM191" s="36">
        <f t="shared" si="111"/>
        <v>0</v>
      </c>
      <c r="AN191" s="36">
        <f t="shared" si="111"/>
        <v>0</v>
      </c>
      <c r="AO191" s="32"/>
      <c r="AP191" s="28"/>
    </row>
    <row r="192" spans="1:44" s="26" customFormat="1" ht="15.6" customHeight="1" x14ac:dyDescent="0.25">
      <c r="A192" s="13"/>
      <c r="B192" t="s">
        <v>178</v>
      </c>
      <c r="E192" s="85">
        <f t="shared" si="108"/>
        <v>11312.118288678055</v>
      </c>
      <c r="F192" s="36">
        <f t="shared" ref="F192:AN192" si="112">+F55</f>
        <v>0</v>
      </c>
      <c r="G192" s="36">
        <f t="shared" si="112"/>
        <v>0</v>
      </c>
      <c r="H192" s="36">
        <f t="shared" si="112"/>
        <v>0</v>
      </c>
      <c r="I192" s="36">
        <f t="shared" si="112"/>
        <v>0</v>
      </c>
      <c r="J192" s="36">
        <f t="shared" si="112"/>
        <v>0</v>
      </c>
      <c r="K192" s="36">
        <f t="shared" si="112"/>
        <v>0</v>
      </c>
      <c r="L192" s="36">
        <f t="shared" si="112"/>
        <v>0</v>
      </c>
      <c r="M192" s="36">
        <f t="shared" si="112"/>
        <v>0</v>
      </c>
      <c r="N192" s="36">
        <f t="shared" si="112"/>
        <v>0</v>
      </c>
      <c r="O192" s="36">
        <f t="shared" si="112"/>
        <v>0</v>
      </c>
      <c r="P192" s="36">
        <f t="shared" si="112"/>
        <v>0</v>
      </c>
      <c r="Q192" s="36">
        <f t="shared" si="112"/>
        <v>0</v>
      </c>
      <c r="R192" s="36">
        <f t="shared" si="112"/>
        <v>0</v>
      </c>
      <c r="S192" s="36">
        <f t="shared" si="112"/>
        <v>1250.1319999999998</v>
      </c>
      <c r="T192" s="36">
        <f t="shared" si="112"/>
        <v>4413.9275999999991</v>
      </c>
      <c r="U192" s="36">
        <f t="shared" si="112"/>
        <v>3501.7158959999992</v>
      </c>
      <c r="V192" s="36">
        <f t="shared" si="112"/>
        <v>714.35004278399981</v>
      </c>
      <c r="W192" s="36">
        <f t="shared" si="112"/>
        <v>0</v>
      </c>
      <c r="X192" s="36">
        <f t="shared" si="112"/>
        <v>0</v>
      </c>
      <c r="Y192" s="36">
        <f t="shared" si="112"/>
        <v>0</v>
      </c>
      <c r="Z192" s="36">
        <f t="shared" si="112"/>
        <v>181.19000142086094</v>
      </c>
      <c r="AA192" s="36">
        <f t="shared" si="112"/>
        <v>639.7400819398091</v>
      </c>
      <c r="AB192" s="36">
        <f t="shared" si="112"/>
        <v>507.52713167224852</v>
      </c>
      <c r="AC192" s="36">
        <f t="shared" si="112"/>
        <v>103.5355348611387</v>
      </c>
      <c r="AD192" s="36">
        <f t="shared" si="112"/>
        <v>0</v>
      </c>
      <c r="AE192" s="36">
        <f t="shared" si="112"/>
        <v>0</v>
      </c>
      <c r="AF192" s="36">
        <f t="shared" si="112"/>
        <v>0</v>
      </c>
      <c r="AG192" s="36">
        <f t="shared" si="112"/>
        <v>0</v>
      </c>
      <c r="AH192" s="36">
        <f t="shared" si="112"/>
        <v>0</v>
      </c>
      <c r="AI192" s="36">
        <f t="shared" si="112"/>
        <v>0</v>
      </c>
      <c r="AJ192" s="36">
        <f t="shared" si="112"/>
        <v>0</v>
      </c>
      <c r="AK192" s="36">
        <f t="shared" si="112"/>
        <v>0</v>
      </c>
      <c r="AL192" s="36">
        <f t="shared" si="112"/>
        <v>0</v>
      </c>
      <c r="AM192" s="36">
        <f t="shared" si="112"/>
        <v>0</v>
      </c>
      <c r="AN192" s="36">
        <f t="shared" si="112"/>
        <v>0</v>
      </c>
      <c r="AO192" s="32"/>
      <c r="AP192" s="28"/>
    </row>
    <row r="193" spans="1:42" s="26" customFormat="1" ht="15.6" customHeight="1" x14ac:dyDescent="0.25">
      <c r="A193" s="13"/>
      <c r="B193" t="s">
        <v>53</v>
      </c>
      <c r="E193" s="85">
        <f t="shared" si="108"/>
        <v>10028.487951077997</v>
      </c>
      <c r="F193" s="36">
        <f t="shared" ref="F193:AN193" si="113">+F56</f>
        <v>0</v>
      </c>
      <c r="G193" s="36">
        <f t="shared" si="113"/>
        <v>0</v>
      </c>
      <c r="H193" s="36">
        <f t="shared" si="113"/>
        <v>0</v>
      </c>
      <c r="I193" s="36">
        <f t="shared" si="113"/>
        <v>0</v>
      </c>
      <c r="J193" s="36">
        <f t="shared" si="113"/>
        <v>0</v>
      </c>
      <c r="K193" s="36">
        <f t="shared" si="113"/>
        <v>0</v>
      </c>
      <c r="L193" s="36">
        <f t="shared" si="113"/>
        <v>0</v>
      </c>
      <c r="M193" s="36">
        <f t="shared" si="113"/>
        <v>0</v>
      </c>
      <c r="N193" s="36">
        <f t="shared" si="113"/>
        <v>0</v>
      </c>
      <c r="O193" s="36">
        <f t="shared" si="113"/>
        <v>0</v>
      </c>
      <c r="P193" s="36">
        <f t="shared" si="113"/>
        <v>0</v>
      </c>
      <c r="Q193" s="36">
        <f t="shared" si="113"/>
        <v>0</v>
      </c>
      <c r="R193" s="36">
        <f t="shared" si="113"/>
        <v>0</v>
      </c>
      <c r="S193" s="36">
        <f t="shared" si="113"/>
        <v>0</v>
      </c>
      <c r="T193" s="36">
        <f t="shared" si="113"/>
        <v>0</v>
      </c>
      <c r="U193" s="36">
        <f t="shared" si="113"/>
        <v>0</v>
      </c>
      <c r="V193" s="36">
        <f t="shared" si="113"/>
        <v>683.1240790153845</v>
      </c>
      <c r="W193" s="36">
        <f t="shared" si="113"/>
        <v>696.78656059569221</v>
      </c>
      <c r="X193" s="36">
        <f t="shared" si="113"/>
        <v>710.7222918076061</v>
      </c>
      <c r="Y193" s="36">
        <f t="shared" si="113"/>
        <v>724.93673764375831</v>
      </c>
      <c r="Z193" s="36">
        <f t="shared" si="113"/>
        <v>739.43547239663337</v>
      </c>
      <c r="AA193" s="36">
        <f t="shared" si="113"/>
        <v>754.22418184456615</v>
      </c>
      <c r="AB193" s="36">
        <f t="shared" si="113"/>
        <v>769.30866548145741</v>
      </c>
      <c r="AC193" s="36">
        <f t="shared" si="113"/>
        <v>784.69483879108668</v>
      </c>
      <c r="AD193" s="36">
        <f t="shared" si="113"/>
        <v>800.38873556690839</v>
      </c>
      <c r="AE193" s="36">
        <f t="shared" si="113"/>
        <v>816.39651027824652</v>
      </c>
      <c r="AF193" s="36">
        <f t="shared" si="113"/>
        <v>832.72444048381135</v>
      </c>
      <c r="AG193" s="36">
        <f t="shared" si="113"/>
        <v>849.37892929348766</v>
      </c>
      <c r="AH193" s="36">
        <f t="shared" si="113"/>
        <v>866.36650787935753</v>
      </c>
      <c r="AI193" s="36">
        <f t="shared" si="113"/>
        <v>0</v>
      </c>
      <c r="AJ193" s="36">
        <f t="shared" si="113"/>
        <v>0</v>
      </c>
      <c r="AK193" s="36">
        <f t="shared" si="113"/>
        <v>0</v>
      </c>
      <c r="AL193" s="36">
        <f t="shared" si="113"/>
        <v>0</v>
      </c>
      <c r="AM193" s="36">
        <f t="shared" si="113"/>
        <v>0</v>
      </c>
      <c r="AN193" s="36">
        <f t="shared" si="113"/>
        <v>0</v>
      </c>
      <c r="AO193" s="32"/>
      <c r="AP193" s="28"/>
    </row>
    <row r="194" spans="1:42" s="26" customFormat="1" ht="15.6" customHeight="1" x14ac:dyDescent="0.25">
      <c r="A194" s="13"/>
      <c r="B194" s="26" t="s">
        <v>257</v>
      </c>
      <c r="E194" s="85">
        <f t="shared" si="108"/>
        <v>1086.412514308091</v>
      </c>
      <c r="F194" s="36">
        <f>SUM(F86:F87)</f>
        <v>13.76</v>
      </c>
      <c r="G194" s="36">
        <f t="shared" ref="G194:AN194" si="114">SUM(G86:G87)</f>
        <v>0</v>
      </c>
      <c r="H194" s="36">
        <f t="shared" si="114"/>
        <v>0</v>
      </c>
      <c r="I194" s="36">
        <f t="shared" si="114"/>
        <v>0</v>
      </c>
      <c r="J194" s="36">
        <f t="shared" si="114"/>
        <v>0</v>
      </c>
      <c r="K194" s="36">
        <f t="shared" si="114"/>
        <v>0</v>
      </c>
      <c r="L194" s="36">
        <f t="shared" si="114"/>
        <v>0</v>
      </c>
      <c r="M194" s="36">
        <f t="shared" si="114"/>
        <v>0</v>
      </c>
      <c r="N194" s="36">
        <f t="shared" si="114"/>
        <v>11.223000000000001</v>
      </c>
      <c r="O194" s="36">
        <f t="shared" si="114"/>
        <v>0</v>
      </c>
      <c r="P194" s="36">
        <f t="shared" si="114"/>
        <v>0</v>
      </c>
      <c r="Q194" s="36">
        <f t="shared" si="114"/>
        <v>0</v>
      </c>
      <c r="R194" s="36">
        <f t="shared" si="114"/>
        <v>0</v>
      </c>
      <c r="S194" s="36">
        <f t="shared" si="114"/>
        <v>53.755675999999994</v>
      </c>
      <c r="T194" s="36">
        <f t="shared" si="114"/>
        <v>189.79888679999996</v>
      </c>
      <c r="U194" s="36">
        <f t="shared" si="114"/>
        <v>150.57378352799998</v>
      </c>
      <c r="V194" s="36">
        <f t="shared" si="114"/>
        <v>69.885678720256593</v>
      </c>
      <c r="W194" s="36">
        <f t="shared" si="114"/>
        <v>39.951999418155502</v>
      </c>
      <c r="X194" s="36">
        <f t="shared" si="114"/>
        <v>40.751039406518615</v>
      </c>
      <c r="Y194" s="36">
        <f t="shared" si="114"/>
        <v>41.56606019464899</v>
      </c>
      <c r="Z194" s="36">
        <f t="shared" si="114"/>
        <v>50.188551459638987</v>
      </c>
      <c r="AA194" s="36">
        <f t="shared" si="114"/>
        <v>70.754152549924612</v>
      </c>
      <c r="AB194" s="36">
        <f t="shared" si="114"/>
        <v>65.933902268949751</v>
      </c>
      <c r="AC194" s="36">
        <f t="shared" si="114"/>
        <v>49.444468318212898</v>
      </c>
      <c r="AD194" s="36">
        <f t="shared" si="114"/>
        <v>45.892289125567608</v>
      </c>
      <c r="AE194" s="36">
        <f t="shared" si="114"/>
        <v>46.810134908078957</v>
      </c>
      <c r="AF194" s="36">
        <f t="shared" si="114"/>
        <v>47.74633760624053</v>
      </c>
      <c r="AG194" s="36">
        <f t="shared" si="114"/>
        <v>48.70126435836535</v>
      </c>
      <c r="AH194" s="36">
        <f t="shared" si="114"/>
        <v>49.675289645532665</v>
      </c>
      <c r="AI194" s="36">
        <f t="shared" si="114"/>
        <v>0</v>
      </c>
      <c r="AJ194" s="36">
        <f t="shared" si="114"/>
        <v>0</v>
      </c>
      <c r="AK194" s="36">
        <f t="shared" si="114"/>
        <v>0</v>
      </c>
      <c r="AL194" s="36">
        <f t="shared" si="114"/>
        <v>0</v>
      </c>
      <c r="AM194" s="36">
        <f t="shared" si="114"/>
        <v>0</v>
      </c>
      <c r="AN194" s="36">
        <f t="shared" si="114"/>
        <v>0</v>
      </c>
      <c r="AO194" s="32"/>
      <c r="AP194" s="28"/>
    </row>
    <row r="195" spans="1:42" s="26" customFormat="1" ht="15.6" customHeight="1" x14ac:dyDescent="0.25">
      <c r="A195" s="13"/>
      <c r="B195" t="s">
        <v>107</v>
      </c>
      <c r="E195" s="85">
        <f t="shared" si="108"/>
        <v>972.93441276886983</v>
      </c>
      <c r="F195" s="36">
        <f t="shared" ref="F195:AN195" si="115">+F57</f>
        <v>0</v>
      </c>
      <c r="G195" s="36">
        <f t="shared" si="115"/>
        <v>0</v>
      </c>
      <c r="H195" s="36">
        <f t="shared" si="115"/>
        <v>0</v>
      </c>
      <c r="I195" s="36">
        <f t="shared" si="115"/>
        <v>0</v>
      </c>
      <c r="J195" s="36">
        <f t="shared" si="115"/>
        <v>0</v>
      </c>
      <c r="K195" s="36">
        <f t="shared" si="115"/>
        <v>0</v>
      </c>
      <c r="L195" s="36">
        <f t="shared" si="115"/>
        <v>0</v>
      </c>
      <c r="M195" s="36">
        <f t="shared" si="115"/>
        <v>0</v>
      </c>
      <c r="N195" s="36">
        <f t="shared" si="115"/>
        <v>0</v>
      </c>
      <c r="O195" s="36">
        <f t="shared" si="115"/>
        <v>0</v>
      </c>
      <c r="P195" s="36">
        <f t="shared" si="115"/>
        <v>0</v>
      </c>
      <c r="Q195" s="36">
        <f t="shared" si="115"/>
        <v>0</v>
      </c>
      <c r="R195" s="36">
        <f t="shared" si="115"/>
        <v>0</v>
      </c>
      <c r="S195" s="36">
        <f t="shared" si="115"/>
        <v>0</v>
      </c>
      <c r="T195" s="36">
        <f t="shared" si="115"/>
        <v>0</v>
      </c>
      <c r="U195" s="36">
        <f t="shared" si="115"/>
        <v>0</v>
      </c>
      <c r="V195" s="36">
        <f t="shared" si="115"/>
        <v>0</v>
      </c>
      <c r="W195" s="36">
        <f t="shared" si="115"/>
        <v>0</v>
      </c>
      <c r="X195" s="36">
        <f t="shared" si="115"/>
        <v>0</v>
      </c>
      <c r="Y195" s="36">
        <f t="shared" si="115"/>
        <v>0</v>
      </c>
      <c r="Z195" s="36">
        <f t="shared" si="115"/>
        <v>0</v>
      </c>
      <c r="AA195" s="36">
        <f t="shared" si="115"/>
        <v>0</v>
      </c>
      <c r="AB195" s="36">
        <f t="shared" si="115"/>
        <v>0</v>
      </c>
      <c r="AC195" s="36">
        <f t="shared" si="115"/>
        <v>0</v>
      </c>
      <c r="AD195" s="36">
        <f t="shared" si="115"/>
        <v>0</v>
      </c>
      <c r="AE195" s="36">
        <f t="shared" si="115"/>
        <v>0</v>
      </c>
      <c r="AF195" s="36">
        <f t="shared" si="115"/>
        <v>0</v>
      </c>
      <c r="AG195" s="36">
        <f t="shared" si="115"/>
        <v>0</v>
      </c>
      <c r="AH195" s="36">
        <f t="shared" si="115"/>
        <v>0</v>
      </c>
      <c r="AI195" s="36">
        <f t="shared" si="115"/>
        <v>972.93441276886983</v>
      </c>
      <c r="AJ195" s="36">
        <f t="shared" si="115"/>
        <v>0</v>
      </c>
      <c r="AK195" s="36">
        <f t="shared" si="115"/>
        <v>0</v>
      </c>
      <c r="AL195" s="36">
        <f t="shared" si="115"/>
        <v>0</v>
      </c>
      <c r="AM195" s="36">
        <f t="shared" si="115"/>
        <v>0</v>
      </c>
      <c r="AN195" s="36">
        <f t="shared" si="115"/>
        <v>0</v>
      </c>
      <c r="AO195" s="32"/>
      <c r="AP195" s="28"/>
    </row>
    <row r="196" spans="1:42" s="26" customFormat="1" ht="15.6" customHeight="1" x14ac:dyDescent="0.25">
      <c r="A196" s="13"/>
      <c r="B196" s="26" t="s">
        <v>72</v>
      </c>
      <c r="E196" s="98">
        <f t="shared" si="108"/>
        <v>14179.86323425614</v>
      </c>
      <c r="F196" s="34">
        <f>+F189+F190-F191-F192-F193-F195-F194</f>
        <v>-333.76</v>
      </c>
      <c r="G196" s="34">
        <f t="shared" ref="G196:AN196" si="116">+G189+G190-G191-G192-G193-G195-G194</f>
        <v>0</v>
      </c>
      <c r="H196" s="34">
        <f t="shared" si="116"/>
        <v>0</v>
      </c>
      <c r="I196" s="34">
        <f t="shared" si="116"/>
        <v>0</v>
      </c>
      <c r="J196" s="34">
        <f t="shared" si="116"/>
        <v>0</v>
      </c>
      <c r="K196" s="34">
        <f t="shared" si="116"/>
        <v>0</v>
      </c>
      <c r="L196" s="34">
        <f t="shared" si="116"/>
        <v>0</v>
      </c>
      <c r="M196" s="34">
        <f t="shared" si="116"/>
        <v>0</v>
      </c>
      <c r="N196" s="34">
        <f t="shared" si="116"/>
        <v>-272.22300000000001</v>
      </c>
      <c r="O196" s="34">
        <f t="shared" si="116"/>
        <v>0</v>
      </c>
      <c r="P196" s="34">
        <f t="shared" si="116"/>
        <v>0</v>
      </c>
      <c r="Q196" s="34">
        <f t="shared" si="116"/>
        <v>0</v>
      </c>
      <c r="R196" s="34">
        <f t="shared" si="116"/>
        <v>0</v>
      </c>
      <c r="S196" s="34">
        <f t="shared" si="116"/>
        <v>-1303.8876759999998</v>
      </c>
      <c r="T196" s="34">
        <f t="shared" si="116"/>
        <v>-4603.7264867999993</v>
      </c>
      <c r="U196" s="34">
        <f t="shared" si="116"/>
        <v>-3652.2896795279994</v>
      </c>
      <c r="V196" s="34">
        <f t="shared" si="116"/>
        <v>-741.09557551964099</v>
      </c>
      <c r="W196" s="34">
        <f t="shared" si="116"/>
        <v>2028.875608786152</v>
      </c>
      <c r="X196" s="34">
        <f t="shared" si="116"/>
        <v>3337.7023542456782</v>
      </c>
      <c r="Y196" s="34">
        <f t="shared" si="116"/>
        <v>3242.325550838133</v>
      </c>
      <c r="Z196" s="34">
        <f t="shared" si="116"/>
        <v>3096.8862158817492</v>
      </c>
      <c r="AA196" s="34">
        <f t="shared" si="116"/>
        <v>2639.7279368159889</v>
      </c>
      <c r="AB196" s="34">
        <f t="shared" si="116"/>
        <v>2853.4025995102174</v>
      </c>
      <c r="AC196" s="34">
        <f t="shared" si="116"/>
        <v>2513.708466223612</v>
      </c>
      <c r="AD196" s="34">
        <f t="shared" si="116"/>
        <v>1937.9155448848853</v>
      </c>
      <c r="AE196" s="34">
        <f t="shared" si="116"/>
        <v>1622.2145035506239</v>
      </c>
      <c r="AF196" s="34">
        <f t="shared" si="116"/>
        <v>1205.9799860728451</v>
      </c>
      <c r="AG196" s="34">
        <f t="shared" si="116"/>
        <v>955.90373466763253</v>
      </c>
      <c r="AH196" s="34">
        <f t="shared" si="116"/>
        <v>625.13756339513066</v>
      </c>
      <c r="AI196" s="34">
        <f t="shared" si="116"/>
        <v>-972.93441276886983</v>
      </c>
      <c r="AJ196" s="34">
        <f t="shared" si="116"/>
        <v>0</v>
      </c>
      <c r="AK196" s="34">
        <f t="shared" si="116"/>
        <v>0</v>
      </c>
      <c r="AL196" s="34">
        <f t="shared" si="116"/>
        <v>0</v>
      </c>
      <c r="AM196" s="34">
        <f t="shared" si="116"/>
        <v>0</v>
      </c>
      <c r="AN196" s="34">
        <f t="shared" si="116"/>
        <v>0</v>
      </c>
      <c r="AO196" s="35"/>
      <c r="AP196" s="28"/>
    </row>
    <row r="197" spans="1:42" ht="15.6" customHeight="1" x14ac:dyDescent="0.25">
      <c r="C197" t="s">
        <v>75</v>
      </c>
      <c r="D197"/>
      <c r="E197" s="190"/>
      <c r="F197" s="5">
        <f>+F196</f>
        <v>-333.76</v>
      </c>
      <c r="G197" s="5">
        <f t="shared" ref="G197:AN197" si="117">+G196+F197</f>
        <v>-333.76</v>
      </c>
      <c r="H197" s="5">
        <f t="shared" si="117"/>
        <v>-333.76</v>
      </c>
      <c r="I197" s="5">
        <f t="shared" si="117"/>
        <v>-333.76</v>
      </c>
      <c r="J197" s="5">
        <f t="shared" si="117"/>
        <v>-333.76</v>
      </c>
      <c r="K197" s="5">
        <f t="shared" si="117"/>
        <v>-333.76</v>
      </c>
      <c r="L197" s="5">
        <f t="shared" si="117"/>
        <v>-333.76</v>
      </c>
      <c r="M197" s="5">
        <f t="shared" si="117"/>
        <v>-333.76</v>
      </c>
      <c r="N197" s="5">
        <f t="shared" si="117"/>
        <v>-605.98299999999995</v>
      </c>
      <c r="O197" s="5">
        <f t="shared" si="117"/>
        <v>-605.98299999999995</v>
      </c>
      <c r="P197" s="5">
        <f t="shared" si="117"/>
        <v>-605.98299999999995</v>
      </c>
      <c r="Q197" s="5">
        <f t="shared" si="117"/>
        <v>-605.98299999999995</v>
      </c>
      <c r="R197" s="5">
        <f t="shared" si="117"/>
        <v>-605.98299999999995</v>
      </c>
      <c r="S197" s="5">
        <f t="shared" si="117"/>
        <v>-1909.8706759999998</v>
      </c>
      <c r="T197" s="5">
        <f t="shared" si="117"/>
        <v>-6513.5971627999988</v>
      </c>
      <c r="U197" s="5">
        <f t="shared" si="117"/>
        <v>-10165.886842327998</v>
      </c>
      <c r="V197" s="5">
        <f t="shared" si="117"/>
        <v>-10906.982417847639</v>
      </c>
      <c r="W197" s="5">
        <f t="shared" si="117"/>
        <v>-8878.1068090614863</v>
      </c>
      <c r="X197" s="5">
        <f t="shared" si="117"/>
        <v>-5540.4044548158081</v>
      </c>
      <c r="Y197" s="5">
        <f t="shared" si="117"/>
        <v>-2298.0789039776751</v>
      </c>
      <c r="Z197" s="5">
        <f t="shared" si="117"/>
        <v>798.80731190407414</v>
      </c>
      <c r="AA197" s="5">
        <f t="shared" si="117"/>
        <v>3438.535248720063</v>
      </c>
      <c r="AB197" s="5">
        <f t="shared" si="117"/>
        <v>6291.93784823028</v>
      </c>
      <c r="AC197" s="5">
        <f t="shared" si="117"/>
        <v>8805.646314453892</v>
      </c>
      <c r="AD197" s="5">
        <f t="shared" si="117"/>
        <v>10743.561859338777</v>
      </c>
      <c r="AE197" s="5">
        <f t="shared" si="117"/>
        <v>12365.776362889401</v>
      </c>
      <c r="AF197" s="5">
        <f t="shared" si="117"/>
        <v>13571.756348962246</v>
      </c>
      <c r="AG197" s="5">
        <f t="shared" si="117"/>
        <v>14527.660083629878</v>
      </c>
      <c r="AH197" s="5">
        <f t="shared" si="117"/>
        <v>15152.797647025009</v>
      </c>
      <c r="AI197" s="5">
        <f t="shared" si="117"/>
        <v>14179.86323425614</v>
      </c>
      <c r="AJ197" s="5">
        <f t="shared" si="117"/>
        <v>14179.86323425614</v>
      </c>
      <c r="AK197" s="5">
        <f t="shared" si="117"/>
        <v>14179.86323425614</v>
      </c>
      <c r="AL197" s="5">
        <f t="shared" si="117"/>
        <v>14179.86323425614</v>
      </c>
      <c r="AM197" s="5">
        <f t="shared" si="117"/>
        <v>14179.86323425614</v>
      </c>
      <c r="AN197" s="5">
        <f t="shared" si="117"/>
        <v>14179.86323425614</v>
      </c>
    </row>
    <row r="198" spans="1:42" ht="15.75" customHeight="1" x14ac:dyDescent="0.25">
      <c r="C198"/>
      <c r="D198"/>
      <c r="E198" s="190"/>
      <c r="S198" s="5"/>
      <c r="T198" s="5"/>
      <c r="U198" s="5"/>
      <c r="V198" s="5"/>
      <c r="W198" s="5"/>
      <c r="X198" s="5"/>
      <c r="Y198" s="5"/>
      <c r="Z198" s="5"/>
      <c r="AA198" s="5"/>
      <c r="AB198" s="5"/>
      <c r="AC198" s="5"/>
      <c r="AD198" s="5"/>
      <c r="AE198" s="5"/>
      <c r="AF198" s="5"/>
      <c r="AG198" s="5"/>
      <c r="AH198" s="5"/>
      <c r="AI198" s="5"/>
      <c r="AJ198" s="5"/>
      <c r="AK198" s="5"/>
      <c r="AL198" s="5"/>
      <c r="AM198" s="5"/>
      <c r="AN198" s="5"/>
    </row>
    <row r="199" spans="1:42" ht="15.75" customHeight="1" x14ac:dyDescent="0.25">
      <c r="A199" s="11" t="s">
        <v>176</v>
      </c>
    </row>
    <row r="200" spans="1:42" s="26" customFormat="1" ht="15.75" customHeight="1" x14ac:dyDescent="0.25">
      <c r="A200" s="13"/>
      <c r="B200" t="s">
        <v>7</v>
      </c>
      <c r="E200" s="85">
        <f t="shared" ref="E200:E206" si="118">SUM(F200:AN200)</f>
        <v>0</v>
      </c>
      <c r="F200" s="36">
        <f t="shared" ref="F200:AN200" si="119">+F76</f>
        <v>0</v>
      </c>
      <c r="G200" s="36">
        <f t="shared" si="119"/>
        <v>0</v>
      </c>
      <c r="H200" s="36">
        <f t="shared" si="119"/>
        <v>0</v>
      </c>
      <c r="I200" s="36">
        <f t="shared" si="119"/>
        <v>0</v>
      </c>
      <c r="J200" s="36">
        <f t="shared" si="119"/>
        <v>0</v>
      </c>
      <c r="K200" s="36">
        <f t="shared" si="119"/>
        <v>0</v>
      </c>
      <c r="L200" s="36">
        <f t="shared" si="119"/>
        <v>0</v>
      </c>
      <c r="M200" s="36">
        <f t="shared" si="119"/>
        <v>0</v>
      </c>
      <c r="N200" s="36">
        <f t="shared" si="119"/>
        <v>0</v>
      </c>
      <c r="O200" s="36">
        <f t="shared" si="119"/>
        <v>0</v>
      </c>
      <c r="P200" s="36">
        <f t="shared" si="119"/>
        <v>0</v>
      </c>
      <c r="Q200" s="36">
        <f t="shared" si="119"/>
        <v>0</v>
      </c>
      <c r="R200" s="36">
        <f t="shared" si="119"/>
        <v>0</v>
      </c>
      <c r="S200" s="36">
        <f t="shared" si="119"/>
        <v>0</v>
      </c>
      <c r="T200" s="36">
        <f t="shared" si="119"/>
        <v>0</v>
      </c>
      <c r="U200" s="36">
        <f t="shared" si="119"/>
        <v>0</v>
      </c>
      <c r="V200" s="36">
        <f t="shared" si="119"/>
        <v>0</v>
      </c>
      <c r="W200" s="36">
        <f t="shared" si="119"/>
        <v>0</v>
      </c>
      <c r="X200" s="36">
        <f t="shared" si="119"/>
        <v>0</v>
      </c>
      <c r="Y200" s="36">
        <f t="shared" si="119"/>
        <v>0</v>
      </c>
      <c r="Z200" s="36">
        <f t="shared" si="119"/>
        <v>0</v>
      </c>
      <c r="AA200" s="36">
        <f t="shared" si="119"/>
        <v>0</v>
      </c>
      <c r="AB200" s="36">
        <f t="shared" si="119"/>
        <v>0</v>
      </c>
      <c r="AC200" s="36">
        <f t="shared" si="119"/>
        <v>0</v>
      </c>
      <c r="AD200" s="36">
        <f t="shared" si="119"/>
        <v>0</v>
      </c>
      <c r="AE200" s="36">
        <f t="shared" si="119"/>
        <v>0</v>
      </c>
      <c r="AF200" s="36">
        <f t="shared" si="119"/>
        <v>0</v>
      </c>
      <c r="AG200" s="36">
        <f t="shared" si="119"/>
        <v>0</v>
      </c>
      <c r="AH200" s="36">
        <f t="shared" si="119"/>
        <v>0</v>
      </c>
      <c r="AI200" s="36">
        <f t="shared" si="119"/>
        <v>0</v>
      </c>
      <c r="AJ200" s="36">
        <f t="shared" si="119"/>
        <v>0</v>
      </c>
      <c r="AK200" s="36">
        <f t="shared" si="119"/>
        <v>0</v>
      </c>
      <c r="AL200" s="36">
        <f t="shared" si="119"/>
        <v>0</v>
      </c>
      <c r="AM200" s="36">
        <f t="shared" si="119"/>
        <v>0</v>
      </c>
      <c r="AN200" s="36">
        <f t="shared" si="119"/>
        <v>0</v>
      </c>
      <c r="AO200" s="32"/>
      <c r="AP200" s="28"/>
    </row>
    <row r="201" spans="1:42" s="26" customFormat="1" ht="15.75" customHeight="1" x14ac:dyDescent="0.25">
      <c r="A201" s="13"/>
      <c r="B201" t="s">
        <v>76</v>
      </c>
      <c r="E201" s="85">
        <f t="shared" si="118"/>
        <v>0</v>
      </c>
      <c r="F201" s="36">
        <f>+F186</f>
        <v>0</v>
      </c>
      <c r="G201" s="36">
        <f t="shared" ref="G201:AN201" si="120">+G186</f>
        <v>0</v>
      </c>
      <c r="H201" s="36">
        <f t="shared" si="120"/>
        <v>0</v>
      </c>
      <c r="I201" s="36">
        <f t="shared" si="120"/>
        <v>0</v>
      </c>
      <c r="J201" s="36">
        <f t="shared" si="120"/>
        <v>0</v>
      </c>
      <c r="K201" s="36">
        <f t="shared" si="120"/>
        <v>0</v>
      </c>
      <c r="L201" s="36">
        <f t="shared" si="120"/>
        <v>0</v>
      </c>
      <c r="M201" s="36">
        <f t="shared" si="120"/>
        <v>0</v>
      </c>
      <c r="N201" s="36">
        <f t="shared" si="120"/>
        <v>0</v>
      </c>
      <c r="O201" s="36">
        <f t="shared" si="120"/>
        <v>0</v>
      </c>
      <c r="P201" s="36">
        <f t="shared" si="120"/>
        <v>0</v>
      </c>
      <c r="Q201" s="36">
        <f t="shared" si="120"/>
        <v>0</v>
      </c>
      <c r="R201" s="36">
        <f t="shared" si="120"/>
        <v>0</v>
      </c>
      <c r="S201" s="36">
        <f t="shared" si="120"/>
        <v>0</v>
      </c>
      <c r="T201" s="36">
        <f t="shared" si="120"/>
        <v>0</v>
      </c>
      <c r="U201" s="36">
        <f t="shared" si="120"/>
        <v>0</v>
      </c>
      <c r="V201" s="36">
        <f t="shared" si="120"/>
        <v>0</v>
      </c>
      <c r="W201" s="36">
        <f t="shared" si="120"/>
        <v>0</v>
      </c>
      <c r="X201" s="36">
        <f t="shared" si="120"/>
        <v>0</v>
      </c>
      <c r="Y201" s="36">
        <f t="shared" si="120"/>
        <v>0</v>
      </c>
      <c r="Z201" s="36">
        <f t="shared" si="120"/>
        <v>0</v>
      </c>
      <c r="AA201" s="36">
        <f t="shared" si="120"/>
        <v>0</v>
      </c>
      <c r="AB201" s="36">
        <f t="shared" si="120"/>
        <v>0</v>
      </c>
      <c r="AC201" s="36">
        <f t="shared" si="120"/>
        <v>0</v>
      </c>
      <c r="AD201" s="36">
        <f t="shared" si="120"/>
        <v>0</v>
      </c>
      <c r="AE201" s="36">
        <f t="shared" si="120"/>
        <v>0</v>
      </c>
      <c r="AF201" s="36">
        <f t="shared" si="120"/>
        <v>0</v>
      </c>
      <c r="AG201" s="36">
        <f t="shared" si="120"/>
        <v>0</v>
      </c>
      <c r="AH201" s="36">
        <f t="shared" si="120"/>
        <v>0</v>
      </c>
      <c r="AI201" s="36">
        <f t="shared" si="120"/>
        <v>0</v>
      </c>
      <c r="AJ201" s="36">
        <f t="shared" si="120"/>
        <v>0</v>
      </c>
      <c r="AK201" s="36">
        <f t="shared" si="120"/>
        <v>0</v>
      </c>
      <c r="AL201" s="36">
        <f t="shared" si="120"/>
        <v>0</v>
      </c>
      <c r="AM201" s="36">
        <f t="shared" si="120"/>
        <v>0</v>
      </c>
      <c r="AN201" s="36">
        <f t="shared" si="120"/>
        <v>0</v>
      </c>
      <c r="AO201" s="32"/>
      <c r="AP201" s="28"/>
    </row>
    <row r="202" spans="1:42" s="26" customFormat="1" ht="15.75" customHeight="1" x14ac:dyDescent="0.25">
      <c r="A202" s="13"/>
      <c r="B202" s="26" t="s">
        <v>258</v>
      </c>
      <c r="E202" s="85">
        <f t="shared" si="118"/>
        <v>428.7643271154094</v>
      </c>
      <c r="F202" s="36">
        <f>F86</f>
        <v>4.16</v>
      </c>
      <c r="G202" s="36">
        <f t="shared" ref="G202:AN202" si="121">G86</f>
        <v>0</v>
      </c>
      <c r="H202" s="36">
        <f t="shared" si="121"/>
        <v>0</v>
      </c>
      <c r="I202" s="36">
        <f t="shared" si="121"/>
        <v>0</v>
      </c>
      <c r="J202" s="36">
        <f t="shared" si="121"/>
        <v>0</v>
      </c>
      <c r="K202" s="36">
        <f t="shared" si="121"/>
        <v>0</v>
      </c>
      <c r="L202" s="36">
        <f t="shared" si="121"/>
        <v>0</v>
      </c>
      <c r="M202" s="36">
        <f t="shared" si="121"/>
        <v>0</v>
      </c>
      <c r="N202" s="36">
        <f t="shared" si="121"/>
        <v>3.3930000000000002</v>
      </c>
      <c r="O202" s="36">
        <f t="shared" si="121"/>
        <v>0</v>
      </c>
      <c r="P202" s="36">
        <f t="shared" si="121"/>
        <v>0</v>
      </c>
      <c r="Q202" s="36">
        <f t="shared" si="121"/>
        <v>0</v>
      </c>
      <c r="R202" s="36">
        <f t="shared" si="121"/>
        <v>0</v>
      </c>
      <c r="S202" s="36">
        <f t="shared" si="121"/>
        <v>16.251715999999998</v>
      </c>
      <c r="T202" s="36">
        <f t="shared" si="121"/>
        <v>57.381058799999998</v>
      </c>
      <c r="U202" s="36">
        <f t="shared" si="121"/>
        <v>45.522306647999997</v>
      </c>
      <c r="V202" s="36">
        <f t="shared" si="121"/>
        <v>27.961455066275072</v>
      </c>
      <c r="W202" s="36">
        <f t="shared" si="121"/>
        <v>19.048402600284735</v>
      </c>
      <c r="X202" s="36">
        <f t="shared" si="121"/>
        <v>19.42937065229043</v>
      </c>
      <c r="Y202" s="36">
        <f t="shared" si="121"/>
        <v>19.817958065336242</v>
      </c>
      <c r="Z202" s="36">
        <f t="shared" si="121"/>
        <v>22.569787245114156</v>
      </c>
      <c r="AA202" s="36">
        <f t="shared" si="121"/>
        <v>28.935224636393343</v>
      </c>
      <c r="AB202" s="36">
        <f t="shared" si="121"/>
        <v>27.628828354338573</v>
      </c>
      <c r="AC202" s="36">
        <f t="shared" si="121"/>
        <v>22.797557108646135</v>
      </c>
      <c r="AD202" s="36">
        <f t="shared" si="121"/>
        <v>21.880627058560357</v>
      </c>
      <c r="AE202" s="36">
        <f t="shared" si="121"/>
        <v>22.318239599731562</v>
      </c>
      <c r="AF202" s="36">
        <f t="shared" si="121"/>
        <v>22.764604391726195</v>
      </c>
      <c r="AG202" s="36">
        <f t="shared" si="121"/>
        <v>23.21989647956072</v>
      </c>
      <c r="AH202" s="36">
        <f t="shared" si="121"/>
        <v>23.684294409151939</v>
      </c>
      <c r="AI202" s="36">
        <f t="shared" si="121"/>
        <v>0</v>
      </c>
      <c r="AJ202" s="36">
        <f t="shared" si="121"/>
        <v>0</v>
      </c>
      <c r="AK202" s="36">
        <f t="shared" si="121"/>
        <v>0</v>
      </c>
      <c r="AL202" s="36">
        <f t="shared" si="121"/>
        <v>0</v>
      </c>
      <c r="AM202" s="36">
        <f t="shared" si="121"/>
        <v>0</v>
      </c>
      <c r="AN202" s="36">
        <f t="shared" si="121"/>
        <v>0</v>
      </c>
      <c r="AO202" s="32"/>
      <c r="AP202" s="28"/>
    </row>
    <row r="203" spans="1:42" s="26" customFormat="1" ht="15.75" customHeight="1" x14ac:dyDescent="0.25">
      <c r="A203" s="13"/>
      <c r="B203" s="26" t="s">
        <v>256</v>
      </c>
      <c r="E203" s="85">
        <f t="shared" si="118"/>
        <v>657.64818719268146</v>
      </c>
      <c r="F203" s="36">
        <f>F87</f>
        <v>9.6</v>
      </c>
      <c r="G203" s="36">
        <f t="shared" ref="G203:AN203" si="122">G87</f>
        <v>0</v>
      </c>
      <c r="H203" s="36">
        <f t="shared" si="122"/>
        <v>0</v>
      </c>
      <c r="I203" s="36">
        <f t="shared" si="122"/>
        <v>0</v>
      </c>
      <c r="J203" s="36">
        <f t="shared" si="122"/>
        <v>0</v>
      </c>
      <c r="K203" s="36">
        <f t="shared" si="122"/>
        <v>0</v>
      </c>
      <c r="L203" s="36">
        <f t="shared" si="122"/>
        <v>0</v>
      </c>
      <c r="M203" s="36">
        <f t="shared" si="122"/>
        <v>0</v>
      </c>
      <c r="N203" s="36">
        <f t="shared" si="122"/>
        <v>7.83</v>
      </c>
      <c r="O203" s="36">
        <f t="shared" si="122"/>
        <v>0</v>
      </c>
      <c r="P203" s="36">
        <f t="shared" si="122"/>
        <v>0</v>
      </c>
      <c r="Q203" s="36">
        <f t="shared" si="122"/>
        <v>0</v>
      </c>
      <c r="R203" s="36">
        <f t="shared" si="122"/>
        <v>0</v>
      </c>
      <c r="S203" s="36">
        <f t="shared" si="122"/>
        <v>37.503959999999992</v>
      </c>
      <c r="T203" s="36">
        <f t="shared" si="122"/>
        <v>132.41782799999996</v>
      </c>
      <c r="U203" s="36">
        <f t="shared" si="122"/>
        <v>105.05147687999997</v>
      </c>
      <c r="V203" s="36">
        <f t="shared" si="122"/>
        <v>41.924223653981521</v>
      </c>
      <c r="W203" s="36">
        <f t="shared" si="122"/>
        <v>20.903596817870767</v>
      </c>
      <c r="X203" s="36">
        <f t="shared" si="122"/>
        <v>21.321668754228181</v>
      </c>
      <c r="Y203" s="36">
        <f t="shared" si="122"/>
        <v>21.748102129312748</v>
      </c>
      <c r="Z203" s="36">
        <f t="shared" si="122"/>
        <v>27.61876421452483</v>
      </c>
      <c r="AA203" s="36">
        <f t="shared" si="122"/>
        <v>41.818927913531262</v>
      </c>
      <c r="AB203" s="36">
        <f t="shared" si="122"/>
        <v>38.305073914611178</v>
      </c>
      <c r="AC203" s="36">
        <f t="shared" si="122"/>
        <v>26.64691120956676</v>
      </c>
      <c r="AD203" s="36">
        <f t="shared" si="122"/>
        <v>24.011662067007251</v>
      </c>
      <c r="AE203" s="36">
        <f t="shared" si="122"/>
        <v>24.491895308347395</v>
      </c>
      <c r="AF203" s="36">
        <f t="shared" si="122"/>
        <v>24.981733214514339</v>
      </c>
      <c r="AG203" s="36">
        <f t="shared" si="122"/>
        <v>25.48136787880463</v>
      </c>
      <c r="AH203" s="36">
        <f t="shared" si="122"/>
        <v>25.990995236380726</v>
      </c>
      <c r="AI203" s="36">
        <f t="shared" si="122"/>
        <v>0</v>
      </c>
      <c r="AJ203" s="36">
        <f t="shared" si="122"/>
        <v>0</v>
      </c>
      <c r="AK203" s="36">
        <f t="shared" si="122"/>
        <v>0</v>
      </c>
      <c r="AL203" s="36">
        <f t="shared" si="122"/>
        <v>0</v>
      </c>
      <c r="AM203" s="36">
        <f t="shared" si="122"/>
        <v>0</v>
      </c>
      <c r="AN203" s="36">
        <f t="shared" si="122"/>
        <v>0</v>
      </c>
      <c r="AO203" s="32"/>
      <c r="AP203" s="28"/>
    </row>
    <row r="204" spans="1:42" s="26" customFormat="1" ht="15.75" customHeight="1" x14ac:dyDescent="0.25">
      <c r="A204" s="13"/>
      <c r="B204" t="s">
        <v>179</v>
      </c>
      <c r="E204" s="85">
        <f t="shared" si="118"/>
        <v>595.70893165031168</v>
      </c>
      <c r="F204" s="36">
        <f t="shared" ref="F204:AN204" si="123">+F138</f>
        <v>0</v>
      </c>
      <c r="G204" s="36">
        <f t="shared" si="123"/>
        <v>0</v>
      </c>
      <c r="H204" s="36">
        <f t="shared" si="123"/>
        <v>0</v>
      </c>
      <c r="I204" s="36">
        <f t="shared" si="123"/>
        <v>0</v>
      </c>
      <c r="J204" s="36">
        <f t="shared" si="123"/>
        <v>0</v>
      </c>
      <c r="K204" s="36">
        <f t="shared" si="123"/>
        <v>0</v>
      </c>
      <c r="L204" s="36">
        <f t="shared" si="123"/>
        <v>0</v>
      </c>
      <c r="M204" s="36">
        <f t="shared" si="123"/>
        <v>0</v>
      </c>
      <c r="N204" s="36">
        <f t="shared" si="123"/>
        <v>0</v>
      </c>
      <c r="O204" s="36">
        <f t="shared" si="123"/>
        <v>0</v>
      </c>
      <c r="P204" s="36">
        <f t="shared" si="123"/>
        <v>0</v>
      </c>
      <c r="Q204" s="36">
        <f t="shared" si="123"/>
        <v>0</v>
      </c>
      <c r="R204" s="36">
        <f t="shared" si="123"/>
        <v>0</v>
      </c>
      <c r="S204" s="36">
        <f t="shared" si="123"/>
        <v>0</v>
      </c>
      <c r="T204" s="36">
        <f t="shared" si="123"/>
        <v>0</v>
      </c>
      <c r="U204" s="36">
        <f t="shared" si="123"/>
        <v>0</v>
      </c>
      <c r="V204" s="36">
        <f t="shared" si="123"/>
        <v>0</v>
      </c>
      <c r="W204" s="36">
        <f t="shared" si="123"/>
        <v>0</v>
      </c>
      <c r="X204" s="36">
        <f t="shared" si="123"/>
        <v>29.939787958778396</v>
      </c>
      <c r="Y204" s="36">
        <f t="shared" si="123"/>
        <v>64.671394347945295</v>
      </c>
      <c r="Z204" s="36">
        <f t="shared" si="123"/>
        <v>64.613791555703358</v>
      </c>
      <c r="AA204" s="36">
        <f t="shared" si="123"/>
        <v>60.643787790337626</v>
      </c>
      <c r="AB204" s="36">
        <f t="shared" si="123"/>
        <v>64.498593508690519</v>
      </c>
      <c r="AC204" s="36">
        <f t="shared" si="123"/>
        <v>72.211314196913747</v>
      </c>
      <c r="AD204" s="36">
        <f t="shared" si="123"/>
        <v>72.052718679032495</v>
      </c>
      <c r="AE204" s="36">
        <f t="shared" si="123"/>
        <v>61.108554462472412</v>
      </c>
      <c r="AF204" s="36">
        <f t="shared" si="123"/>
        <v>45.852514133622208</v>
      </c>
      <c r="AG204" s="36">
        <f t="shared" si="123"/>
        <v>36.604462314490078</v>
      </c>
      <c r="AH204" s="36">
        <f t="shared" si="123"/>
        <v>23.512012702325645</v>
      </c>
      <c r="AI204" s="36">
        <f t="shared" si="123"/>
        <v>0</v>
      </c>
      <c r="AJ204" s="36">
        <f t="shared" si="123"/>
        <v>0</v>
      </c>
      <c r="AK204" s="36">
        <f t="shared" si="123"/>
        <v>0</v>
      </c>
      <c r="AL204" s="36">
        <f t="shared" si="123"/>
        <v>0</v>
      </c>
      <c r="AM204" s="36">
        <f t="shared" si="123"/>
        <v>0</v>
      </c>
      <c r="AN204" s="36">
        <f t="shared" si="123"/>
        <v>0</v>
      </c>
      <c r="AO204" s="32"/>
      <c r="AP204" s="28"/>
    </row>
    <row r="205" spans="1:42" s="26" customFormat="1" ht="15.75" customHeight="1" x14ac:dyDescent="0.25">
      <c r="A205" s="13"/>
      <c r="B205" t="s">
        <v>180</v>
      </c>
      <c r="E205" s="85">
        <f t="shared" si="118"/>
        <v>8072.3068655494199</v>
      </c>
      <c r="F205" s="36">
        <f t="shared" ref="F205:AN205" si="124">+F158</f>
        <v>0</v>
      </c>
      <c r="G205" s="36">
        <f t="shared" si="124"/>
        <v>0</v>
      </c>
      <c r="H205" s="36">
        <f t="shared" si="124"/>
        <v>0</v>
      </c>
      <c r="I205" s="36">
        <f t="shared" si="124"/>
        <v>0</v>
      </c>
      <c r="J205" s="36">
        <f t="shared" si="124"/>
        <v>0</v>
      </c>
      <c r="K205" s="36">
        <f t="shared" si="124"/>
        <v>0</v>
      </c>
      <c r="L205" s="36">
        <f t="shared" si="124"/>
        <v>0</v>
      </c>
      <c r="M205" s="36">
        <f t="shared" si="124"/>
        <v>0</v>
      </c>
      <c r="N205" s="36">
        <f t="shared" si="124"/>
        <v>0</v>
      </c>
      <c r="O205" s="36">
        <f t="shared" si="124"/>
        <v>0</v>
      </c>
      <c r="P205" s="36">
        <f t="shared" si="124"/>
        <v>0</v>
      </c>
      <c r="Q205" s="36">
        <f t="shared" si="124"/>
        <v>0</v>
      </c>
      <c r="R205" s="36">
        <f t="shared" si="124"/>
        <v>0</v>
      </c>
      <c r="S205" s="36">
        <f t="shared" si="124"/>
        <v>0</v>
      </c>
      <c r="T205" s="36">
        <f t="shared" si="124"/>
        <v>0</v>
      </c>
      <c r="U205" s="36">
        <f t="shared" si="124"/>
        <v>0</v>
      </c>
      <c r="V205" s="36">
        <f t="shared" si="124"/>
        <v>0</v>
      </c>
      <c r="W205" s="36">
        <f t="shared" si="124"/>
        <v>0</v>
      </c>
      <c r="X205" s="36">
        <f t="shared" si="124"/>
        <v>112.27420484541904</v>
      </c>
      <c r="Y205" s="36">
        <f t="shared" si="124"/>
        <v>242.51772880479484</v>
      </c>
      <c r="Z205" s="36">
        <f t="shared" si="124"/>
        <v>270.02378855127949</v>
      </c>
      <c r="AA205" s="36">
        <f t="shared" si="124"/>
        <v>325.294436750557</v>
      </c>
      <c r="AB205" s="36">
        <f t="shared" si="124"/>
        <v>319.52137680344345</v>
      </c>
      <c r="AC205" s="36">
        <f t="shared" si="124"/>
        <v>1148.2014922389437</v>
      </c>
      <c r="AD205" s="36">
        <f t="shared" si="124"/>
        <v>1703.2608176408303</v>
      </c>
      <c r="AE205" s="36">
        <f t="shared" si="124"/>
        <v>1439.7848465278648</v>
      </c>
      <c r="AF205" s="36">
        <f t="shared" si="124"/>
        <v>1086.6457206082648</v>
      </c>
      <c r="AG205" s="36">
        <f t="shared" si="124"/>
        <v>874.31938105687107</v>
      </c>
      <c r="AH205" s="36">
        <f t="shared" si="124"/>
        <v>550.46307172115155</v>
      </c>
      <c r="AI205" s="36">
        <f t="shared" si="124"/>
        <v>0</v>
      </c>
      <c r="AJ205" s="36">
        <f t="shared" si="124"/>
        <v>0</v>
      </c>
      <c r="AK205" s="36">
        <f t="shared" si="124"/>
        <v>0</v>
      </c>
      <c r="AL205" s="36">
        <f t="shared" si="124"/>
        <v>0</v>
      </c>
      <c r="AM205" s="36">
        <f t="shared" si="124"/>
        <v>0</v>
      </c>
      <c r="AN205" s="36">
        <f t="shared" si="124"/>
        <v>0</v>
      </c>
      <c r="AO205" s="32"/>
      <c r="AP205" s="28"/>
    </row>
    <row r="206" spans="1:42" s="26" customFormat="1" ht="15.75" customHeight="1" x14ac:dyDescent="0.25">
      <c r="A206" s="13"/>
      <c r="B206" t="s">
        <v>8</v>
      </c>
      <c r="E206" s="98">
        <f t="shared" si="118"/>
        <v>9754.4283115078233</v>
      </c>
      <c r="F206" s="34">
        <f t="shared" ref="F206:AN206" si="125">SUM(F200:F205)</f>
        <v>13.76</v>
      </c>
      <c r="G206" s="34">
        <f t="shared" si="125"/>
        <v>0</v>
      </c>
      <c r="H206" s="34">
        <f t="shared" si="125"/>
        <v>0</v>
      </c>
      <c r="I206" s="34">
        <f t="shared" si="125"/>
        <v>0</v>
      </c>
      <c r="J206" s="34">
        <f t="shared" si="125"/>
        <v>0</v>
      </c>
      <c r="K206" s="34">
        <f t="shared" si="125"/>
        <v>0</v>
      </c>
      <c r="L206" s="34">
        <f t="shared" si="125"/>
        <v>0</v>
      </c>
      <c r="M206" s="34">
        <f t="shared" si="125"/>
        <v>0</v>
      </c>
      <c r="N206" s="34">
        <f t="shared" si="125"/>
        <v>11.223000000000001</v>
      </c>
      <c r="O206" s="34">
        <f t="shared" si="125"/>
        <v>0</v>
      </c>
      <c r="P206" s="34">
        <f t="shared" si="125"/>
        <v>0</v>
      </c>
      <c r="Q206" s="34">
        <f t="shared" si="125"/>
        <v>0</v>
      </c>
      <c r="R206" s="34">
        <f t="shared" si="125"/>
        <v>0</v>
      </c>
      <c r="S206" s="34">
        <f t="shared" si="125"/>
        <v>53.755675999999994</v>
      </c>
      <c r="T206" s="34">
        <f t="shared" si="125"/>
        <v>189.79888679999996</v>
      </c>
      <c r="U206" s="34">
        <f t="shared" si="125"/>
        <v>150.57378352799998</v>
      </c>
      <c r="V206" s="34">
        <f t="shared" si="125"/>
        <v>69.885678720256593</v>
      </c>
      <c r="W206" s="34">
        <f t="shared" si="125"/>
        <v>39.951999418155502</v>
      </c>
      <c r="X206" s="34">
        <f t="shared" si="125"/>
        <v>182.96503221071606</v>
      </c>
      <c r="Y206" s="34">
        <f t="shared" si="125"/>
        <v>348.75518334738911</v>
      </c>
      <c r="Z206" s="34">
        <f t="shared" si="125"/>
        <v>384.82613156662183</v>
      </c>
      <c r="AA206" s="34">
        <f t="shared" si="125"/>
        <v>456.69237709081926</v>
      </c>
      <c r="AB206" s="34">
        <f t="shared" si="125"/>
        <v>449.95387258108371</v>
      </c>
      <c r="AC206" s="34">
        <f t="shared" si="125"/>
        <v>1269.8572747540704</v>
      </c>
      <c r="AD206" s="34">
        <f t="shared" si="125"/>
        <v>1821.2058254454305</v>
      </c>
      <c r="AE206" s="34">
        <f t="shared" si="125"/>
        <v>1547.7035358984162</v>
      </c>
      <c r="AF206" s="34">
        <f t="shared" si="125"/>
        <v>1180.2445723481276</v>
      </c>
      <c r="AG206" s="34">
        <f t="shared" si="125"/>
        <v>959.62510772972655</v>
      </c>
      <c r="AH206" s="34">
        <f t="shared" si="125"/>
        <v>623.6503740690099</v>
      </c>
      <c r="AI206" s="34">
        <f t="shared" si="125"/>
        <v>0</v>
      </c>
      <c r="AJ206" s="34">
        <f t="shared" si="125"/>
        <v>0</v>
      </c>
      <c r="AK206" s="34">
        <f t="shared" si="125"/>
        <v>0</v>
      </c>
      <c r="AL206" s="34">
        <f t="shared" si="125"/>
        <v>0</v>
      </c>
      <c r="AM206" s="34">
        <f t="shared" si="125"/>
        <v>0</v>
      </c>
      <c r="AN206" s="34">
        <f t="shared" si="125"/>
        <v>0</v>
      </c>
      <c r="AO206" s="55">
        <f>+E206/(E206+E196)</f>
        <v>0.40755032555932169</v>
      </c>
      <c r="AP206" s="10" t="s">
        <v>73</v>
      </c>
    </row>
    <row r="207" spans="1:42" ht="15.75" customHeight="1" x14ac:dyDescent="0.25">
      <c r="B207" t="s">
        <v>9</v>
      </c>
      <c r="F207" s="5">
        <f>+F206</f>
        <v>13.76</v>
      </c>
      <c r="G207" s="5">
        <f t="shared" ref="G207:AN207" si="126">+G206+F207</f>
        <v>13.76</v>
      </c>
      <c r="H207" s="5">
        <f t="shared" si="126"/>
        <v>13.76</v>
      </c>
      <c r="I207" s="5">
        <f t="shared" si="126"/>
        <v>13.76</v>
      </c>
      <c r="J207" s="5">
        <f t="shared" si="126"/>
        <v>13.76</v>
      </c>
      <c r="K207" s="5">
        <f t="shared" si="126"/>
        <v>13.76</v>
      </c>
      <c r="L207" s="5">
        <f t="shared" si="126"/>
        <v>13.76</v>
      </c>
      <c r="M207" s="5">
        <f t="shared" si="126"/>
        <v>13.76</v>
      </c>
      <c r="N207" s="5">
        <f t="shared" si="126"/>
        <v>24.983000000000001</v>
      </c>
      <c r="O207" s="5">
        <f t="shared" si="126"/>
        <v>24.983000000000001</v>
      </c>
      <c r="P207" s="5">
        <f t="shared" si="126"/>
        <v>24.983000000000001</v>
      </c>
      <c r="Q207" s="5">
        <f t="shared" si="126"/>
        <v>24.983000000000001</v>
      </c>
      <c r="R207" s="5">
        <f t="shared" si="126"/>
        <v>24.983000000000001</v>
      </c>
      <c r="S207" s="5">
        <f t="shared" si="126"/>
        <v>78.738675999999998</v>
      </c>
      <c r="T207" s="5">
        <f t="shared" si="126"/>
        <v>268.53756279999993</v>
      </c>
      <c r="U207" s="5">
        <f t="shared" si="126"/>
        <v>419.11134632799991</v>
      </c>
      <c r="V207" s="5">
        <f t="shared" si="126"/>
        <v>488.99702504825649</v>
      </c>
      <c r="W207" s="5">
        <f t="shared" si="126"/>
        <v>528.94902446641197</v>
      </c>
      <c r="X207" s="5">
        <f t="shared" si="126"/>
        <v>711.91405667712797</v>
      </c>
      <c r="Y207" s="5">
        <f t="shared" si="126"/>
        <v>1060.669240024517</v>
      </c>
      <c r="Z207" s="5">
        <f t="shared" si="126"/>
        <v>1445.4953715911388</v>
      </c>
      <c r="AA207" s="5">
        <f t="shared" si="126"/>
        <v>1902.1877486819581</v>
      </c>
      <c r="AB207" s="5">
        <f t="shared" si="126"/>
        <v>2352.141621263042</v>
      </c>
      <c r="AC207" s="5">
        <f t="shared" si="126"/>
        <v>3621.9988960171122</v>
      </c>
      <c r="AD207" s="5">
        <f t="shared" si="126"/>
        <v>5443.2047214625427</v>
      </c>
      <c r="AE207" s="5">
        <f t="shared" si="126"/>
        <v>6990.9082573609594</v>
      </c>
      <c r="AF207" s="5">
        <f t="shared" si="126"/>
        <v>8171.1528297090872</v>
      </c>
      <c r="AG207" s="5">
        <f t="shared" si="126"/>
        <v>9130.7779374388138</v>
      </c>
      <c r="AH207" s="5">
        <f t="shared" si="126"/>
        <v>9754.4283115078233</v>
      </c>
      <c r="AI207" s="5">
        <f t="shared" si="126"/>
        <v>9754.4283115078233</v>
      </c>
      <c r="AJ207" s="5">
        <f t="shared" si="126"/>
        <v>9754.4283115078233</v>
      </c>
      <c r="AK207" s="5">
        <f t="shared" si="126"/>
        <v>9754.4283115078233</v>
      </c>
      <c r="AL207" s="5">
        <f t="shared" si="126"/>
        <v>9754.4283115078233</v>
      </c>
      <c r="AM207" s="5">
        <f t="shared" si="126"/>
        <v>9754.4283115078233</v>
      </c>
      <c r="AN207" s="5">
        <f t="shared" si="126"/>
        <v>9754.4283115078233</v>
      </c>
    </row>
    <row r="208" spans="1:42" ht="15.75" customHeight="1" x14ac:dyDescent="0.25">
      <c r="B208"/>
      <c r="E208" s="190"/>
      <c r="S208" s="5"/>
      <c r="T208" s="5"/>
      <c r="U208" s="5"/>
      <c r="V208" s="5"/>
      <c r="W208" s="5"/>
      <c r="X208" s="5"/>
      <c r="Y208" s="5"/>
      <c r="Z208" s="5"/>
      <c r="AA208" s="5"/>
      <c r="AB208" s="5"/>
      <c r="AC208" s="5"/>
      <c r="AD208" s="5"/>
      <c r="AE208" s="5"/>
      <c r="AF208" s="5"/>
      <c r="AG208" s="5"/>
      <c r="AH208" s="5"/>
      <c r="AI208" s="5"/>
      <c r="AJ208" s="5"/>
      <c r="AK208" s="5"/>
      <c r="AL208" s="5"/>
      <c r="AM208" s="5"/>
      <c r="AN208" s="5"/>
    </row>
    <row r="209" spans="1:42" s="26" customFormat="1" ht="15.6" customHeight="1" x14ac:dyDescent="0.25">
      <c r="A209" s="13" t="s">
        <v>219</v>
      </c>
      <c r="E209" s="119"/>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7"/>
      <c r="AP209" s="28"/>
    </row>
    <row r="210" spans="1:42" s="5" customFormat="1" x14ac:dyDescent="0.25">
      <c r="A210" s="11"/>
      <c r="B210" s="11"/>
      <c r="C210" s="111"/>
      <c r="D210" s="112"/>
      <c r="E210" s="113" t="s">
        <v>74</v>
      </c>
      <c r="F210" s="113" t="s">
        <v>105</v>
      </c>
      <c r="G210" s="114" t="s">
        <v>0</v>
      </c>
      <c r="J210"/>
      <c r="K210"/>
      <c r="L210"/>
      <c r="S210" s="6"/>
      <c r="T210" s="6"/>
      <c r="U210" s="6"/>
      <c r="V210" s="6"/>
      <c r="W210" s="6"/>
      <c r="X210" s="6"/>
      <c r="Y210" s="6"/>
      <c r="Z210" s="6"/>
      <c r="AA210" s="6"/>
      <c r="AB210" s="6"/>
      <c r="AC210" s="6"/>
      <c r="AD210" s="6"/>
      <c r="AE210" s="6"/>
      <c r="AF210" s="6"/>
      <c r="AG210" s="6"/>
      <c r="AH210" s="6"/>
      <c r="AI210" s="6"/>
      <c r="AJ210" s="6"/>
      <c r="AK210" s="6"/>
      <c r="AL210" s="6"/>
      <c r="AM210" s="6"/>
      <c r="AN210" s="6"/>
      <c r="AO210" s="9"/>
      <c r="AP210" s="10"/>
    </row>
    <row r="211" spans="1:42" x14ac:dyDescent="0.25">
      <c r="C211" s="297">
        <v>0.1</v>
      </c>
      <c r="D211" s="103"/>
      <c r="E211" s="56">
        <f>NPV(C211,S196:AN196)</f>
        <v>2690.0770846439355</v>
      </c>
      <c r="F211" s="56">
        <f>NPV(C211,S206:AN206)</f>
        <v>3370.2547312560755</v>
      </c>
      <c r="G211" s="104">
        <f>SUM(E211:F211)</f>
        <v>6060.331815900011</v>
      </c>
      <c r="J211"/>
      <c r="K211"/>
      <c r="L211"/>
    </row>
    <row r="212" spans="1:42" x14ac:dyDescent="0.25">
      <c r="C212" s="105"/>
      <c r="D212" s="72"/>
      <c r="E212" s="107"/>
      <c r="F212" s="107"/>
      <c r="G212" s="108"/>
    </row>
    <row r="213" spans="1:42" x14ac:dyDescent="0.25">
      <c r="C213" s="195" t="s">
        <v>209</v>
      </c>
      <c r="D213" s="196"/>
      <c r="E213" s="200">
        <f>IRR(S196:AN196,0.2)</f>
        <v>0.15339374561072905</v>
      </c>
      <c r="F213" s="106"/>
      <c r="G213" s="108"/>
    </row>
    <row r="214" spans="1:42" x14ac:dyDescent="0.25">
      <c r="C214" s="195"/>
      <c r="D214" s="196"/>
      <c r="E214" s="200"/>
      <c r="F214" s="106"/>
      <c r="G214" s="108"/>
    </row>
    <row r="215" spans="1:42" x14ac:dyDescent="0.25">
      <c r="C215" s="195" t="s">
        <v>254</v>
      </c>
      <c r="D215" s="196"/>
      <c r="E215" s="201">
        <f>E225</f>
        <v>7</v>
      </c>
      <c r="F215" s="106"/>
      <c r="G215" s="108"/>
      <c r="I215" s="264"/>
    </row>
    <row r="216" spans="1:42" x14ac:dyDescent="0.25">
      <c r="C216" s="195"/>
      <c r="D216" s="196"/>
      <c r="E216" s="200"/>
      <c r="F216" s="106"/>
      <c r="G216" s="108"/>
    </row>
    <row r="217" spans="1:42" x14ac:dyDescent="0.25">
      <c r="C217" s="105" t="s">
        <v>10</v>
      </c>
      <c r="D217" s="72"/>
      <c r="E217" s="261">
        <f>SUM(F196:AN196)</f>
        <v>14179.86323425614</v>
      </c>
      <c r="F217" s="262">
        <f>SUM(F206:AN206)</f>
        <v>9754.4283115078233</v>
      </c>
      <c r="G217" s="104">
        <f>SUM(E217:F217)</f>
        <v>23934.291545763961</v>
      </c>
    </row>
    <row r="218" spans="1:42" x14ac:dyDescent="0.25">
      <c r="C218" s="105" t="s">
        <v>78</v>
      </c>
      <c r="D218" s="72"/>
      <c r="E218" s="107">
        <f>+E217/G217</f>
        <v>0.59244967444067842</v>
      </c>
      <c r="F218" s="107">
        <f>+F217/G217</f>
        <v>0.40755032555932169</v>
      </c>
      <c r="G218" s="104"/>
    </row>
    <row r="219" spans="1:42" x14ac:dyDescent="0.25">
      <c r="C219" s="105"/>
      <c r="D219" s="72"/>
      <c r="E219" s="107"/>
      <c r="F219" s="107"/>
      <c r="G219" s="104"/>
    </row>
    <row r="220" spans="1:42" x14ac:dyDescent="0.25">
      <c r="C220" s="197" t="s">
        <v>80</v>
      </c>
      <c r="D220" s="198"/>
      <c r="E220" s="199">
        <f>MIN(F197:AN197)</f>
        <v>-10906.982417847639</v>
      </c>
      <c r="F220" s="109"/>
      <c r="G220" s="110"/>
    </row>
    <row r="221" spans="1:42" x14ac:dyDescent="0.25">
      <c r="C221" s="106"/>
      <c r="D221" s="106"/>
      <c r="F221" s="106"/>
      <c r="G221" s="106"/>
      <c r="H221" s="106"/>
    </row>
    <row r="222" spans="1:42" s="26" customFormat="1" x14ac:dyDescent="0.25">
      <c r="A222" s="13" t="s">
        <v>252</v>
      </c>
      <c r="B222" s="13"/>
      <c r="C222" s="43"/>
      <c r="D222" s="43"/>
      <c r="E222" s="119"/>
      <c r="F222" s="41"/>
      <c r="G222" s="41"/>
      <c r="H222" s="41"/>
      <c r="I222" s="41"/>
      <c r="J222" s="41"/>
      <c r="K222" s="41"/>
      <c r="L222" s="41"/>
      <c r="M222" s="41"/>
      <c r="N222" s="41"/>
      <c r="O222" s="41"/>
      <c r="P222" s="41"/>
      <c r="Q222" s="41"/>
      <c r="R222" s="41"/>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27"/>
      <c r="AP222" s="28"/>
    </row>
    <row r="223" spans="1:42" s="26" customFormat="1" ht="15.6" customHeight="1" x14ac:dyDescent="0.25">
      <c r="A223" s="13"/>
      <c r="C223" s="26" t="s">
        <v>251</v>
      </c>
      <c r="E223" s="98">
        <f>SUM(F223:AN223)</f>
        <v>14179.86323425614</v>
      </c>
      <c r="F223" s="34">
        <f t="shared" ref="F223:AO223" si="127">+F196</f>
        <v>-333.76</v>
      </c>
      <c r="G223" s="34">
        <f t="shared" si="127"/>
        <v>0</v>
      </c>
      <c r="H223" s="34">
        <f t="shared" si="127"/>
        <v>0</v>
      </c>
      <c r="I223" s="34">
        <f t="shared" si="127"/>
        <v>0</v>
      </c>
      <c r="J223" s="34">
        <f t="shared" si="127"/>
        <v>0</v>
      </c>
      <c r="K223" s="34">
        <f t="shared" si="127"/>
        <v>0</v>
      </c>
      <c r="L223" s="34">
        <f t="shared" si="127"/>
        <v>0</v>
      </c>
      <c r="M223" s="34">
        <f t="shared" si="127"/>
        <v>0</v>
      </c>
      <c r="N223" s="34">
        <f t="shared" si="127"/>
        <v>-272.22300000000001</v>
      </c>
      <c r="O223" s="34">
        <f t="shared" si="127"/>
        <v>0</v>
      </c>
      <c r="P223" s="34">
        <f t="shared" si="127"/>
        <v>0</v>
      </c>
      <c r="Q223" s="34">
        <f t="shared" si="127"/>
        <v>0</v>
      </c>
      <c r="R223" s="34">
        <f t="shared" si="127"/>
        <v>0</v>
      </c>
      <c r="S223" s="34">
        <f t="shared" si="127"/>
        <v>-1303.8876759999998</v>
      </c>
      <c r="T223" s="34">
        <f t="shared" si="127"/>
        <v>-4603.7264867999993</v>
      </c>
      <c r="U223" s="34">
        <f t="shared" si="127"/>
        <v>-3652.2896795279994</v>
      </c>
      <c r="V223" s="34">
        <f t="shared" si="127"/>
        <v>-741.09557551964099</v>
      </c>
      <c r="W223" s="34">
        <f t="shared" si="127"/>
        <v>2028.875608786152</v>
      </c>
      <c r="X223" s="34">
        <f t="shared" si="127"/>
        <v>3337.7023542456782</v>
      </c>
      <c r="Y223" s="34">
        <f t="shared" si="127"/>
        <v>3242.325550838133</v>
      </c>
      <c r="Z223" s="34">
        <f t="shared" si="127"/>
        <v>3096.8862158817492</v>
      </c>
      <c r="AA223" s="34">
        <f t="shared" si="127"/>
        <v>2639.7279368159889</v>
      </c>
      <c r="AB223" s="34">
        <f t="shared" si="127"/>
        <v>2853.4025995102174</v>
      </c>
      <c r="AC223" s="34">
        <f t="shared" si="127"/>
        <v>2513.708466223612</v>
      </c>
      <c r="AD223" s="34">
        <f t="shared" si="127"/>
        <v>1937.9155448848853</v>
      </c>
      <c r="AE223" s="34">
        <f t="shared" si="127"/>
        <v>1622.2145035506239</v>
      </c>
      <c r="AF223" s="34">
        <f t="shared" si="127"/>
        <v>1205.9799860728451</v>
      </c>
      <c r="AG223" s="34">
        <f t="shared" si="127"/>
        <v>955.90373466763253</v>
      </c>
      <c r="AH223" s="34">
        <f t="shared" si="127"/>
        <v>625.13756339513066</v>
      </c>
      <c r="AI223" s="34">
        <f t="shared" si="127"/>
        <v>-972.93441276886983</v>
      </c>
      <c r="AJ223" s="34">
        <f t="shared" si="127"/>
        <v>0</v>
      </c>
      <c r="AK223" s="34">
        <f t="shared" si="127"/>
        <v>0</v>
      </c>
      <c r="AL223" s="34">
        <f t="shared" si="127"/>
        <v>0</v>
      </c>
      <c r="AM223" s="34">
        <f t="shared" si="127"/>
        <v>0</v>
      </c>
      <c r="AN223" s="34">
        <f t="shared" si="127"/>
        <v>0</v>
      </c>
      <c r="AO223" s="34">
        <f t="shared" si="127"/>
        <v>0</v>
      </c>
      <c r="AP223" s="28"/>
    </row>
    <row r="224" spans="1:42" s="26" customFormat="1" ht="15.6" customHeight="1" x14ac:dyDescent="0.25">
      <c r="A224" s="13"/>
      <c r="B224" s="13"/>
      <c r="C224" s="26" t="s">
        <v>250</v>
      </c>
      <c r="E224" s="85"/>
      <c r="F224" s="41">
        <f>+F223</f>
        <v>-333.76</v>
      </c>
      <c r="G224" s="41">
        <f t="shared" ref="G224:AN224" si="128">+G223+F224</f>
        <v>-333.76</v>
      </c>
      <c r="H224" s="41">
        <f t="shared" si="128"/>
        <v>-333.76</v>
      </c>
      <c r="I224" s="41">
        <f t="shared" si="128"/>
        <v>-333.76</v>
      </c>
      <c r="J224" s="41">
        <f t="shared" si="128"/>
        <v>-333.76</v>
      </c>
      <c r="K224" s="41">
        <f t="shared" si="128"/>
        <v>-333.76</v>
      </c>
      <c r="L224" s="41">
        <f t="shared" si="128"/>
        <v>-333.76</v>
      </c>
      <c r="M224" s="41">
        <f t="shared" si="128"/>
        <v>-333.76</v>
      </c>
      <c r="N224" s="41">
        <f t="shared" si="128"/>
        <v>-605.98299999999995</v>
      </c>
      <c r="O224" s="41">
        <f t="shared" si="128"/>
        <v>-605.98299999999995</v>
      </c>
      <c r="P224" s="41">
        <f t="shared" si="128"/>
        <v>-605.98299999999995</v>
      </c>
      <c r="Q224" s="41">
        <f t="shared" si="128"/>
        <v>-605.98299999999995</v>
      </c>
      <c r="R224" s="41">
        <f t="shared" si="128"/>
        <v>-605.98299999999995</v>
      </c>
      <c r="S224" s="41">
        <f t="shared" si="128"/>
        <v>-1909.8706759999998</v>
      </c>
      <c r="T224" s="41">
        <f t="shared" si="128"/>
        <v>-6513.5971627999988</v>
      </c>
      <c r="U224" s="41">
        <f t="shared" si="128"/>
        <v>-10165.886842327998</v>
      </c>
      <c r="V224" s="41">
        <f t="shared" si="128"/>
        <v>-10906.982417847639</v>
      </c>
      <c r="W224" s="41">
        <f t="shared" si="128"/>
        <v>-8878.1068090614863</v>
      </c>
      <c r="X224" s="41">
        <f t="shared" si="128"/>
        <v>-5540.4044548158081</v>
      </c>
      <c r="Y224" s="41">
        <f t="shared" si="128"/>
        <v>-2298.0789039776751</v>
      </c>
      <c r="Z224" s="41">
        <f t="shared" si="128"/>
        <v>798.80731190407414</v>
      </c>
      <c r="AA224" s="41">
        <f t="shared" si="128"/>
        <v>3438.535248720063</v>
      </c>
      <c r="AB224" s="41">
        <f t="shared" si="128"/>
        <v>6291.93784823028</v>
      </c>
      <c r="AC224" s="41">
        <f t="shared" si="128"/>
        <v>8805.646314453892</v>
      </c>
      <c r="AD224" s="41">
        <f t="shared" si="128"/>
        <v>10743.561859338777</v>
      </c>
      <c r="AE224" s="41">
        <f t="shared" si="128"/>
        <v>12365.776362889401</v>
      </c>
      <c r="AF224" s="41">
        <f t="shared" si="128"/>
        <v>13571.756348962246</v>
      </c>
      <c r="AG224" s="41">
        <f t="shared" si="128"/>
        <v>14527.660083629878</v>
      </c>
      <c r="AH224" s="41">
        <f t="shared" si="128"/>
        <v>15152.797647025009</v>
      </c>
      <c r="AI224" s="41">
        <f t="shared" si="128"/>
        <v>14179.86323425614</v>
      </c>
      <c r="AJ224" s="41">
        <f t="shared" si="128"/>
        <v>14179.86323425614</v>
      </c>
      <c r="AK224" s="41">
        <f t="shared" si="128"/>
        <v>14179.86323425614</v>
      </c>
      <c r="AL224" s="41">
        <f t="shared" si="128"/>
        <v>14179.86323425614</v>
      </c>
      <c r="AM224" s="41">
        <f t="shared" si="128"/>
        <v>14179.86323425614</v>
      </c>
      <c r="AN224" s="41">
        <f t="shared" si="128"/>
        <v>14179.86323425614</v>
      </c>
      <c r="AO224" s="27"/>
      <c r="AP224" s="28"/>
    </row>
    <row r="225" spans="1:42" s="43" customFormat="1" x14ac:dyDescent="0.25">
      <c r="A225" s="13"/>
      <c r="C225" s="43" t="s">
        <v>208</v>
      </c>
      <c r="E225" s="99">
        <f>SUM(F225:AN225)</f>
        <v>7</v>
      </c>
      <c r="F225" s="259"/>
      <c r="G225" s="259"/>
      <c r="H225" s="259"/>
      <c r="I225" s="259"/>
      <c r="J225" s="259"/>
      <c r="K225" s="259"/>
      <c r="L225" s="259"/>
      <c r="M225" s="259"/>
      <c r="N225" s="259"/>
      <c r="O225" s="259"/>
      <c r="P225" s="259"/>
      <c r="Q225" s="259"/>
      <c r="R225" s="259"/>
      <c r="S225" s="259">
        <f t="shared" ref="S225:AN225" si="129">IF(S224&gt;0,"",1)</f>
        <v>1</v>
      </c>
      <c r="T225" s="259">
        <f t="shared" si="129"/>
        <v>1</v>
      </c>
      <c r="U225" s="259">
        <f t="shared" si="129"/>
        <v>1</v>
      </c>
      <c r="V225" s="259">
        <f t="shared" si="129"/>
        <v>1</v>
      </c>
      <c r="W225" s="259">
        <f t="shared" si="129"/>
        <v>1</v>
      </c>
      <c r="X225" s="259">
        <f t="shared" si="129"/>
        <v>1</v>
      </c>
      <c r="Y225" s="259">
        <f t="shared" si="129"/>
        <v>1</v>
      </c>
      <c r="Z225" s="259" t="str">
        <f t="shared" si="129"/>
        <v/>
      </c>
      <c r="AA225" s="259" t="str">
        <f t="shared" si="129"/>
        <v/>
      </c>
      <c r="AB225" s="259" t="str">
        <f t="shared" si="129"/>
        <v/>
      </c>
      <c r="AC225" s="259" t="str">
        <f t="shared" si="129"/>
        <v/>
      </c>
      <c r="AD225" s="259" t="str">
        <f t="shared" si="129"/>
        <v/>
      </c>
      <c r="AE225" s="259" t="str">
        <f t="shared" si="129"/>
        <v/>
      </c>
      <c r="AF225" s="259" t="str">
        <f t="shared" si="129"/>
        <v/>
      </c>
      <c r="AG225" s="259" t="str">
        <f t="shared" si="129"/>
        <v/>
      </c>
      <c r="AH225" s="259" t="str">
        <f t="shared" si="129"/>
        <v/>
      </c>
      <c r="AI225" s="259" t="str">
        <f t="shared" si="129"/>
        <v/>
      </c>
      <c r="AJ225" s="259" t="str">
        <f t="shared" si="129"/>
        <v/>
      </c>
      <c r="AK225" s="259" t="str">
        <f t="shared" si="129"/>
        <v/>
      </c>
      <c r="AL225" s="259" t="str">
        <f t="shared" si="129"/>
        <v/>
      </c>
      <c r="AM225" s="259" t="str">
        <f t="shared" si="129"/>
        <v/>
      </c>
      <c r="AN225" s="259" t="str">
        <f t="shared" si="129"/>
        <v/>
      </c>
      <c r="AO225" s="27"/>
      <c r="AP225" s="28"/>
    </row>
    <row r="226" spans="1:42" x14ac:dyDescent="0.25">
      <c r="F226" s="394" t="s">
        <v>266</v>
      </c>
      <c r="G226" s="395"/>
      <c r="H226" s="395"/>
      <c r="I226" s="396"/>
    </row>
    <row r="227" spans="1:42" x14ac:dyDescent="0.25">
      <c r="F227" s="268" t="s">
        <v>267</v>
      </c>
      <c r="G227" s="269" t="s">
        <v>268</v>
      </c>
      <c r="H227" s="269" t="s">
        <v>267</v>
      </c>
      <c r="I227" s="270" t="s">
        <v>269</v>
      </c>
    </row>
    <row r="228" spans="1:42" x14ac:dyDescent="0.25">
      <c r="F228" s="271" t="s">
        <v>270</v>
      </c>
      <c r="G228" s="106">
        <f>+E206</f>
        <v>9754.4283115078233</v>
      </c>
      <c r="H228" s="106"/>
      <c r="I228" s="273">
        <f>+F218</f>
        <v>0.40755032555932169</v>
      </c>
    </row>
    <row r="229" spans="1:42" x14ac:dyDescent="0.25">
      <c r="F229" s="271">
        <f>+Dashboard!AC6</f>
        <v>70</v>
      </c>
      <c r="G229" s="106">
        <f t="dataTable" ref="G229:G231" dt2D="0" dtr="0" r1="D11" ca="1"/>
        <v>9754.4283115078233</v>
      </c>
      <c r="H229" s="106">
        <f>+Dashboard!AC6</f>
        <v>70</v>
      </c>
      <c r="I229" s="273">
        <f t="dataTable" ref="I229:I231" dt2D="0" dtr="0" r1="D11"/>
        <v>0.40755032555932169</v>
      </c>
    </row>
    <row r="230" spans="1:42" x14ac:dyDescent="0.25">
      <c r="F230" s="271">
        <f>+Dashboard!AC7</f>
        <v>85</v>
      </c>
      <c r="G230" s="106">
        <v>14870.183089472157</v>
      </c>
      <c r="H230" s="106">
        <f>+Dashboard!AC7</f>
        <v>85</v>
      </c>
      <c r="I230" s="273">
        <v>0.4377569256969342</v>
      </c>
    </row>
    <row r="231" spans="1:42" x14ac:dyDescent="0.25">
      <c r="F231" s="272">
        <f>+Dashboard!AC8</f>
        <v>100</v>
      </c>
      <c r="G231" s="109">
        <v>19985.937867436489</v>
      </c>
      <c r="H231" s="109">
        <f>+Dashboard!AC8</f>
        <v>100</v>
      </c>
      <c r="I231" s="274">
        <v>0.45418672769570684</v>
      </c>
    </row>
  </sheetData>
  <mergeCells count="1">
    <mergeCell ref="F226:I226"/>
  </mergeCells>
  <pageMargins left="0.2" right="0.2" top="0.43" bottom="0.35" header="0.3" footer="0.3"/>
  <pageSetup scale="65" fitToWidth="8" fitToHeight="4"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AF2E6-CF8D-440F-B3DD-022310ED398A}">
  <dimension ref="A1:AR518"/>
  <sheetViews>
    <sheetView showGridLines="0" workbookViewId="0">
      <pane xSplit="5" ySplit="3" topLeftCell="N465" activePane="bottomRight" state="frozen"/>
      <selection activeCell="A190" sqref="A190:IV191"/>
      <selection pane="topRight" activeCell="A190" sqref="A190:IV191"/>
      <selection pane="bottomLeft" activeCell="A190" sqref="A190:IV191"/>
      <selection pane="bottomRight" activeCell="S492" sqref="S492"/>
    </sheetView>
  </sheetViews>
  <sheetFormatPr defaultColWidth="8.7109375" defaultRowHeight="15" x14ac:dyDescent="0.25"/>
  <cols>
    <col min="1" max="1" width="3" style="11" customWidth="1"/>
    <col min="2" max="2" width="1.42578125" style="11" customWidth="1"/>
    <col min="3" max="3" width="53"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7109375" customWidth="1"/>
  </cols>
  <sheetData>
    <row r="1" spans="1:42" ht="18.75" x14ac:dyDescent="0.3">
      <c r="A1" s="303" t="s">
        <v>100</v>
      </c>
      <c r="B1" s="304"/>
      <c r="C1" s="304"/>
      <c r="D1" s="304"/>
      <c r="E1" s="184"/>
      <c r="F1" s="304"/>
      <c r="G1" s="304"/>
      <c r="H1" s="304"/>
      <c r="I1" s="1"/>
      <c r="J1" s="2"/>
      <c r="K1" s="3"/>
      <c r="L1" s="4"/>
      <c r="AC1" s="7"/>
    </row>
    <row r="2" spans="1:42" ht="16.5" customHeight="1" x14ac:dyDescent="0.25">
      <c r="C2" s="159" t="s">
        <v>331</v>
      </c>
      <c r="D2" s="204" t="s">
        <v>82</v>
      </c>
      <c r="E2" s="17" t="s">
        <v>0</v>
      </c>
      <c r="F2" s="17">
        <f>+'Field Profiles'!F2</f>
        <v>2005</v>
      </c>
      <c r="G2" s="16">
        <f>+F2+1</f>
        <v>2006</v>
      </c>
      <c r="H2" s="16">
        <f>+G2+1</f>
        <v>2007</v>
      </c>
      <c r="I2" s="16">
        <f t="shared" ref="I2:X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ref="Y2:AN3" si="1">+X2+1</f>
        <v>2024</v>
      </c>
      <c r="Z2" s="16">
        <f t="shared" si="1"/>
        <v>2025</v>
      </c>
      <c r="AA2" s="16">
        <f t="shared" si="1"/>
        <v>2026</v>
      </c>
      <c r="AB2" s="16">
        <f t="shared" si="1"/>
        <v>2027</v>
      </c>
      <c r="AC2" s="16">
        <f t="shared" si="1"/>
        <v>2028</v>
      </c>
      <c r="AD2" s="16">
        <f t="shared" si="1"/>
        <v>2029</v>
      </c>
      <c r="AE2" s="16">
        <f t="shared" si="1"/>
        <v>2030</v>
      </c>
      <c r="AF2" s="16">
        <f t="shared" si="1"/>
        <v>2031</v>
      </c>
      <c r="AG2" s="16">
        <f t="shared" si="1"/>
        <v>2032</v>
      </c>
      <c r="AH2" s="16">
        <f t="shared" si="1"/>
        <v>2033</v>
      </c>
      <c r="AI2" s="16">
        <f t="shared" si="1"/>
        <v>2034</v>
      </c>
      <c r="AJ2" s="16">
        <f t="shared" si="1"/>
        <v>2035</v>
      </c>
      <c r="AK2" s="16">
        <f t="shared" si="1"/>
        <v>2036</v>
      </c>
      <c r="AL2" s="16">
        <f t="shared" si="1"/>
        <v>2037</v>
      </c>
      <c r="AM2" s="16">
        <f t="shared" si="1"/>
        <v>2038</v>
      </c>
      <c r="AN2" s="16">
        <f t="shared" si="1"/>
        <v>2039</v>
      </c>
    </row>
    <row r="3" spans="1:42" s="19" customFormat="1" ht="21.75" customHeight="1" x14ac:dyDescent="0.25">
      <c r="A3" s="13"/>
      <c r="B3" s="148" t="s">
        <v>103</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1"/>
        <v>3</v>
      </c>
      <c r="Z3" s="87">
        <f t="shared" si="1"/>
        <v>4</v>
      </c>
      <c r="AA3" s="87">
        <f t="shared" si="1"/>
        <v>5</v>
      </c>
      <c r="AB3" s="87">
        <f t="shared" si="1"/>
        <v>6</v>
      </c>
      <c r="AC3" s="87">
        <f t="shared" si="1"/>
        <v>7</v>
      </c>
      <c r="AD3" s="87">
        <f t="shared" si="1"/>
        <v>8</v>
      </c>
      <c r="AE3" s="87">
        <f t="shared" si="1"/>
        <v>9</v>
      </c>
      <c r="AF3" s="87">
        <f t="shared" si="1"/>
        <v>10</v>
      </c>
      <c r="AG3" s="87">
        <f t="shared" si="1"/>
        <v>11</v>
      </c>
      <c r="AH3" s="87">
        <f t="shared" si="1"/>
        <v>12</v>
      </c>
      <c r="AI3" s="87">
        <f t="shared" si="1"/>
        <v>13</v>
      </c>
      <c r="AJ3" s="87">
        <f t="shared" si="1"/>
        <v>14</v>
      </c>
      <c r="AK3" s="87">
        <f t="shared" si="1"/>
        <v>15</v>
      </c>
      <c r="AL3" s="87">
        <f t="shared" si="1"/>
        <v>16</v>
      </c>
      <c r="AM3" s="87">
        <f t="shared" si="1"/>
        <v>17</v>
      </c>
      <c r="AN3" s="87">
        <f t="shared" si="1"/>
        <v>18</v>
      </c>
      <c r="AO3" s="17"/>
      <c r="AP3" s="18" t="s">
        <v>1</v>
      </c>
    </row>
    <row r="4" spans="1:42" x14ac:dyDescent="0.25">
      <c r="C4" t="s">
        <v>23</v>
      </c>
    </row>
    <row r="5" spans="1:42" s="22" customFormat="1" ht="34.35" customHeight="1" x14ac:dyDescent="0.4">
      <c r="A5" s="325" t="s">
        <v>357</v>
      </c>
      <c r="B5" s="326"/>
      <c r="C5" s="326"/>
      <c r="D5" s="326"/>
      <c r="E5" s="327"/>
      <c r="F5" s="326"/>
      <c r="G5" s="326"/>
      <c r="H5" s="326"/>
      <c r="I5" s="23"/>
      <c r="J5" s="328"/>
      <c r="K5" s="329"/>
      <c r="L5" s="330"/>
      <c r="M5" s="331"/>
      <c r="N5" s="331"/>
      <c r="O5" s="331"/>
      <c r="P5" s="331"/>
      <c r="Q5" s="331"/>
      <c r="R5" s="331"/>
      <c r="S5" s="332"/>
      <c r="T5" s="332"/>
      <c r="U5" s="332"/>
      <c r="V5" s="332"/>
      <c r="W5" s="332"/>
      <c r="X5" s="332"/>
      <c r="Y5" s="332"/>
      <c r="Z5" s="332"/>
      <c r="AA5" s="332"/>
      <c r="AB5" s="332"/>
      <c r="AC5" s="333"/>
      <c r="AD5" s="332"/>
      <c r="AE5" s="332"/>
      <c r="AF5" s="332"/>
      <c r="AG5" s="332"/>
      <c r="AH5" s="332"/>
      <c r="AI5" s="332"/>
      <c r="AJ5" s="332"/>
      <c r="AK5" s="332"/>
      <c r="AL5" s="332"/>
      <c r="AM5" s="332"/>
      <c r="AN5" s="332"/>
      <c r="AO5" s="24"/>
      <c r="AP5" s="25"/>
    </row>
    <row r="6" spans="1:42" s="26" customFormat="1" ht="15" customHeight="1" x14ac:dyDescent="0.4">
      <c r="A6" s="334"/>
      <c r="B6" s="335"/>
      <c r="C6" s="335"/>
      <c r="D6" s="335"/>
      <c r="E6" s="336"/>
      <c r="F6" s="335"/>
      <c r="G6" s="335"/>
      <c r="H6" s="335"/>
      <c r="I6" s="1"/>
      <c r="J6" s="2"/>
      <c r="K6" s="3"/>
      <c r="L6" s="4"/>
      <c r="M6" s="41"/>
      <c r="N6" s="41"/>
      <c r="O6" s="41"/>
      <c r="P6" s="41"/>
      <c r="Q6" s="41"/>
      <c r="R6" s="41"/>
      <c r="S6" s="44"/>
      <c r="T6" s="44"/>
      <c r="U6" s="44"/>
      <c r="V6" s="44"/>
      <c r="W6" s="44"/>
      <c r="X6" s="44"/>
      <c r="Y6" s="44"/>
      <c r="Z6" s="44"/>
      <c r="AA6" s="44"/>
      <c r="AB6" s="44"/>
      <c r="AC6" s="337"/>
      <c r="AD6" s="44"/>
      <c r="AE6" s="44"/>
      <c r="AF6" s="44"/>
      <c r="AG6" s="44"/>
      <c r="AH6" s="44"/>
      <c r="AI6" s="44"/>
      <c r="AJ6" s="44"/>
      <c r="AK6" s="44"/>
      <c r="AL6" s="44"/>
      <c r="AM6" s="44"/>
      <c r="AN6" s="44"/>
      <c r="AO6" s="27"/>
      <c r="AP6" s="28"/>
    </row>
    <row r="7" spans="1:42" s="22" customFormat="1" ht="21.75" customHeight="1" x14ac:dyDescent="0.25">
      <c r="A7" s="21" t="s">
        <v>332</v>
      </c>
      <c r="E7" s="186"/>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4"/>
      <c r="AP7" s="25"/>
    </row>
    <row r="8" spans="1:42" s="26" customFormat="1" ht="15.75" customHeight="1" x14ac:dyDescent="0.25">
      <c r="A8" s="13"/>
      <c r="E8" s="119"/>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27"/>
      <c r="AP8" s="28"/>
    </row>
    <row r="9" spans="1:42" s="26" customFormat="1" ht="15.75" customHeight="1" x14ac:dyDescent="0.25">
      <c r="A9" s="13" t="s">
        <v>57</v>
      </c>
      <c r="E9" s="11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27"/>
      <c r="AP9" s="28"/>
    </row>
    <row r="10" spans="1:42" s="26" customFormat="1" ht="15.75" customHeight="1" x14ac:dyDescent="0.25">
      <c r="A10"/>
      <c r="B10" s="26" t="s">
        <v>55</v>
      </c>
      <c r="E10" s="99"/>
      <c r="F10" s="37">
        <f>'Field Profiles'!F11/2</f>
        <v>0</v>
      </c>
      <c r="G10" s="37">
        <f>'Field Profiles'!G11/2</f>
        <v>0</v>
      </c>
      <c r="H10" s="37">
        <f>'Field Profiles'!H11/2</f>
        <v>0</v>
      </c>
      <c r="I10" s="37">
        <f>'Field Profiles'!I11/2</f>
        <v>0</v>
      </c>
      <c r="J10" s="37">
        <f>'Field Profiles'!J11/2</f>
        <v>0</v>
      </c>
      <c r="K10" s="37">
        <f>'Field Profiles'!K11/2</f>
        <v>0</v>
      </c>
      <c r="L10" s="37">
        <f>'Field Profiles'!L11/2</f>
        <v>0</v>
      </c>
      <c r="M10" s="37">
        <f>'Field Profiles'!M11/2</f>
        <v>0</v>
      </c>
      <c r="N10" s="37">
        <f>'Field Profiles'!N11/2</f>
        <v>0</v>
      </c>
      <c r="O10" s="37">
        <f>'Field Profiles'!O11/2</f>
        <v>0</v>
      </c>
      <c r="P10" s="37">
        <f>'Field Profiles'!P11/2</f>
        <v>0</v>
      </c>
      <c r="Q10" s="37">
        <f>'Field Profiles'!Q11/2</f>
        <v>0</v>
      </c>
      <c r="R10" s="37">
        <f>'Field Profiles'!R11/2</f>
        <v>0</v>
      </c>
      <c r="S10" s="37">
        <f>'Field Profiles'!S11/2</f>
        <v>0</v>
      </c>
      <c r="T10" s="37">
        <f>'Field Profiles'!T11/2</f>
        <v>0</v>
      </c>
      <c r="U10" s="37">
        <f>'Field Profiles'!U11/2</f>
        <v>0</v>
      </c>
      <c r="V10" s="37">
        <f>'Field Profiles'!V11/2</f>
        <v>13.392857142857142</v>
      </c>
      <c r="W10" s="37">
        <f>'Field Profiles'!W11/2</f>
        <v>50</v>
      </c>
      <c r="X10" s="37">
        <f>'Field Profiles'!X11/2</f>
        <v>75</v>
      </c>
      <c r="Y10" s="37">
        <f>'Field Profiles'!Y11/2</f>
        <v>75</v>
      </c>
      <c r="Z10" s="37">
        <f>'Field Profiles'!Z11/2</f>
        <v>75</v>
      </c>
      <c r="AA10" s="37">
        <f>'Field Profiles'!AA11/2</f>
        <v>75</v>
      </c>
      <c r="AB10" s="37">
        <f>'Field Profiles'!AB11/2</f>
        <v>75</v>
      </c>
      <c r="AC10" s="37">
        <f>'Field Profiles'!AC11/2</f>
        <v>75</v>
      </c>
      <c r="AD10" s="37">
        <f>'Field Profiles'!AD11/2</f>
        <v>71.762141967621673</v>
      </c>
      <c r="AE10" s="37">
        <f>'Field Profiles'!AE11/2</f>
        <v>61.510407400818565</v>
      </c>
      <c r="AF10" s="37">
        <f>'Field Profiles'!AF11/2</f>
        <v>48.695739192314704</v>
      </c>
      <c r="AG10" s="37">
        <f>'Field Profiles'!AG11/2</f>
        <v>41.006938267212384</v>
      </c>
      <c r="AH10" s="37">
        <f>'Field Profiles'!AH11/2</f>
        <v>30.75520370040929</v>
      </c>
      <c r="AI10" s="37">
        <f>'Field Profiles'!AI11/2</f>
        <v>0</v>
      </c>
      <c r="AJ10" s="37">
        <f>'Field Profiles'!AJ11/2</f>
        <v>0</v>
      </c>
      <c r="AK10" s="37">
        <f>'Field Profiles'!AK11/2</f>
        <v>0</v>
      </c>
      <c r="AL10" s="37">
        <f>'Field Profiles'!AL11/2</f>
        <v>0</v>
      </c>
      <c r="AM10" s="37">
        <f>'Field Profiles'!AM11/2</f>
        <v>0</v>
      </c>
      <c r="AN10" s="37">
        <f>'Field Profiles'!AN11/2</f>
        <v>0</v>
      </c>
      <c r="AO10" s="32"/>
      <c r="AP10" s="28"/>
    </row>
    <row r="11" spans="1:42" s="26" customFormat="1" ht="15.75" customHeight="1" x14ac:dyDescent="0.25">
      <c r="A11"/>
      <c r="B11" s="26" t="s">
        <v>24</v>
      </c>
      <c r="E11" s="276">
        <f>SUM(F11:AN11)</f>
        <v>280.00000000000034</v>
      </c>
      <c r="F11" s="42">
        <f>+F10*0.365</f>
        <v>0</v>
      </c>
      <c r="G11" s="42">
        <f t="shared" ref="G11:AN11" si="2">+G10*0.365</f>
        <v>0</v>
      </c>
      <c r="H11" s="42">
        <f t="shared" si="2"/>
        <v>0</v>
      </c>
      <c r="I11" s="42">
        <f t="shared" si="2"/>
        <v>0</v>
      </c>
      <c r="J11" s="42">
        <f t="shared" si="2"/>
        <v>0</v>
      </c>
      <c r="K11" s="42">
        <f t="shared" si="2"/>
        <v>0</v>
      </c>
      <c r="L11" s="42">
        <f t="shared" si="2"/>
        <v>0</v>
      </c>
      <c r="M11" s="42">
        <f t="shared" si="2"/>
        <v>0</v>
      </c>
      <c r="N11" s="42">
        <f t="shared" si="2"/>
        <v>0</v>
      </c>
      <c r="O11" s="42">
        <f t="shared" si="2"/>
        <v>0</v>
      </c>
      <c r="P11" s="42">
        <f t="shared" si="2"/>
        <v>0</v>
      </c>
      <c r="Q11" s="42">
        <f t="shared" si="2"/>
        <v>0</v>
      </c>
      <c r="R11" s="42">
        <f t="shared" si="2"/>
        <v>0</v>
      </c>
      <c r="S11" s="42">
        <f t="shared" si="2"/>
        <v>0</v>
      </c>
      <c r="T11" s="42">
        <f t="shared" si="2"/>
        <v>0</v>
      </c>
      <c r="U11" s="42">
        <f t="shared" si="2"/>
        <v>0</v>
      </c>
      <c r="V11" s="42">
        <f t="shared" si="2"/>
        <v>4.8883928571428568</v>
      </c>
      <c r="W11" s="42">
        <f t="shared" si="2"/>
        <v>18.25</v>
      </c>
      <c r="X11" s="42">
        <f t="shared" si="2"/>
        <v>27.375</v>
      </c>
      <c r="Y11" s="42">
        <f t="shared" si="2"/>
        <v>27.375</v>
      </c>
      <c r="Z11" s="42">
        <f t="shared" si="2"/>
        <v>27.375</v>
      </c>
      <c r="AA11" s="42">
        <f t="shared" si="2"/>
        <v>27.375</v>
      </c>
      <c r="AB11" s="42">
        <f t="shared" si="2"/>
        <v>27.375</v>
      </c>
      <c r="AC11" s="42">
        <f t="shared" si="2"/>
        <v>27.375</v>
      </c>
      <c r="AD11" s="42">
        <f t="shared" si="2"/>
        <v>26.193181818181909</v>
      </c>
      <c r="AE11" s="42">
        <f t="shared" si="2"/>
        <v>22.451298701298775</v>
      </c>
      <c r="AF11" s="42">
        <f t="shared" si="2"/>
        <v>17.773944805194866</v>
      </c>
      <c r="AG11" s="42">
        <f t="shared" si="2"/>
        <v>14.96753246753252</v>
      </c>
      <c r="AH11" s="42">
        <f t="shared" si="2"/>
        <v>11.225649350649391</v>
      </c>
      <c r="AI11" s="42">
        <f t="shared" si="2"/>
        <v>0</v>
      </c>
      <c r="AJ11" s="42">
        <f t="shared" si="2"/>
        <v>0</v>
      </c>
      <c r="AK11" s="42">
        <f t="shared" si="2"/>
        <v>0</v>
      </c>
      <c r="AL11" s="42">
        <f t="shared" si="2"/>
        <v>0</v>
      </c>
      <c r="AM11" s="42">
        <f t="shared" si="2"/>
        <v>0</v>
      </c>
      <c r="AN11" s="42">
        <f t="shared" si="2"/>
        <v>0</v>
      </c>
      <c r="AO11" s="32"/>
      <c r="AP11" s="28"/>
    </row>
    <row r="12" spans="1:42" s="26" customFormat="1" ht="15.75" customHeight="1" x14ac:dyDescent="0.25">
      <c r="A12" s="13"/>
      <c r="B12" s="26" t="s">
        <v>46</v>
      </c>
      <c r="C12" s="43"/>
      <c r="D12" s="43"/>
      <c r="E12" s="119"/>
      <c r="F12" s="41">
        <f>+F11</f>
        <v>0</v>
      </c>
      <c r="G12" s="41">
        <f t="shared" ref="G12:AN12" si="3">+G11+F12</f>
        <v>0</v>
      </c>
      <c r="H12" s="41">
        <f t="shared" si="3"/>
        <v>0</v>
      </c>
      <c r="I12" s="41">
        <f t="shared" si="3"/>
        <v>0</v>
      </c>
      <c r="J12" s="41">
        <f t="shared" si="3"/>
        <v>0</v>
      </c>
      <c r="K12" s="41">
        <f t="shared" si="3"/>
        <v>0</v>
      </c>
      <c r="L12" s="41">
        <f t="shared" si="3"/>
        <v>0</v>
      </c>
      <c r="M12" s="41">
        <f t="shared" si="3"/>
        <v>0</v>
      </c>
      <c r="N12" s="41">
        <f t="shared" si="3"/>
        <v>0</v>
      </c>
      <c r="O12" s="41">
        <f t="shared" si="3"/>
        <v>0</v>
      </c>
      <c r="P12" s="41">
        <f t="shared" si="3"/>
        <v>0</v>
      </c>
      <c r="Q12" s="41">
        <f t="shared" si="3"/>
        <v>0</v>
      </c>
      <c r="R12" s="41">
        <f t="shared" si="3"/>
        <v>0</v>
      </c>
      <c r="S12" s="41">
        <f t="shared" si="3"/>
        <v>0</v>
      </c>
      <c r="T12" s="41">
        <f t="shared" si="3"/>
        <v>0</v>
      </c>
      <c r="U12" s="41">
        <f t="shared" si="3"/>
        <v>0</v>
      </c>
      <c r="V12" s="41">
        <f t="shared" si="3"/>
        <v>4.8883928571428568</v>
      </c>
      <c r="W12" s="41">
        <f t="shared" si="3"/>
        <v>23.138392857142858</v>
      </c>
      <c r="X12" s="41">
        <f t="shared" si="3"/>
        <v>50.513392857142861</v>
      </c>
      <c r="Y12" s="41">
        <f t="shared" si="3"/>
        <v>77.888392857142861</v>
      </c>
      <c r="Z12" s="41">
        <f t="shared" si="3"/>
        <v>105.26339285714286</v>
      </c>
      <c r="AA12" s="41">
        <f t="shared" si="3"/>
        <v>132.63839285714286</v>
      </c>
      <c r="AB12" s="41">
        <f t="shared" si="3"/>
        <v>160.01339285714286</v>
      </c>
      <c r="AC12" s="41">
        <f t="shared" si="3"/>
        <v>187.38839285714286</v>
      </c>
      <c r="AD12" s="41">
        <f t="shared" si="3"/>
        <v>213.58157467532476</v>
      </c>
      <c r="AE12" s="41">
        <f t="shared" si="3"/>
        <v>236.03287337662354</v>
      </c>
      <c r="AF12" s="41">
        <f t="shared" si="3"/>
        <v>253.80681818181841</v>
      </c>
      <c r="AG12" s="41">
        <f t="shared" si="3"/>
        <v>268.77435064935094</v>
      </c>
      <c r="AH12" s="41">
        <f t="shared" si="3"/>
        <v>280.00000000000034</v>
      </c>
      <c r="AI12" s="41">
        <f t="shared" si="3"/>
        <v>280.00000000000034</v>
      </c>
      <c r="AJ12" s="41">
        <f t="shared" si="3"/>
        <v>280.00000000000034</v>
      </c>
      <c r="AK12" s="41">
        <f t="shared" si="3"/>
        <v>280.00000000000034</v>
      </c>
      <c r="AL12" s="41">
        <f t="shared" si="3"/>
        <v>280.00000000000034</v>
      </c>
      <c r="AM12" s="41">
        <f t="shared" si="3"/>
        <v>280.00000000000034</v>
      </c>
      <c r="AN12" s="41">
        <f t="shared" si="3"/>
        <v>280.00000000000034</v>
      </c>
      <c r="AO12" s="27"/>
      <c r="AP12" s="28"/>
    </row>
    <row r="13" spans="1:42" s="27" customFormat="1" ht="15.75" customHeight="1" x14ac:dyDescent="0.25">
      <c r="A13" s="43"/>
      <c r="B13" s="27" t="s">
        <v>77</v>
      </c>
      <c r="D13" s="83">
        <f>+Dashboard!D9-Dashboard!D10</f>
        <v>70</v>
      </c>
      <c r="E13" s="85">
        <f>SUM(F13:AN13)</f>
        <v>19600.000000000018</v>
      </c>
      <c r="F13" s="38">
        <f t="shared" ref="F13:AN13" si="4">+$D13*F11</f>
        <v>0</v>
      </c>
      <c r="G13" s="38">
        <f t="shared" si="4"/>
        <v>0</v>
      </c>
      <c r="H13" s="38">
        <f t="shared" si="4"/>
        <v>0</v>
      </c>
      <c r="I13" s="38">
        <f t="shared" si="4"/>
        <v>0</v>
      </c>
      <c r="J13" s="38">
        <f t="shared" si="4"/>
        <v>0</v>
      </c>
      <c r="K13" s="38">
        <f t="shared" si="4"/>
        <v>0</v>
      </c>
      <c r="L13" s="38">
        <f t="shared" si="4"/>
        <v>0</v>
      </c>
      <c r="M13" s="38">
        <f t="shared" si="4"/>
        <v>0</v>
      </c>
      <c r="N13" s="38">
        <f t="shared" si="4"/>
        <v>0</v>
      </c>
      <c r="O13" s="38">
        <f t="shared" si="4"/>
        <v>0</v>
      </c>
      <c r="P13" s="38">
        <f t="shared" si="4"/>
        <v>0</v>
      </c>
      <c r="Q13" s="38">
        <f t="shared" si="4"/>
        <v>0</v>
      </c>
      <c r="R13" s="38">
        <f t="shared" si="4"/>
        <v>0</v>
      </c>
      <c r="S13" s="38">
        <f t="shared" si="4"/>
        <v>0</v>
      </c>
      <c r="T13" s="38">
        <f t="shared" si="4"/>
        <v>0</v>
      </c>
      <c r="U13" s="38">
        <f t="shared" si="4"/>
        <v>0</v>
      </c>
      <c r="V13" s="38">
        <f t="shared" si="4"/>
        <v>342.1875</v>
      </c>
      <c r="W13" s="38">
        <f t="shared" si="4"/>
        <v>1277.5</v>
      </c>
      <c r="X13" s="38">
        <f t="shared" si="4"/>
        <v>1916.25</v>
      </c>
      <c r="Y13" s="38">
        <f t="shared" si="4"/>
        <v>1916.25</v>
      </c>
      <c r="Z13" s="38">
        <f t="shared" si="4"/>
        <v>1916.25</v>
      </c>
      <c r="AA13" s="38">
        <f t="shared" si="4"/>
        <v>1916.25</v>
      </c>
      <c r="AB13" s="38">
        <f t="shared" si="4"/>
        <v>1916.25</v>
      </c>
      <c r="AC13" s="38">
        <f t="shared" si="4"/>
        <v>1916.25</v>
      </c>
      <c r="AD13" s="38">
        <f t="shared" si="4"/>
        <v>1833.5227272727336</v>
      </c>
      <c r="AE13" s="38">
        <f t="shared" si="4"/>
        <v>1571.5909090909142</v>
      </c>
      <c r="AF13" s="38">
        <f t="shared" si="4"/>
        <v>1244.1761363636406</v>
      </c>
      <c r="AG13" s="38">
        <f t="shared" si="4"/>
        <v>1047.7272727272764</v>
      </c>
      <c r="AH13" s="38">
        <f t="shared" si="4"/>
        <v>785.79545454545735</v>
      </c>
      <c r="AI13" s="38">
        <f t="shared" si="4"/>
        <v>0</v>
      </c>
      <c r="AJ13" s="38">
        <f t="shared" si="4"/>
        <v>0</v>
      </c>
      <c r="AK13" s="38">
        <f t="shared" si="4"/>
        <v>0</v>
      </c>
      <c r="AL13" s="38">
        <f t="shared" si="4"/>
        <v>0</v>
      </c>
      <c r="AM13" s="38">
        <f t="shared" si="4"/>
        <v>0</v>
      </c>
      <c r="AN13" s="38">
        <f t="shared" si="4"/>
        <v>0</v>
      </c>
      <c r="AP13" s="27" t="s">
        <v>134</v>
      </c>
    </row>
    <row r="14" spans="1:42" s="26" customFormat="1" ht="15.75" customHeight="1" x14ac:dyDescent="0.25">
      <c r="A14" s="13"/>
      <c r="E14" s="11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27"/>
      <c r="AP14" s="28"/>
    </row>
    <row r="15" spans="1:42" s="26" customFormat="1" ht="15.75" customHeight="1" x14ac:dyDescent="0.25">
      <c r="A15" s="13" t="s">
        <v>58</v>
      </c>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124" customFormat="1" ht="15.75" customHeight="1" x14ac:dyDescent="0.25">
      <c r="A16" s="123"/>
      <c r="B16" s="123" t="s">
        <v>54</v>
      </c>
      <c r="E16" s="99">
        <f>SUM(F16:AN16)</f>
        <v>290.5</v>
      </c>
      <c r="F16" s="38">
        <f>'Field Profiles'!F16/2</f>
        <v>160</v>
      </c>
      <c r="G16" s="38">
        <f>'Field Profiles'!G16/2</f>
        <v>0</v>
      </c>
      <c r="H16" s="38">
        <f>'Field Profiles'!H16/2</f>
        <v>0</v>
      </c>
      <c r="I16" s="38">
        <f>'Field Profiles'!I16/2</f>
        <v>0</v>
      </c>
      <c r="J16" s="38">
        <f>'Field Profiles'!J16/2</f>
        <v>0</v>
      </c>
      <c r="K16" s="38">
        <f>'Field Profiles'!K16/2</f>
        <v>0</v>
      </c>
      <c r="L16" s="38">
        <f>'Field Profiles'!L16/2</f>
        <v>0</v>
      </c>
      <c r="M16" s="38">
        <f>'Field Profiles'!M16/2</f>
        <v>0</v>
      </c>
      <c r="N16" s="38">
        <f>'Field Profiles'!N16/2</f>
        <v>130.5</v>
      </c>
      <c r="O16" s="38">
        <f>'Field Profiles'!O16/2</f>
        <v>0</v>
      </c>
      <c r="P16" s="38">
        <f>'Field Profiles'!P16/2</f>
        <v>0</v>
      </c>
      <c r="Q16" s="38">
        <f>'Field Profiles'!Q16/2</f>
        <v>0</v>
      </c>
      <c r="R16" s="38">
        <f>'Field Profiles'!R16/2</f>
        <v>0</v>
      </c>
      <c r="S16" s="38">
        <f>'Field Profiles'!S16/2</f>
        <v>0</v>
      </c>
      <c r="T16" s="38">
        <f>'Field Profiles'!T16/2</f>
        <v>0</v>
      </c>
      <c r="U16" s="38">
        <f>'Field Profiles'!U16/2</f>
        <v>0</v>
      </c>
      <c r="V16" s="38">
        <f>'Field Profiles'!V16/2</f>
        <v>0</v>
      </c>
      <c r="W16" s="38">
        <f>'Field Profiles'!W16/2</f>
        <v>0</v>
      </c>
      <c r="X16" s="38">
        <f>'Field Profiles'!X16/2</f>
        <v>0</v>
      </c>
      <c r="Y16" s="38">
        <f>'Field Profiles'!Y16/2</f>
        <v>0</v>
      </c>
      <c r="Z16" s="38">
        <f>'Field Profiles'!Z16/2</f>
        <v>0</v>
      </c>
      <c r="AA16" s="38">
        <f>'Field Profiles'!AA16/2</f>
        <v>0</v>
      </c>
      <c r="AB16" s="38">
        <f>'Field Profiles'!AB16/2</f>
        <v>0</v>
      </c>
      <c r="AC16" s="38">
        <f>'Field Profiles'!AC16/2</f>
        <v>0</v>
      </c>
      <c r="AD16" s="38">
        <f>'Field Profiles'!AD16/2</f>
        <v>0</v>
      </c>
      <c r="AE16" s="38">
        <f>'Field Profiles'!AE16/2</f>
        <v>0</v>
      </c>
      <c r="AF16" s="38">
        <f>'Field Profiles'!AF16/2</f>
        <v>0</v>
      </c>
      <c r="AG16" s="38">
        <f>'Field Profiles'!AG16/2</f>
        <v>0</v>
      </c>
      <c r="AH16" s="38">
        <f>'Field Profiles'!AH16/2</f>
        <v>0</v>
      </c>
      <c r="AI16" s="38">
        <f>'Field Profiles'!AI16/2</f>
        <v>0</v>
      </c>
      <c r="AJ16" s="38">
        <f>'Field Profiles'!AJ16/2</f>
        <v>0</v>
      </c>
      <c r="AK16" s="38">
        <f>'Field Profiles'!AK16/2</f>
        <v>0</v>
      </c>
      <c r="AL16" s="38">
        <f>'Field Profiles'!AL16/2</f>
        <v>0</v>
      </c>
      <c r="AM16" s="38">
        <f>'Field Profiles'!AM16/2</f>
        <v>0</v>
      </c>
      <c r="AN16" s="38">
        <f>'Field Profiles'!AN16/2</f>
        <v>0</v>
      </c>
      <c r="AO16" s="35"/>
      <c r="AP16" s="50"/>
    </row>
    <row r="17" spans="1:42" s="26" customFormat="1" ht="15.75" customHeight="1" x14ac:dyDescent="0.25">
      <c r="A17" s="13"/>
      <c r="E17" s="119"/>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27"/>
      <c r="AP17" s="28"/>
    </row>
    <row r="18" spans="1:42" s="26" customFormat="1" ht="15.75" customHeight="1" x14ac:dyDescent="0.25">
      <c r="B18" s="29" t="s">
        <v>114</v>
      </c>
      <c r="E18" s="119"/>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27"/>
      <c r="AP18" s="28"/>
    </row>
    <row r="19" spans="1:42" s="27" customFormat="1" ht="15.75" customHeight="1" x14ac:dyDescent="0.25">
      <c r="A19" s="82"/>
      <c r="C19" s="27" t="s">
        <v>115</v>
      </c>
      <c r="E19" s="99">
        <f>SUM(F19:AN19)</f>
        <v>3325.1399999999994</v>
      </c>
      <c r="F19" s="38">
        <f>'Field Profiles'!F19/2</f>
        <v>0</v>
      </c>
      <c r="G19" s="38">
        <f>'Field Profiles'!G19/2</f>
        <v>0</v>
      </c>
      <c r="H19" s="38">
        <f>'Field Profiles'!H19/2</f>
        <v>0</v>
      </c>
      <c r="I19" s="38">
        <f>'Field Profiles'!I19/2</f>
        <v>0</v>
      </c>
      <c r="J19" s="38">
        <f>'Field Profiles'!J19/2</f>
        <v>0</v>
      </c>
      <c r="K19" s="38">
        <f>'Field Profiles'!K19/2</f>
        <v>0</v>
      </c>
      <c r="L19" s="38">
        <f>'Field Profiles'!L19/2</f>
        <v>0</v>
      </c>
      <c r="M19" s="38">
        <f>'Field Profiles'!M19/2</f>
        <v>0</v>
      </c>
      <c r="N19" s="38">
        <f>'Field Profiles'!N19/2</f>
        <v>0</v>
      </c>
      <c r="O19" s="38">
        <f>'Field Profiles'!O19/2</f>
        <v>0</v>
      </c>
      <c r="P19" s="38">
        <f>'Field Profiles'!P19/2</f>
        <v>0</v>
      </c>
      <c r="Q19" s="38">
        <f>'Field Profiles'!Q19/2</f>
        <v>0</v>
      </c>
      <c r="R19" s="38">
        <f>'Field Profiles'!R19/2</f>
        <v>0</v>
      </c>
      <c r="S19" s="38">
        <f>'Field Profiles'!S19/2</f>
        <v>432.26819999999992</v>
      </c>
      <c r="T19" s="38">
        <f>'Field Profiles'!T19/2</f>
        <v>1496.3129999999999</v>
      </c>
      <c r="U19" s="38">
        <f>'Field Profiles'!U19/2</f>
        <v>1163.7989999999998</v>
      </c>
      <c r="V19" s="38">
        <f>'Field Profiles'!V19/2</f>
        <v>232.75979999999998</v>
      </c>
      <c r="W19" s="38">
        <f>'Field Profiles'!W19/2</f>
        <v>0</v>
      </c>
      <c r="X19" s="38">
        <f>'Field Profiles'!X19/2</f>
        <v>0</v>
      </c>
      <c r="Y19" s="38">
        <f>'Field Profiles'!Y19/2</f>
        <v>0</v>
      </c>
      <c r="Z19" s="38">
        <f>'Field Profiles'!Z19/2</f>
        <v>0</v>
      </c>
      <c r="AA19" s="38">
        <f>'Field Profiles'!AA19/2</f>
        <v>0</v>
      </c>
      <c r="AB19" s="38">
        <f>'Field Profiles'!AB19/2</f>
        <v>0</v>
      </c>
      <c r="AC19" s="38">
        <f>'Field Profiles'!AC19/2</f>
        <v>0</v>
      </c>
      <c r="AD19" s="38">
        <f>'Field Profiles'!AD19/2</f>
        <v>0</v>
      </c>
      <c r="AE19" s="38">
        <f>'Field Profiles'!AE19/2</f>
        <v>0</v>
      </c>
      <c r="AF19" s="38">
        <f>'Field Profiles'!AF19/2</f>
        <v>0</v>
      </c>
      <c r="AG19" s="38">
        <f>'Field Profiles'!AG19/2</f>
        <v>0</v>
      </c>
      <c r="AH19" s="38">
        <f>'Field Profiles'!AH19/2</f>
        <v>0</v>
      </c>
      <c r="AI19" s="38">
        <f>'Field Profiles'!AI19/2</f>
        <v>0</v>
      </c>
      <c r="AJ19" s="38">
        <f>'Field Profiles'!AJ19/2</f>
        <v>0</v>
      </c>
      <c r="AK19" s="38">
        <f>'Field Profiles'!AK19/2</f>
        <v>0</v>
      </c>
      <c r="AL19" s="38">
        <f>'Field Profiles'!AL19/2</f>
        <v>0</v>
      </c>
      <c r="AM19" s="38">
        <f>'Field Profiles'!AM19/2</f>
        <v>0</v>
      </c>
      <c r="AN19" s="38">
        <f>'Field Profiles'!AN19/2</f>
        <v>0</v>
      </c>
      <c r="AO19" s="50"/>
      <c r="AP19" s="27" t="s">
        <v>139</v>
      </c>
    </row>
    <row r="20" spans="1:42" s="27" customFormat="1" ht="15.75" customHeight="1" x14ac:dyDescent="0.25">
      <c r="A20" s="82"/>
      <c r="C20" s="27" t="s">
        <v>116</v>
      </c>
      <c r="E20" s="99">
        <f>SUM(F20:AN20)</f>
        <v>2089.7400000000002</v>
      </c>
      <c r="F20" s="38">
        <f>'Field Profiles'!F20/2</f>
        <v>0</v>
      </c>
      <c r="G20" s="38">
        <f>'Field Profiles'!G20/2</f>
        <v>0</v>
      </c>
      <c r="H20" s="38">
        <f>'Field Profiles'!H20/2</f>
        <v>0</v>
      </c>
      <c r="I20" s="38">
        <f>'Field Profiles'!I20/2</f>
        <v>0</v>
      </c>
      <c r="J20" s="38">
        <f>'Field Profiles'!J20/2</f>
        <v>0</v>
      </c>
      <c r="K20" s="38">
        <f>'Field Profiles'!K20/2</f>
        <v>0</v>
      </c>
      <c r="L20" s="38">
        <f>'Field Profiles'!L20/2</f>
        <v>0</v>
      </c>
      <c r="M20" s="38">
        <f>'Field Profiles'!M20/2</f>
        <v>0</v>
      </c>
      <c r="N20" s="38">
        <f>'Field Profiles'!N20/2</f>
        <v>0</v>
      </c>
      <c r="O20" s="38">
        <f>'Field Profiles'!O20/2</f>
        <v>0</v>
      </c>
      <c r="P20" s="38">
        <f>'Field Profiles'!P20/2</f>
        <v>0</v>
      </c>
      <c r="Q20" s="38">
        <f>'Field Profiles'!Q20/2</f>
        <v>0</v>
      </c>
      <c r="R20" s="38">
        <f>'Field Profiles'!R20/2</f>
        <v>0</v>
      </c>
      <c r="S20" s="38">
        <f>'Field Profiles'!S20/2</f>
        <v>192.7978</v>
      </c>
      <c r="T20" s="38">
        <f>'Field Profiles'!T20/2</f>
        <v>667.37699999999995</v>
      </c>
      <c r="U20" s="38">
        <f>'Field Profiles'!U20/2</f>
        <v>519.07099999999991</v>
      </c>
      <c r="V20" s="38">
        <f>'Field Profiles'!V20/2</f>
        <v>103.8142</v>
      </c>
      <c r="W20" s="38">
        <f>'Field Profiles'!W20/2</f>
        <v>0</v>
      </c>
      <c r="X20" s="38">
        <f>'Field Profiles'!X20/2</f>
        <v>0</v>
      </c>
      <c r="Y20" s="38">
        <f>'Field Profiles'!Y20/2</f>
        <v>0</v>
      </c>
      <c r="Z20" s="38">
        <f>'Field Profiles'!Z20/2</f>
        <v>78.868399999999994</v>
      </c>
      <c r="AA20" s="38">
        <f>'Field Profiles'!AA20/2</f>
        <v>273.00599999999997</v>
      </c>
      <c r="AB20" s="38">
        <f>'Field Profiles'!AB20/2</f>
        <v>212.33799999999997</v>
      </c>
      <c r="AC20" s="38">
        <f>'Field Profiles'!AC20/2</f>
        <v>42.467599999999997</v>
      </c>
      <c r="AD20" s="38">
        <f>'Field Profiles'!AD20/2</f>
        <v>0</v>
      </c>
      <c r="AE20" s="38">
        <f>'Field Profiles'!AE20/2</f>
        <v>0</v>
      </c>
      <c r="AF20" s="38">
        <f>'Field Profiles'!AF20/2</f>
        <v>0</v>
      </c>
      <c r="AG20" s="38">
        <f>'Field Profiles'!AG20/2</f>
        <v>0</v>
      </c>
      <c r="AH20" s="38">
        <f>'Field Profiles'!AH20/2</f>
        <v>0</v>
      </c>
      <c r="AI20" s="38">
        <f>'Field Profiles'!AI20/2</f>
        <v>0</v>
      </c>
      <c r="AJ20" s="38">
        <f>'Field Profiles'!AJ20/2</f>
        <v>0</v>
      </c>
      <c r="AK20" s="38">
        <f>'Field Profiles'!AK20/2</f>
        <v>0</v>
      </c>
      <c r="AL20" s="38">
        <f>'Field Profiles'!AL20/2</f>
        <v>0</v>
      </c>
      <c r="AM20" s="38">
        <f>'Field Profiles'!AM20/2</f>
        <v>0</v>
      </c>
      <c r="AN20" s="38">
        <f>'Field Profiles'!AN20/2</f>
        <v>0</v>
      </c>
      <c r="AO20" s="50"/>
      <c r="AP20" s="27" t="s">
        <v>141</v>
      </c>
    </row>
    <row r="21" spans="1:42" s="26" customFormat="1" ht="15.75" customHeight="1" x14ac:dyDescent="0.25">
      <c r="A21"/>
      <c r="B21" s="26" t="s">
        <v>117</v>
      </c>
      <c r="E21" s="277">
        <f>SUM(E19:E20)</f>
        <v>5414.8799999999992</v>
      </c>
      <c r="F21" s="42">
        <f>SUM(F19:F20)</f>
        <v>0</v>
      </c>
      <c r="G21" s="42">
        <f t="shared" ref="G21:AN21" si="5">SUM(G19:G20)</f>
        <v>0</v>
      </c>
      <c r="H21" s="42">
        <f t="shared" si="5"/>
        <v>0</v>
      </c>
      <c r="I21" s="42">
        <f t="shared" si="5"/>
        <v>0</v>
      </c>
      <c r="J21" s="42">
        <f t="shared" si="5"/>
        <v>0</v>
      </c>
      <c r="K21" s="42">
        <f t="shared" si="5"/>
        <v>0</v>
      </c>
      <c r="L21" s="42">
        <f t="shared" si="5"/>
        <v>0</v>
      </c>
      <c r="M21" s="42">
        <f t="shared" si="5"/>
        <v>0</v>
      </c>
      <c r="N21" s="42">
        <f t="shared" si="5"/>
        <v>0</v>
      </c>
      <c r="O21" s="42">
        <f t="shared" si="5"/>
        <v>0</v>
      </c>
      <c r="P21" s="42">
        <f t="shared" si="5"/>
        <v>0</v>
      </c>
      <c r="Q21" s="42">
        <f t="shared" si="5"/>
        <v>0</v>
      </c>
      <c r="R21" s="42">
        <f t="shared" si="5"/>
        <v>0</v>
      </c>
      <c r="S21" s="42">
        <f t="shared" si="5"/>
        <v>625.06599999999992</v>
      </c>
      <c r="T21" s="42">
        <f t="shared" si="5"/>
        <v>2163.6899999999996</v>
      </c>
      <c r="U21" s="42">
        <f t="shared" si="5"/>
        <v>1682.8699999999997</v>
      </c>
      <c r="V21" s="42">
        <f t="shared" si="5"/>
        <v>336.57399999999996</v>
      </c>
      <c r="W21" s="42">
        <f t="shared" si="5"/>
        <v>0</v>
      </c>
      <c r="X21" s="42">
        <f t="shared" si="5"/>
        <v>0</v>
      </c>
      <c r="Y21" s="42">
        <f t="shared" si="5"/>
        <v>0</v>
      </c>
      <c r="Z21" s="42">
        <f t="shared" si="5"/>
        <v>78.868399999999994</v>
      </c>
      <c r="AA21" s="42">
        <f t="shared" si="5"/>
        <v>273.00599999999997</v>
      </c>
      <c r="AB21" s="42">
        <f t="shared" si="5"/>
        <v>212.33799999999997</v>
      </c>
      <c r="AC21" s="42">
        <f t="shared" si="5"/>
        <v>42.467599999999997</v>
      </c>
      <c r="AD21" s="42">
        <f t="shared" si="5"/>
        <v>0</v>
      </c>
      <c r="AE21" s="42">
        <f t="shared" si="5"/>
        <v>0</v>
      </c>
      <c r="AF21" s="42">
        <f t="shared" si="5"/>
        <v>0</v>
      </c>
      <c r="AG21" s="42">
        <f t="shared" si="5"/>
        <v>0</v>
      </c>
      <c r="AH21" s="42">
        <f t="shared" si="5"/>
        <v>0</v>
      </c>
      <c r="AI21" s="42">
        <f t="shared" si="5"/>
        <v>0</v>
      </c>
      <c r="AJ21" s="42">
        <f t="shared" si="5"/>
        <v>0</v>
      </c>
      <c r="AK21" s="42">
        <f t="shared" si="5"/>
        <v>0</v>
      </c>
      <c r="AL21" s="42">
        <f t="shared" si="5"/>
        <v>0</v>
      </c>
      <c r="AM21" s="42">
        <f t="shared" si="5"/>
        <v>0</v>
      </c>
      <c r="AN21" s="42">
        <f t="shared" si="5"/>
        <v>0</v>
      </c>
      <c r="AO21" s="32"/>
      <c r="AP21" s="28"/>
    </row>
    <row r="22" spans="1:42" s="26" customFormat="1" ht="15.75" customHeight="1" x14ac:dyDescent="0.25">
      <c r="A22" s="13"/>
      <c r="E22" s="119"/>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27"/>
      <c r="AP22" s="28"/>
    </row>
    <row r="23" spans="1:42" s="27" customFormat="1" ht="15" customHeight="1" x14ac:dyDescent="0.25">
      <c r="A23" s="82"/>
      <c r="B23" s="82" t="s">
        <v>138</v>
      </c>
      <c r="E23" s="18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50"/>
    </row>
    <row r="24" spans="1:42" s="27" customFormat="1" ht="15.75" customHeight="1" x14ac:dyDescent="0.25">
      <c r="A24" s="43"/>
      <c r="C24" s="27" t="s">
        <v>118</v>
      </c>
      <c r="D24" s="84">
        <f>+'Field Profiles'!H33</f>
        <v>0.64</v>
      </c>
      <c r="E24" s="99">
        <f>SUM(F24:AN24)</f>
        <v>1337.4336000000001</v>
      </c>
      <c r="F24" s="38">
        <f t="shared" ref="F24:AN24" si="6">+$D24*F20</f>
        <v>0</v>
      </c>
      <c r="G24" s="38">
        <f t="shared" si="6"/>
        <v>0</v>
      </c>
      <c r="H24" s="38">
        <f t="shared" si="6"/>
        <v>0</v>
      </c>
      <c r="I24" s="38">
        <f t="shared" si="6"/>
        <v>0</v>
      </c>
      <c r="J24" s="38">
        <f t="shared" si="6"/>
        <v>0</v>
      </c>
      <c r="K24" s="38">
        <f t="shared" si="6"/>
        <v>0</v>
      </c>
      <c r="L24" s="38">
        <f t="shared" si="6"/>
        <v>0</v>
      </c>
      <c r="M24" s="38">
        <f t="shared" si="6"/>
        <v>0</v>
      </c>
      <c r="N24" s="38">
        <f t="shared" si="6"/>
        <v>0</v>
      </c>
      <c r="O24" s="38">
        <f t="shared" si="6"/>
        <v>0</v>
      </c>
      <c r="P24" s="38">
        <f t="shared" si="6"/>
        <v>0</v>
      </c>
      <c r="Q24" s="38">
        <f t="shared" si="6"/>
        <v>0</v>
      </c>
      <c r="R24" s="38">
        <f t="shared" si="6"/>
        <v>0</v>
      </c>
      <c r="S24" s="38">
        <f t="shared" si="6"/>
        <v>123.390592</v>
      </c>
      <c r="T24" s="38">
        <f t="shared" si="6"/>
        <v>427.12127999999996</v>
      </c>
      <c r="U24" s="38">
        <f t="shared" si="6"/>
        <v>332.20543999999995</v>
      </c>
      <c r="V24" s="38">
        <f t="shared" si="6"/>
        <v>66.441088000000008</v>
      </c>
      <c r="W24" s="38">
        <f t="shared" si="6"/>
        <v>0</v>
      </c>
      <c r="X24" s="38">
        <f t="shared" si="6"/>
        <v>0</v>
      </c>
      <c r="Y24" s="38">
        <f t="shared" si="6"/>
        <v>0</v>
      </c>
      <c r="Z24" s="38">
        <f t="shared" si="6"/>
        <v>50.475775999999996</v>
      </c>
      <c r="AA24" s="38">
        <f t="shared" si="6"/>
        <v>174.72384</v>
      </c>
      <c r="AB24" s="38">
        <f t="shared" si="6"/>
        <v>135.89631999999997</v>
      </c>
      <c r="AC24" s="38">
        <f t="shared" si="6"/>
        <v>27.179264</v>
      </c>
      <c r="AD24" s="38">
        <f t="shared" si="6"/>
        <v>0</v>
      </c>
      <c r="AE24" s="38">
        <f t="shared" si="6"/>
        <v>0</v>
      </c>
      <c r="AF24" s="38">
        <f t="shared" si="6"/>
        <v>0</v>
      </c>
      <c r="AG24" s="38">
        <f t="shared" si="6"/>
        <v>0</v>
      </c>
      <c r="AH24" s="38">
        <f t="shared" si="6"/>
        <v>0</v>
      </c>
      <c r="AI24" s="38">
        <f t="shared" si="6"/>
        <v>0</v>
      </c>
      <c r="AJ24" s="38">
        <f t="shared" si="6"/>
        <v>0</v>
      </c>
      <c r="AK24" s="38">
        <f t="shared" si="6"/>
        <v>0</v>
      </c>
      <c r="AL24" s="38">
        <f t="shared" si="6"/>
        <v>0</v>
      </c>
      <c r="AM24" s="38">
        <f t="shared" si="6"/>
        <v>0</v>
      </c>
      <c r="AN24" s="38">
        <f t="shared" si="6"/>
        <v>0</v>
      </c>
    </row>
    <row r="25" spans="1:42" s="27" customFormat="1" ht="15.75" customHeight="1" x14ac:dyDescent="0.25">
      <c r="A25" s="43"/>
      <c r="C25" s="27" t="s">
        <v>119</v>
      </c>
      <c r="D25" s="84">
        <f>1-D24</f>
        <v>0.36</v>
      </c>
      <c r="E25" s="99">
        <f>SUM(F25:AN25)</f>
        <v>752.30639999999983</v>
      </c>
      <c r="F25" s="38">
        <f t="shared" ref="F25:AN25" si="7">+F20*$D25</f>
        <v>0</v>
      </c>
      <c r="G25" s="38">
        <f t="shared" si="7"/>
        <v>0</v>
      </c>
      <c r="H25" s="38">
        <f t="shared" si="7"/>
        <v>0</v>
      </c>
      <c r="I25" s="38">
        <f t="shared" si="7"/>
        <v>0</v>
      </c>
      <c r="J25" s="38">
        <f t="shared" si="7"/>
        <v>0</v>
      </c>
      <c r="K25" s="38">
        <f t="shared" si="7"/>
        <v>0</v>
      </c>
      <c r="L25" s="38">
        <f t="shared" si="7"/>
        <v>0</v>
      </c>
      <c r="M25" s="38">
        <f t="shared" si="7"/>
        <v>0</v>
      </c>
      <c r="N25" s="38">
        <f t="shared" si="7"/>
        <v>0</v>
      </c>
      <c r="O25" s="38">
        <f t="shared" si="7"/>
        <v>0</v>
      </c>
      <c r="P25" s="38">
        <f t="shared" si="7"/>
        <v>0</v>
      </c>
      <c r="Q25" s="38">
        <f t="shared" si="7"/>
        <v>0</v>
      </c>
      <c r="R25" s="38">
        <f t="shared" si="7"/>
        <v>0</v>
      </c>
      <c r="S25" s="38">
        <f t="shared" si="7"/>
        <v>69.407207999999997</v>
      </c>
      <c r="T25" s="38">
        <f t="shared" si="7"/>
        <v>240.25571999999997</v>
      </c>
      <c r="U25" s="38">
        <f t="shared" si="7"/>
        <v>186.86555999999996</v>
      </c>
      <c r="V25" s="38">
        <f t="shared" si="7"/>
        <v>37.373111999999999</v>
      </c>
      <c r="W25" s="38">
        <f t="shared" si="7"/>
        <v>0</v>
      </c>
      <c r="X25" s="38">
        <f t="shared" si="7"/>
        <v>0</v>
      </c>
      <c r="Y25" s="38">
        <f t="shared" si="7"/>
        <v>0</v>
      </c>
      <c r="Z25" s="38">
        <f t="shared" si="7"/>
        <v>28.392623999999998</v>
      </c>
      <c r="AA25" s="38">
        <f t="shared" si="7"/>
        <v>98.28215999999999</v>
      </c>
      <c r="AB25" s="38">
        <f t="shared" si="7"/>
        <v>76.441679999999991</v>
      </c>
      <c r="AC25" s="38">
        <f t="shared" si="7"/>
        <v>15.288335999999999</v>
      </c>
      <c r="AD25" s="38">
        <f t="shared" si="7"/>
        <v>0</v>
      </c>
      <c r="AE25" s="38">
        <f t="shared" si="7"/>
        <v>0</v>
      </c>
      <c r="AF25" s="38">
        <f t="shared" si="7"/>
        <v>0</v>
      </c>
      <c r="AG25" s="38">
        <f t="shared" si="7"/>
        <v>0</v>
      </c>
      <c r="AH25" s="38">
        <f t="shared" si="7"/>
        <v>0</v>
      </c>
      <c r="AI25" s="38">
        <f t="shared" si="7"/>
        <v>0</v>
      </c>
      <c r="AJ25" s="38">
        <f t="shared" si="7"/>
        <v>0</v>
      </c>
      <c r="AK25" s="38">
        <f t="shared" si="7"/>
        <v>0</v>
      </c>
      <c r="AL25" s="38">
        <f t="shared" si="7"/>
        <v>0</v>
      </c>
      <c r="AM25" s="38">
        <f t="shared" si="7"/>
        <v>0</v>
      </c>
      <c r="AN25" s="38">
        <f t="shared" si="7"/>
        <v>0</v>
      </c>
    </row>
    <row r="26" spans="1:42" s="27" customFormat="1" ht="15.75" customHeight="1" x14ac:dyDescent="0.25">
      <c r="A26" s="43"/>
      <c r="D26" s="84"/>
      <c r="E26" s="99"/>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1:42" s="27" customFormat="1" ht="15.75" customHeight="1" x14ac:dyDescent="0.25">
      <c r="A27" s="82"/>
      <c r="C27" s="27" t="s">
        <v>120</v>
      </c>
      <c r="E27" s="279">
        <f>SUM(F27:AN27)</f>
        <v>4077.4463999999998</v>
      </c>
      <c r="F27" s="34">
        <f>+F25+F19</f>
        <v>0</v>
      </c>
      <c r="G27" s="34">
        <f t="shared" ref="G27:AN27" si="8">+G25+G19</f>
        <v>0</v>
      </c>
      <c r="H27" s="34">
        <f t="shared" si="8"/>
        <v>0</v>
      </c>
      <c r="I27" s="34">
        <f t="shared" si="8"/>
        <v>0</v>
      </c>
      <c r="J27" s="34">
        <f t="shared" si="8"/>
        <v>0</v>
      </c>
      <c r="K27" s="34">
        <f t="shared" si="8"/>
        <v>0</v>
      </c>
      <c r="L27" s="34">
        <f t="shared" si="8"/>
        <v>0</v>
      </c>
      <c r="M27" s="34">
        <f t="shared" si="8"/>
        <v>0</v>
      </c>
      <c r="N27" s="34">
        <f t="shared" si="8"/>
        <v>0</v>
      </c>
      <c r="O27" s="34">
        <f t="shared" si="8"/>
        <v>0</v>
      </c>
      <c r="P27" s="34">
        <f t="shared" si="8"/>
        <v>0</v>
      </c>
      <c r="Q27" s="34">
        <f t="shared" si="8"/>
        <v>0</v>
      </c>
      <c r="R27" s="34">
        <f t="shared" si="8"/>
        <v>0</v>
      </c>
      <c r="S27" s="34">
        <f t="shared" si="8"/>
        <v>501.67540799999995</v>
      </c>
      <c r="T27" s="34">
        <f t="shared" si="8"/>
        <v>1736.5687199999998</v>
      </c>
      <c r="U27" s="34">
        <f t="shared" si="8"/>
        <v>1350.6645599999997</v>
      </c>
      <c r="V27" s="34">
        <f t="shared" si="8"/>
        <v>270.13291199999998</v>
      </c>
      <c r="W27" s="34">
        <f t="shared" si="8"/>
        <v>0</v>
      </c>
      <c r="X27" s="34">
        <f t="shared" si="8"/>
        <v>0</v>
      </c>
      <c r="Y27" s="34">
        <f t="shared" si="8"/>
        <v>0</v>
      </c>
      <c r="Z27" s="34">
        <f t="shared" si="8"/>
        <v>28.392623999999998</v>
      </c>
      <c r="AA27" s="34">
        <f t="shared" si="8"/>
        <v>98.28215999999999</v>
      </c>
      <c r="AB27" s="34">
        <f t="shared" si="8"/>
        <v>76.441679999999991</v>
      </c>
      <c r="AC27" s="34">
        <f t="shared" si="8"/>
        <v>15.288335999999999</v>
      </c>
      <c r="AD27" s="34">
        <f t="shared" si="8"/>
        <v>0</v>
      </c>
      <c r="AE27" s="34">
        <f t="shared" si="8"/>
        <v>0</v>
      </c>
      <c r="AF27" s="34">
        <f t="shared" si="8"/>
        <v>0</v>
      </c>
      <c r="AG27" s="34">
        <f t="shared" si="8"/>
        <v>0</v>
      </c>
      <c r="AH27" s="34">
        <f t="shared" si="8"/>
        <v>0</v>
      </c>
      <c r="AI27" s="34">
        <f t="shared" si="8"/>
        <v>0</v>
      </c>
      <c r="AJ27" s="34">
        <f t="shared" si="8"/>
        <v>0</v>
      </c>
      <c r="AK27" s="34">
        <f t="shared" si="8"/>
        <v>0</v>
      </c>
      <c r="AL27" s="34">
        <f t="shared" si="8"/>
        <v>0</v>
      </c>
      <c r="AM27" s="34">
        <f t="shared" si="8"/>
        <v>0</v>
      </c>
      <c r="AN27" s="34">
        <f t="shared" si="8"/>
        <v>0</v>
      </c>
      <c r="AO27" s="50"/>
      <c r="AP27" s="27" t="s">
        <v>140</v>
      </c>
    </row>
    <row r="28" spans="1:42" s="27" customFormat="1" ht="15.75" customHeight="1" x14ac:dyDescent="0.25">
      <c r="A28" s="82"/>
      <c r="E28" s="18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50"/>
    </row>
    <row r="29" spans="1:42" s="27" customFormat="1" ht="15.75" customHeight="1" x14ac:dyDescent="0.25">
      <c r="A29" s="43"/>
      <c r="B29" s="82" t="s">
        <v>53</v>
      </c>
      <c r="D29" s="83"/>
      <c r="E29" s="85">
        <f>SUM(F29:AN29)</f>
        <v>4184.2000000000007</v>
      </c>
      <c r="F29" s="38">
        <f>'Field Profiles'!F23/2</f>
        <v>0</v>
      </c>
      <c r="G29" s="38">
        <f>'Field Profiles'!G23/2</f>
        <v>0</v>
      </c>
      <c r="H29" s="38">
        <f>'Field Profiles'!H23/2</f>
        <v>0</v>
      </c>
      <c r="I29" s="38">
        <f>'Field Profiles'!I23/2</f>
        <v>0</v>
      </c>
      <c r="J29" s="38">
        <f>'Field Profiles'!J23/2</f>
        <v>0</v>
      </c>
      <c r="K29" s="38">
        <f>'Field Profiles'!K23/2</f>
        <v>0</v>
      </c>
      <c r="L29" s="38">
        <f>'Field Profiles'!L23/2</f>
        <v>0</v>
      </c>
      <c r="M29" s="38">
        <f>'Field Profiles'!M23/2</f>
        <v>0</v>
      </c>
      <c r="N29" s="38">
        <f>'Field Profiles'!N23/2</f>
        <v>0</v>
      </c>
      <c r="O29" s="38">
        <f>'Field Profiles'!O23/2</f>
        <v>0</v>
      </c>
      <c r="P29" s="38">
        <f>'Field Profiles'!P23/2</f>
        <v>0</v>
      </c>
      <c r="Q29" s="38">
        <f>'Field Profiles'!Q23/2</f>
        <v>0</v>
      </c>
      <c r="R29" s="38">
        <f>'Field Profiles'!R23/2</f>
        <v>0</v>
      </c>
      <c r="S29" s="38">
        <f>'Field Profiles'!S23/2</f>
        <v>0</v>
      </c>
      <c r="T29" s="38">
        <f>'Field Profiles'!T23/2</f>
        <v>0</v>
      </c>
      <c r="U29" s="38">
        <f>'Field Profiles'!U23/2</f>
        <v>0</v>
      </c>
      <c r="V29" s="38">
        <f>'Field Profiles'!V23/2</f>
        <v>321.86153846153843</v>
      </c>
      <c r="W29" s="38">
        <f>'Field Profiles'!W23/2</f>
        <v>321.86153846153843</v>
      </c>
      <c r="X29" s="38">
        <f>'Field Profiles'!X23/2</f>
        <v>321.86153846153843</v>
      </c>
      <c r="Y29" s="38">
        <f>'Field Profiles'!Y23/2</f>
        <v>321.86153846153843</v>
      </c>
      <c r="Z29" s="38">
        <f>'Field Profiles'!Z23/2</f>
        <v>321.86153846153843</v>
      </c>
      <c r="AA29" s="38">
        <f>'Field Profiles'!AA23/2</f>
        <v>321.86153846153843</v>
      </c>
      <c r="AB29" s="38">
        <f>'Field Profiles'!AB23/2</f>
        <v>321.86153846153843</v>
      </c>
      <c r="AC29" s="38">
        <f>'Field Profiles'!AC23/2</f>
        <v>321.86153846153843</v>
      </c>
      <c r="AD29" s="38">
        <f>'Field Profiles'!AD23/2</f>
        <v>321.86153846153843</v>
      </c>
      <c r="AE29" s="38">
        <f>'Field Profiles'!AE23/2</f>
        <v>321.86153846153843</v>
      </c>
      <c r="AF29" s="38">
        <f>'Field Profiles'!AF23/2</f>
        <v>321.86153846153843</v>
      </c>
      <c r="AG29" s="38">
        <f>'Field Profiles'!AG23/2</f>
        <v>321.86153846153843</v>
      </c>
      <c r="AH29" s="38">
        <f>'Field Profiles'!AH23/2</f>
        <v>321.86153846153843</v>
      </c>
      <c r="AI29" s="38">
        <f>'Field Profiles'!AI23/2</f>
        <v>0</v>
      </c>
      <c r="AJ29" s="38">
        <f>'Field Profiles'!AJ23/2</f>
        <v>0</v>
      </c>
      <c r="AK29" s="38">
        <f>'Field Profiles'!AK23/2</f>
        <v>0</v>
      </c>
      <c r="AL29" s="38">
        <f>'Field Profiles'!AL23/2</f>
        <v>0</v>
      </c>
      <c r="AM29" s="38">
        <f>'Field Profiles'!AM23/2</f>
        <v>0</v>
      </c>
      <c r="AN29" s="38">
        <f>'Field Profiles'!AN23/2</f>
        <v>0</v>
      </c>
    </row>
    <row r="30" spans="1:42" s="27" customFormat="1" ht="15.75" customHeight="1" x14ac:dyDescent="0.25">
      <c r="A30" s="43"/>
      <c r="B30" s="82"/>
      <c r="D30" s="83"/>
      <c r="E30" s="85"/>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1:42" s="27" customFormat="1" ht="15.75" customHeight="1" x14ac:dyDescent="0.25">
      <c r="A31" s="43"/>
      <c r="B31" s="82" t="s">
        <v>135</v>
      </c>
      <c r="D31" s="83"/>
      <c r="E31" s="85"/>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row>
    <row r="32" spans="1:42" s="27" customFormat="1" ht="15.75" customHeight="1" x14ac:dyDescent="0.25">
      <c r="A32" s="43"/>
      <c r="C32" s="27" t="s">
        <v>207</v>
      </c>
      <c r="D32" s="84"/>
      <c r="E32" s="85">
        <f>SUM(F32:AN32)</f>
        <v>354.36500000000001</v>
      </c>
      <c r="F32" s="38">
        <f>'Field Profiles'!F27/2</f>
        <v>0</v>
      </c>
      <c r="G32" s="38">
        <f>'Field Profiles'!G27/2</f>
        <v>0</v>
      </c>
      <c r="H32" s="38">
        <f>'Field Profiles'!H27/2</f>
        <v>0</v>
      </c>
      <c r="I32" s="38">
        <f>'Field Profiles'!I27/2</f>
        <v>0</v>
      </c>
      <c r="J32" s="38">
        <f>'Field Profiles'!J27/2</f>
        <v>0</v>
      </c>
      <c r="K32" s="38">
        <f>'Field Profiles'!K27/2</f>
        <v>0</v>
      </c>
      <c r="L32" s="38">
        <f>'Field Profiles'!L27/2</f>
        <v>0</v>
      </c>
      <c r="M32" s="38">
        <f>'Field Profiles'!M27/2</f>
        <v>0</v>
      </c>
      <c r="N32" s="38">
        <f>'Field Profiles'!N27/2</f>
        <v>0</v>
      </c>
      <c r="O32" s="38">
        <f>'Field Profiles'!O27/2</f>
        <v>0</v>
      </c>
      <c r="P32" s="38">
        <f>'Field Profiles'!P27/2</f>
        <v>0</v>
      </c>
      <c r="Q32" s="38">
        <f>'Field Profiles'!Q27/2</f>
        <v>0</v>
      </c>
      <c r="R32" s="38">
        <f>'Field Profiles'!R27/2</f>
        <v>0</v>
      </c>
      <c r="S32" s="38">
        <f>'Field Profiles'!S27/2</f>
        <v>0</v>
      </c>
      <c r="T32" s="38">
        <f>'Field Profiles'!T27/2</f>
        <v>0</v>
      </c>
      <c r="U32" s="38">
        <f>'Field Profiles'!U27/2</f>
        <v>0</v>
      </c>
      <c r="V32" s="38">
        <f>'Field Profiles'!V27/2</f>
        <v>0</v>
      </c>
      <c r="W32" s="38">
        <f>'Field Profiles'!W27/2</f>
        <v>0</v>
      </c>
      <c r="X32" s="38">
        <f>'Field Profiles'!X27/2</f>
        <v>0</v>
      </c>
      <c r="Y32" s="38">
        <f>'Field Profiles'!Y27/2</f>
        <v>0</v>
      </c>
      <c r="Z32" s="38">
        <f>'Field Profiles'!Z27/2</f>
        <v>0</v>
      </c>
      <c r="AA32" s="38">
        <f>'Field Profiles'!AA27/2</f>
        <v>0</v>
      </c>
      <c r="AB32" s="38">
        <f>'Field Profiles'!AB27/2</f>
        <v>0</v>
      </c>
      <c r="AC32" s="38">
        <f>'Field Profiles'!AC27/2</f>
        <v>0</v>
      </c>
      <c r="AD32" s="38">
        <f>'Field Profiles'!AD27/2</f>
        <v>0</v>
      </c>
      <c r="AE32" s="38">
        <f>'Field Profiles'!AE27/2</f>
        <v>0</v>
      </c>
      <c r="AF32" s="38">
        <f>'Field Profiles'!AF27/2</f>
        <v>0</v>
      </c>
      <c r="AG32" s="38">
        <f>'Field Profiles'!AG27/2</f>
        <v>0</v>
      </c>
      <c r="AH32" s="38">
        <f>'Field Profiles'!AH27/2</f>
        <v>0</v>
      </c>
      <c r="AI32" s="38">
        <f>'Field Profiles'!AI27/2</f>
        <v>354.36500000000001</v>
      </c>
      <c r="AJ32" s="38">
        <f>'Field Profiles'!AJ27/2</f>
        <v>0</v>
      </c>
      <c r="AK32" s="38">
        <f>'Field Profiles'!AK27/2</f>
        <v>0</v>
      </c>
      <c r="AL32" s="38">
        <f>'Field Profiles'!AL27/2</f>
        <v>0</v>
      </c>
      <c r="AM32" s="38">
        <f>'Field Profiles'!AM27/2</f>
        <v>0</v>
      </c>
      <c r="AN32" s="38">
        <f>'Field Profiles'!AN27/2</f>
        <v>0</v>
      </c>
      <c r="AP32" s="27" t="s">
        <v>137</v>
      </c>
    </row>
    <row r="33" spans="1:42" s="27" customFormat="1" ht="15.75" customHeight="1" x14ac:dyDescent="0.25">
      <c r="A33" s="82"/>
      <c r="E33" s="86"/>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5"/>
      <c r="AP33" s="28"/>
    </row>
    <row r="34" spans="1:42" s="27" customFormat="1" ht="15.75" customHeight="1" x14ac:dyDescent="0.25">
      <c r="A34" s="13" t="s">
        <v>59</v>
      </c>
      <c r="E34" s="85">
        <f>SUM(F34:AN34)</f>
        <v>10243.945</v>
      </c>
      <c r="F34" s="39">
        <f t="shared" ref="F34:N34" si="9">F32+F29+F21+F16</f>
        <v>160</v>
      </c>
      <c r="G34" s="39">
        <f t="shared" si="9"/>
        <v>0</v>
      </c>
      <c r="H34" s="39">
        <f t="shared" si="9"/>
        <v>0</v>
      </c>
      <c r="I34" s="39">
        <f t="shared" si="9"/>
        <v>0</v>
      </c>
      <c r="J34" s="39">
        <f t="shared" si="9"/>
        <v>0</v>
      </c>
      <c r="K34" s="39">
        <f t="shared" si="9"/>
        <v>0</v>
      </c>
      <c r="L34" s="39">
        <f t="shared" si="9"/>
        <v>0</v>
      </c>
      <c r="M34" s="39">
        <f t="shared" si="9"/>
        <v>0</v>
      </c>
      <c r="N34" s="39">
        <f t="shared" si="9"/>
        <v>130.5</v>
      </c>
      <c r="O34" s="39">
        <f>O32+O29+O21+O16</f>
        <v>0</v>
      </c>
      <c r="P34" s="39">
        <f t="shared" ref="P34:AN34" si="10">P32+P29+P21+P16</f>
        <v>0</v>
      </c>
      <c r="Q34" s="39">
        <f t="shared" si="10"/>
        <v>0</v>
      </c>
      <c r="R34" s="39">
        <f t="shared" si="10"/>
        <v>0</v>
      </c>
      <c r="S34" s="39">
        <f t="shared" si="10"/>
        <v>625.06599999999992</v>
      </c>
      <c r="T34" s="39">
        <f t="shared" si="10"/>
        <v>2163.6899999999996</v>
      </c>
      <c r="U34" s="39">
        <f t="shared" si="10"/>
        <v>1682.8699999999997</v>
      </c>
      <c r="V34" s="39">
        <f t="shared" si="10"/>
        <v>658.43553846153839</v>
      </c>
      <c r="W34" s="39">
        <f t="shared" si="10"/>
        <v>321.86153846153843</v>
      </c>
      <c r="X34" s="39">
        <f t="shared" si="10"/>
        <v>321.86153846153843</v>
      </c>
      <c r="Y34" s="39">
        <f t="shared" si="10"/>
        <v>321.86153846153843</v>
      </c>
      <c r="Z34" s="39">
        <f t="shared" si="10"/>
        <v>400.72993846153844</v>
      </c>
      <c r="AA34" s="39">
        <f t="shared" si="10"/>
        <v>594.8675384615384</v>
      </c>
      <c r="AB34" s="39">
        <f t="shared" si="10"/>
        <v>534.1995384615384</v>
      </c>
      <c r="AC34" s="39">
        <f t="shared" si="10"/>
        <v>364.32913846153843</v>
      </c>
      <c r="AD34" s="39">
        <f t="shared" si="10"/>
        <v>321.86153846153843</v>
      </c>
      <c r="AE34" s="39">
        <f t="shared" si="10"/>
        <v>321.86153846153843</v>
      </c>
      <c r="AF34" s="39">
        <f t="shared" si="10"/>
        <v>321.86153846153843</v>
      </c>
      <c r="AG34" s="39">
        <f t="shared" si="10"/>
        <v>321.86153846153843</v>
      </c>
      <c r="AH34" s="39">
        <f t="shared" si="10"/>
        <v>321.86153846153843</v>
      </c>
      <c r="AI34" s="39">
        <f t="shared" si="10"/>
        <v>354.36500000000001</v>
      </c>
      <c r="AJ34" s="39">
        <f t="shared" si="10"/>
        <v>0</v>
      </c>
      <c r="AK34" s="39">
        <f t="shared" si="10"/>
        <v>0</v>
      </c>
      <c r="AL34" s="39">
        <f t="shared" si="10"/>
        <v>0</v>
      </c>
      <c r="AM34" s="39">
        <f t="shared" si="10"/>
        <v>0</v>
      </c>
      <c r="AN34" s="39">
        <f t="shared" si="10"/>
        <v>0</v>
      </c>
      <c r="AO34" s="35"/>
      <c r="AP34" s="28"/>
    </row>
    <row r="35" spans="1:42" s="26" customFormat="1" ht="15.7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22" customFormat="1" ht="21.75" customHeight="1" x14ac:dyDescent="0.25">
      <c r="A36" s="21" t="s">
        <v>333</v>
      </c>
      <c r="E36" s="186"/>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4"/>
      <c r="AP36" s="25"/>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14" customFormat="1" ht="15.75" customHeight="1" x14ac:dyDescent="0.25">
      <c r="A38" s="13" t="s">
        <v>22</v>
      </c>
      <c r="E38" s="85"/>
      <c r="F38" s="173">
        <v>1</v>
      </c>
      <c r="G38" s="174">
        <f>IF(G2&lt;='Field Profiles'!$D$14,1,+F38*(1+Dashboard!$D$12))</f>
        <v>1</v>
      </c>
      <c r="H38" s="174">
        <f>IF(H2&lt;='Field Profiles'!$D$14,1,+G38*(1+Dashboard!$D$12))</f>
        <v>1</v>
      </c>
      <c r="I38" s="174">
        <f>IF(I2&lt;='Field Profiles'!$D$14,1,+H38*(1+Dashboard!$D$12))</f>
        <v>1</v>
      </c>
      <c r="J38" s="174">
        <f>IF(J2&lt;='Field Profiles'!$D$14,1,+I38*(1+Dashboard!$D$12))</f>
        <v>1</v>
      </c>
      <c r="K38" s="174">
        <f>IF(K2&lt;='Field Profiles'!$D$14,1,+J38*(1+Dashboard!$D$12))</f>
        <v>1</v>
      </c>
      <c r="L38" s="174">
        <f>IF(L2&lt;='Field Profiles'!$D$14,1,+K38*(1+Dashboard!$D$12))</f>
        <v>1</v>
      </c>
      <c r="M38" s="174">
        <f>IF(M2&lt;='Field Profiles'!$D$14,1,+L38*(1+Dashboard!$D$12))</f>
        <v>1</v>
      </c>
      <c r="N38" s="174">
        <f>IF(N2&lt;='Field Profiles'!$D$14,1,+M38*(1+Dashboard!$D$12))</f>
        <v>1</v>
      </c>
      <c r="O38" s="174">
        <f>IF(O2&lt;='Field Profiles'!$D$14,1,+N38*(1+Dashboard!$D$12))</f>
        <v>1</v>
      </c>
      <c r="P38" s="174">
        <f>IF(P2&lt;='Field Profiles'!$D$14,1,+O38*(1+Dashboard!$D$12))</f>
        <v>1</v>
      </c>
      <c r="Q38" s="174">
        <f>IF(Q2&lt;='Field Profiles'!$D$14,1,+P38*(1+Dashboard!$D$12))</f>
        <v>1</v>
      </c>
      <c r="R38" s="174">
        <f>IF(R2&lt;='Field Profiles'!$D$14,1,+Q38*(1+Dashboard!$D$12))</f>
        <v>1</v>
      </c>
      <c r="S38" s="174">
        <f>IF(S2&lt;='Field Profiles'!$D$14,1,+R38*(1+Dashboard!$D$12))</f>
        <v>1</v>
      </c>
      <c r="T38" s="174">
        <f>IF(T2&lt;='Field Profiles'!$D$14,1,+S38*(1+Dashboard!$D$12))</f>
        <v>1.02</v>
      </c>
      <c r="U38" s="174">
        <f>IF(U2&lt;='Field Profiles'!$D$14,1,+T38*(1+Dashboard!$D$12))</f>
        <v>1.0404</v>
      </c>
      <c r="V38" s="174">
        <f>IF(V2&lt;='Field Profiles'!$D$14,1,+U38*(1+Dashboard!$D$12))</f>
        <v>1.0612079999999999</v>
      </c>
      <c r="W38" s="174">
        <f>IF(W2&lt;='Field Profiles'!$D$14,1,+V38*(1+Dashboard!$D$12))</f>
        <v>1.08243216</v>
      </c>
      <c r="X38" s="174">
        <f>IF(X2&lt;='Field Profiles'!$D$14,1,+W38*(1+Dashboard!$D$12))</f>
        <v>1.1040808032</v>
      </c>
      <c r="Y38" s="174">
        <f>IF(Y2&lt;='Field Profiles'!$D$14,1,+X38*(1+Dashboard!$D$12))</f>
        <v>1.1261624192640001</v>
      </c>
      <c r="Z38" s="174">
        <f>IF(Z2&lt;='Field Profiles'!$D$14,1,+Y38*(1+Dashboard!$D$12))</f>
        <v>1.14868566764928</v>
      </c>
      <c r="AA38" s="174">
        <f>IF(AA2&lt;='Field Profiles'!$D$14,1,+Z38*(1+Dashboard!$D$12))</f>
        <v>1.1716593810022657</v>
      </c>
      <c r="AB38" s="174">
        <f>IF(AB2&lt;='Field Profiles'!$D$14,1,+AA38*(1+Dashboard!$D$12))</f>
        <v>1.1950925686223111</v>
      </c>
      <c r="AC38" s="174">
        <f>IF(AC2&lt;='Field Profiles'!$D$14,1,+AB38*(1+Dashboard!$D$12))</f>
        <v>1.2189944199947573</v>
      </c>
      <c r="AD38" s="174">
        <f>IF(AD2&lt;='Field Profiles'!$D$14,1,+AC38*(1+Dashboard!$D$12))</f>
        <v>1.2433743083946525</v>
      </c>
      <c r="AE38" s="174">
        <f>IF(AE2&lt;='Field Profiles'!$D$14,1,+AD38*(1+Dashboard!$D$12))</f>
        <v>1.2682417945625455</v>
      </c>
      <c r="AF38" s="174">
        <f>IF(AF2&lt;='Field Profiles'!$D$14,1,+AE38*(1+Dashboard!$D$12))</f>
        <v>1.2936066304537963</v>
      </c>
      <c r="AG38" s="174">
        <f>IF(AG2&lt;='Field Profiles'!$D$14,1,+AF38*(1+Dashboard!$D$12))</f>
        <v>1.3194787630628724</v>
      </c>
      <c r="AH38" s="174">
        <f>IF(AH2&lt;='Field Profiles'!$D$14,1,+AG38*(1+Dashboard!$D$12))</f>
        <v>1.3458683383241299</v>
      </c>
      <c r="AI38" s="174">
        <f>IF(AI2&lt;='Field Profiles'!$D$14,1,+AH38*(1+Dashboard!$D$12))</f>
        <v>1.3727857050906125</v>
      </c>
      <c r="AJ38" s="174">
        <f>IF(AJ2&lt;='Field Profiles'!$D$14,1,+AI38*(1+Dashboard!$D$12))</f>
        <v>1.4002414191924248</v>
      </c>
      <c r="AK38" s="174">
        <f>IF(AK2&lt;='Field Profiles'!$D$14,1,+AJ38*(1+Dashboard!$D$12))</f>
        <v>1.4282462475762734</v>
      </c>
      <c r="AL38" s="174">
        <f>IF(AL2&lt;='Field Profiles'!$D$14,1,+AK38*(1+Dashboard!$D$12))</f>
        <v>1.4568111725277988</v>
      </c>
      <c r="AM38" s="174">
        <f>IF(AM2&lt;='Field Profiles'!$D$14,1,+AL38*(1+Dashboard!$D$12))</f>
        <v>1.4859473959783549</v>
      </c>
      <c r="AN38" s="174">
        <f>IF(AN2&lt;='Field Profiles'!$D$14,1,+AM38*(1+Dashboard!$D$12))</f>
        <v>1.5156663438979221</v>
      </c>
      <c r="AO38" s="85"/>
      <c r="AP38" s="100"/>
    </row>
    <row r="39" spans="1:42" s="26" customFormat="1" ht="15" customHeight="1" x14ac:dyDescent="0.25">
      <c r="A39" s="13"/>
      <c r="E39" s="119"/>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27"/>
      <c r="AP39" s="28"/>
    </row>
    <row r="40" spans="1:42" s="33" customFormat="1" ht="15.75" customHeight="1" x14ac:dyDescent="0.25">
      <c r="A40" s="13" t="s">
        <v>60</v>
      </c>
      <c r="B40" s="30"/>
      <c r="C40" s="43"/>
      <c r="D40" s="43"/>
      <c r="E40" s="119"/>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51"/>
      <c r="AO40" s="27"/>
      <c r="AP40" s="28"/>
    </row>
    <row r="41" spans="1:42" s="27" customFormat="1" ht="15.75" customHeight="1" x14ac:dyDescent="0.25">
      <c r="A41" s="43"/>
      <c r="B41" s="27" t="s">
        <v>61</v>
      </c>
      <c r="D41" s="83"/>
      <c r="E41" s="85">
        <f>SUM(F41:AN41)</f>
        <v>19600.000000000018</v>
      </c>
      <c r="F41" s="38">
        <f>+F13/2</f>
        <v>0</v>
      </c>
      <c r="G41" s="38">
        <f t="shared" ref="G41:AN41" si="11">+G13</f>
        <v>0</v>
      </c>
      <c r="H41" s="38">
        <f t="shared" si="11"/>
        <v>0</v>
      </c>
      <c r="I41" s="38">
        <f t="shared" si="11"/>
        <v>0</v>
      </c>
      <c r="J41" s="38">
        <f t="shared" si="11"/>
        <v>0</v>
      </c>
      <c r="K41" s="38">
        <f t="shared" si="11"/>
        <v>0</v>
      </c>
      <c r="L41" s="38">
        <f t="shared" si="11"/>
        <v>0</v>
      </c>
      <c r="M41" s="38">
        <f t="shared" si="11"/>
        <v>0</v>
      </c>
      <c r="N41" s="38">
        <f t="shared" si="11"/>
        <v>0</v>
      </c>
      <c r="O41" s="38">
        <f t="shared" si="11"/>
        <v>0</v>
      </c>
      <c r="P41" s="38">
        <f t="shared" si="11"/>
        <v>0</v>
      </c>
      <c r="Q41" s="38">
        <f t="shared" si="11"/>
        <v>0</v>
      </c>
      <c r="R41" s="38">
        <f t="shared" si="11"/>
        <v>0</v>
      </c>
      <c r="S41" s="38">
        <f t="shared" si="11"/>
        <v>0</v>
      </c>
      <c r="T41" s="38">
        <f t="shared" si="11"/>
        <v>0</v>
      </c>
      <c r="U41" s="38">
        <f t="shared" si="11"/>
        <v>0</v>
      </c>
      <c r="V41" s="38">
        <f t="shared" si="11"/>
        <v>342.1875</v>
      </c>
      <c r="W41" s="38">
        <f t="shared" si="11"/>
        <v>1277.5</v>
      </c>
      <c r="X41" s="38">
        <f t="shared" si="11"/>
        <v>1916.25</v>
      </c>
      <c r="Y41" s="38">
        <f t="shared" si="11"/>
        <v>1916.25</v>
      </c>
      <c r="Z41" s="38">
        <f t="shared" si="11"/>
        <v>1916.25</v>
      </c>
      <c r="AA41" s="38">
        <f t="shared" si="11"/>
        <v>1916.25</v>
      </c>
      <c r="AB41" s="38">
        <f t="shared" si="11"/>
        <v>1916.25</v>
      </c>
      <c r="AC41" s="38">
        <f t="shared" si="11"/>
        <v>1916.25</v>
      </c>
      <c r="AD41" s="38">
        <f t="shared" si="11"/>
        <v>1833.5227272727336</v>
      </c>
      <c r="AE41" s="38">
        <f t="shared" si="11"/>
        <v>1571.5909090909142</v>
      </c>
      <c r="AF41" s="38">
        <f t="shared" si="11"/>
        <v>1244.1761363636406</v>
      </c>
      <c r="AG41" s="38">
        <f t="shared" si="11"/>
        <v>1047.7272727272764</v>
      </c>
      <c r="AH41" s="38">
        <f t="shared" si="11"/>
        <v>785.79545454545735</v>
      </c>
      <c r="AI41" s="38">
        <f t="shared" si="11"/>
        <v>0</v>
      </c>
      <c r="AJ41" s="38">
        <f t="shared" si="11"/>
        <v>0</v>
      </c>
      <c r="AK41" s="38">
        <f t="shared" si="11"/>
        <v>0</v>
      </c>
      <c r="AL41" s="38">
        <f t="shared" si="11"/>
        <v>0</v>
      </c>
      <c r="AM41" s="38">
        <f t="shared" si="11"/>
        <v>0</v>
      </c>
      <c r="AN41" s="38">
        <f t="shared" si="11"/>
        <v>0</v>
      </c>
    </row>
    <row r="42" spans="1:42" s="26" customFormat="1" ht="15.75" customHeight="1" x14ac:dyDescent="0.25">
      <c r="B42" s="43" t="s">
        <v>63</v>
      </c>
      <c r="C42" s="43"/>
      <c r="D42" s="43"/>
      <c r="E42" s="85"/>
      <c r="F42" s="1">
        <f>+$D$13*F38</f>
        <v>70</v>
      </c>
      <c r="G42" s="1">
        <f t="shared" ref="G42:AN42" si="12">+$D$13*G38</f>
        <v>70</v>
      </c>
      <c r="H42" s="1">
        <f t="shared" si="12"/>
        <v>70</v>
      </c>
      <c r="I42" s="1">
        <f t="shared" si="12"/>
        <v>70</v>
      </c>
      <c r="J42" s="1">
        <f t="shared" si="12"/>
        <v>70</v>
      </c>
      <c r="K42" s="1">
        <f t="shared" si="12"/>
        <v>70</v>
      </c>
      <c r="L42" s="1">
        <f t="shared" si="12"/>
        <v>70</v>
      </c>
      <c r="M42" s="1">
        <f t="shared" si="12"/>
        <v>70</v>
      </c>
      <c r="N42" s="1">
        <f t="shared" si="12"/>
        <v>70</v>
      </c>
      <c r="O42" s="1">
        <f t="shared" si="12"/>
        <v>70</v>
      </c>
      <c r="P42" s="1">
        <f t="shared" si="12"/>
        <v>70</v>
      </c>
      <c r="Q42" s="1">
        <f t="shared" si="12"/>
        <v>70</v>
      </c>
      <c r="R42" s="1">
        <f t="shared" si="12"/>
        <v>70</v>
      </c>
      <c r="S42" s="1">
        <f t="shared" si="12"/>
        <v>70</v>
      </c>
      <c r="T42" s="1">
        <f t="shared" si="12"/>
        <v>71.400000000000006</v>
      </c>
      <c r="U42" s="1">
        <f t="shared" si="12"/>
        <v>72.828000000000003</v>
      </c>
      <c r="V42" s="1">
        <f t="shared" si="12"/>
        <v>74.284559999999999</v>
      </c>
      <c r="W42" s="1">
        <f t="shared" si="12"/>
        <v>75.770251200000004</v>
      </c>
      <c r="X42" s="1">
        <f t="shared" si="12"/>
        <v>77.285656224000007</v>
      </c>
      <c r="Y42" s="1">
        <f t="shared" si="12"/>
        <v>78.83136934848001</v>
      </c>
      <c r="Z42" s="1">
        <f t="shared" si="12"/>
        <v>80.407996735449601</v>
      </c>
      <c r="AA42" s="1">
        <f t="shared" si="12"/>
        <v>82.016156670158608</v>
      </c>
      <c r="AB42" s="1">
        <f t="shared" si="12"/>
        <v>83.65647980356178</v>
      </c>
      <c r="AC42" s="1">
        <f t="shared" si="12"/>
        <v>85.329609399633014</v>
      </c>
      <c r="AD42" s="1">
        <f t="shared" si="12"/>
        <v>87.036201587625669</v>
      </c>
      <c r="AE42" s="1">
        <f t="shared" si="12"/>
        <v>88.77692561937819</v>
      </c>
      <c r="AF42" s="1">
        <f t="shared" si="12"/>
        <v>90.552464131765745</v>
      </c>
      <c r="AG42" s="1">
        <f t="shared" si="12"/>
        <v>92.363513414401069</v>
      </c>
      <c r="AH42" s="1">
        <f t="shared" si="12"/>
        <v>94.210783682689097</v>
      </c>
      <c r="AI42" s="1">
        <f t="shared" si="12"/>
        <v>96.094999356342868</v>
      </c>
      <c r="AJ42" s="1">
        <f t="shared" si="12"/>
        <v>98.016899343469746</v>
      </c>
      <c r="AK42" s="1">
        <f t="shared" si="12"/>
        <v>99.977237330339136</v>
      </c>
      <c r="AL42" s="1">
        <f t="shared" si="12"/>
        <v>101.97678207694591</v>
      </c>
      <c r="AM42" s="1">
        <f t="shared" si="12"/>
        <v>104.01631771848484</v>
      </c>
      <c r="AN42" s="1">
        <f t="shared" si="12"/>
        <v>106.09664407285455</v>
      </c>
      <c r="AO42" s="32"/>
      <c r="AP42" s="28" t="s">
        <v>81</v>
      </c>
    </row>
    <row r="43" spans="1:42" s="14" customFormat="1" ht="15.75" customHeight="1" x14ac:dyDescent="0.25">
      <c r="A43" s="13"/>
      <c r="B43" s="14" t="s">
        <v>62</v>
      </c>
      <c r="E43" s="276">
        <f>SUM(F43:AN43)</f>
        <v>23414.416099144441</v>
      </c>
      <c r="F43" s="277">
        <f>+F41*F38</f>
        <v>0</v>
      </c>
      <c r="G43" s="277">
        <f t="shared" ref="G43:AN43" si="13">+G41*G38</f>
        <v>0</v>
      </c>
      <c r="H43" s="277">
        <f t="shared" si="13"/>
        <v>0</v>
      </c>
      <c r="I43" s="277">
        <f t="shared" si="13"/>
        <v>0</v>
      </c>
      <c r="J43" s="277">
        <f t="shared" si="13"/>
        <v>0</v>
      </c>
      <c r="K43" s="277">
        <f t="shared" si="13"/>
        <v>0</v>
      </c>
      <c r="L43" s="277">
        <f t="shared" si="13"/>
        <v>0</v>
      </c>
      <c r="M43" s="277">
        <f t="shared" si="13"/>
        <v>0</v>
      </c>
      <c r="N43" s="277">
        <f t="shared" si="13"/>
        <v>0</v>
      </c>
      <c r="O43" s="277">
        <f t="shared" si="13"/>
        <v>0</v>
      </c>
      <c r="P43" s="277">
        <f t="shared" si="13"/>
        <v>0</v>
      </c>
      <c r="Q43" s="277">
        <f t="shared" si="13"/>
        <v>0</v>
      </c>
      <c r="R43" s="277">
        <f t="shared" si="13"/>
        <v>0</v>
      </c>
      <c r="S43" s="277">
        <f t="shared" si="13"/>
        <v>0</v>
      </c>
      <c r="T43" s="277">
        <f t="shared" si="13"/>
        <v>0</v>
      </c>
      <c r="U43" s="277">
        <f t="shared" si="13"/>
        <v>0</v>
      </c>
      <c r="V43" s="277">
        <f t="shared" si="13"/>
        <v>363.13211249999995</v>
      </c>
      <c r="W43" s="277">
        <f t="shared" si="13"/>
        <v>1382.8070843999999</v>
      </c>
      <c r="X43" s="277">
        <f t="shared" si="13"/>
        <v>2115.6948391320002</v>
      </c>
      <c r="Y43" s="277">
        <f t="shared" si="13"/>
        <v>2158.0087359146401</v>
      </c>
      <c r="Z43" s="277">
        <f t="shared" si="13"/>
        <v>2201.1689106329327</v>
      </c>
      <c r="AA43" s="277">
        <f t="shared" si="13"/>
        <v>2245.1922888455915</v>
      </c>
      <c r="AB43" s="277">
        <f t="shared" si="13"/>
        <v>2290.0961346225035</v>
      </c>
      <c r="AC43" s="277">
        <f t="shared" si="13"/>
        <v>2335.8980573149538</v>
      </c>
      <c r="AD43" s="277">
        <f t="shared" si="13"/>
        <v>2279.755052948612</v>
      </c>
      <c r="AE43" s="277">
        <f t="shared" si="13"/>
        <v>1993.1572748636434</v>
      </c>
      <c r="AF43" s="277">
        <f t="shared" si="13"/>
        <v>1609.4744994523921</v>
      </c>
      <c r="AG43" s="277">
        <f t="shared" si="13"/>
        <v>1382.4538858454234</v>
      </c>
      <c r="AH43" s="277">
        <f t="shared" si="13"/>
        <v>1057.577222671749</v>
      </c>
      <c r="AI43" s="277">
        <f t="shared" si="13"/>
        <v>0</v>
      </c>
      <c r="AJ43" s="277">
        <f t="shared" si="13"/>
        <v>0</v>
      </c>
      <c r="AK43" s="277">
        <f t="shared" si="13"/>
        <v>0</v>
      </c>
      <c r="AL43" s="277">
        <f t="shared" si="13"/>
        <v>0</v>
      </c>
      <c r="AM43" s="277">
        <f t="shared" si="13"/>
        <v>0</v>
      </c>
      <c r="AN43" s="277">
        <f t="shared" si="13"/>
        <v>0</v>
      </c>
      <c r="AO43" s="99"/>
      <c r="AP43" s="100"/>
    </row>
    <row r="44" spans="1:42" s="26" customFormat="1" ht="15.75" customHeight="1" x14ac:dyDescent="0.25">
      <c r="A44" s="13"/>
      <c r="B44" s="26" t="s">
        <v>64</v>
      </c>
      <c r="C44" s="43"/>
      <c r="D44" s="43"/>
      <c r="E44" s="119"/>
      <c r="F44" s="41">
        <f>+F43</f>
        <v>0</v>
      </c>
      <c r="G44" s="41">
        <f t="shared" ref="G44:AN44" si="14">+G43+F44</f>
        <v>0</v>
      </c>
      <c r="H44" s="41">
        <f t="shared" si="14"/>
        <v>0</v>
      </c>
      <c r="I44" s="41">
        <f t="shared" si="14"/>
        <v>0</v>
      </c>
      <c r="J44" s="41">
        <f t="shared" si="14"/>
        <v>0</v>
      </c>
      <c r="K44" s="41">
        <f t="shared" si="14"/>
        <v>0</v>
      </c>
      <c r="L44" s="41">
        <f t="shared" si="14"/>
        <v>0</v>
      </c>
      <c r="M44" s="41">
        <f t="shared" si="14"/>
        <v>0</v>
      </c>
      <c r="N44" s="41">
        <f t="shared" si="14"/>
        <v>0</v>
      </c>
      <c r="O44" s="41">
        <f t="shared" si="14"/>
        <v>0</v>
      </c>
      <c r="P44" s="41">
        <f t="shared" si="14"/>
        <v>0</v>
      </c>
      <c r="Q44" s="41">
        <f t="shared" si="14"/>
        <v>0</v>
      </c>
      <c r="R44" s="41">
        <f t="shared" si="14"/>
        <v>0</v>
      </c>
      <c r="S44" s="41">
        <f t="shared" si="14"/>
        <v>0</v>
      </c>
      <c r="T44" s="41">
        <f t="shared" si="14"/>
        <v>0</v>
      </c>
      <c r="U44" s="41">
        <f t="shared" si="14"/>
        <v>0</v>
      </c>
      <c r="V44" s="41">
        <f t="shared" si="14"/>
        <v>363.13211249999995</v>
      </c>
      <c r="W44" s="41">
        <f t="shared" si="14"/>
        <v>1745.9391968999998</v>
      </c>
      <c r="X44" s="41">
        <f t="shared" si="14"/>
        <v>3861.634036032</v>
      </c>
      <c r="Y44" s="41">
        <f t="shared" si="14"/>
        <v>6019.6427719466401</v>
      </c>
      <c r="Z44" s="41">
        <f t="shared" si="14"/>
        <v>8220.8116825795732</v>
      </c>
      <c r="AA44" s="41">
        <f t="shared" si="14"/>
        <v>10466.003971425165</v>
      </c>
      <c r="AB44" s="41">
        <f t="shared" si="14"/>
        <v>12756.100106047668</v>
      </c>
      <c r="AC44" s="41">
        <f t="shared" si="14"/>
        <v>15091.998163362623</v>
      </c>
      <c r="AD44" s="41">
        <f t="shared" si="14"/>
        <v>17371.753216311234</v>
      </c>
      <c r="AE44" s="41">
        <f t="shared" si="14"/>
        <v>19364.910491174876</v>
      </c>
      <c r="AF44" s="41">
        <f t="shared" si="14"/>
        <v>20974.38499062727</v>
      </c>
      <c r="AG44" s="41">
        <f t="shared" si="14"/>
        <v>22356.838876472691</v>
      </c>
      <c r="AH44" s="41">
        <f t="shared" si="14"/>
        <v>23414.416099144441</v>
      </c>
      <c r="AI44" s="41">
        <f t="shared" si="14"/>
        <v>23414.416099144441</v>
      </c>
      <c r="AJ44" s="41">
        <f t="shared" si="14"/>
        <v>23414.416099144441</v>
      </c>
      <c r="AK44" s="41">
        <f t="shared" si="14"/>
        <v>23414.416099144441</v>
      </c>
      <c r="AL44" s="41">
        <f t="shared" si="14"/>
        <v>23414.416099144441</v>
      </c>
      <c r="AM44" s="41">
        <f t="shared" si="14"/>
        <v>23414.416099144441</v>
      </c>
      <c r="AN44" s="41">
        <f t="shared" si="14"/>
        <v>23414.416099144441</v>
      </c>
      <c r="AO44" s="27"/>
      <c r="AP44" s="28"/>
    </row>
    <row r="45" spans="1:42" s="27" customFormat="1" ht="15.75" customHeight="1" x14ac:dyDescent="0.25">
      <c r="A45" s="82"/>
      <c r="E45" s="86"/>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5"/>
      <c r="AP45" s="28"/>
    </row>
    <row r="46" spans="1:42" s="27" customFormat="1" ht="15.75" customHeight="1" x14ac:dyDescent="0.25">
      <c r="A46" s="118" t="s">
        <v>58</v>
      </c>
      <c r="E46" s="86"/>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5"/>
      <c r="AP46" s="28"/>
    </row>
    <row r="47" spans="1:42" s="33" customFormat="1" ht="15.75" customHeight="1" x14ac:dyDescent="0.25">
      <c r="B47" s="29" t="s">
        <v>65</v>
      </c>
      <c r="C47" s="43"/>
      <c r="D47" s="43"/>
      <c r="E47" s="119"/>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27"/>
      <c r="AP47" s="28"/>
    </row>
    <row r="48" spans="1:42" s="26" customFormat="1" ht="15.75" customHeight="1" x14ac:dyDescent="0.25">
      <c r="A48" s="13"/>
      <c r="B48" s="26" t="s">
        <v>56</v>
      </c>
      <c r="C48" s="43"/>
      <c r="D48" s="43"/>
      <c r="E48" s="85">
        <f>SUM(F48:AN48)</f>
        <v>290.5</v>
      </c>
      <c r="F48" s="41">
        <f t="shared" ref="F48:AN48" si="15">+F16</f>
        <v>160</v>
      </c>
      <c r="G48" s="41">
        <f t="shared" si="15"/>
        <v>0</v>
      </c>
      <c r="H48" s="41">
        <f t="shared" si="15"/>
        <v>0</v>
      </c>
      <c r="I48" s="41">
        <f t="shared" si="15"/>
        <v>0</v>
      </c>
      <c r="J48" s="41">
        <f t="shared" si="15"/>
        <v>0</v>
      </c>
      <c r="K48" s="41">
        <f t="shared" si="15"/>
        <v>0</v>
      </c>
      <c r="L48" s="41">
        <f t="shared" si="15"/>
        <v>0</v>
      </c>
      <c r="M48" s="41">
        <f t="shared" si="15"/>
        <v>0</v>
      </c>
      <c r="N48" s="41">
        <f t="shared" si="15"/>
        <v>130.5</v>
      </c>
      <c r="O48" s="41">
        <f t="shared" si="15"/>
        <v>0</v>
      </c>
      <c r="P48" s="41">
        <f t="shared" si="15"/>
        <v>0</v>
      </c>
      <c r="Q48" s="41">
        <f t="shared" si="15"/>
        <v>0</v>
      </c>
      <c r="R48" s="41">
        <f t="shared" si="15"/>
        <v>0</v>
      </c>
      <c r="S48" s="41">
        <f t="shared" si="15"/>
        <v>0</v>
      </c>
      <c r="T48" s="41">
        <f t="shared" si="15"/>
        <v>0</v>
      </c>
      <c r="U48" s="41">
        <f t="shared" si="15"/>
        <v>0</v>
      </c>
      <c r="V48" s="41">
        <f t="shared" si="15"/>
        <v>0</v>
      </c>
      <c r="W48" s="41">
        <f t="shared" si="15"/>
        <v>0</v>
      </c>
      <c r="X48" s="41">
        <f t="shared" si="15"/>
        <v>0</v>
      </c>
      <c r="Y48" s="41">
        <f t="shared" si="15"/>
        <v>0</v>
      </c>
      <c r="Z48" s="41">
        <f t="shared" si="15"/>
        <v>0</v>
      </c>
      <c r="AA48" s="41">
        <f t="shared" si="15"/>
        <v>0</v>
      </c>
      <c r="AB48" s="41">
        <f t="shared" si="15"/>
        <v>0</v>
      </c>
      <c r="AC48" s="41">
        <f t="shared" si="15"/>
        <v>0</v>
      </c>
      <c r="AD48" s="41">
        <f t="shared" si="15"/>
        <v>0</v>
      </c>
      <c r="AE48" s="41">
        <f t="shared" si="15"/>
        <v>0</v>
      </c>
      <c r="AF48" s="41">
        <f t="shared" si="15"/>
        <v>0</v>
      </c>
      <c r="AG48" s="41">
        <f t="shared" si="15"/>
        <v>0</v>
      </c>
      <c r="AH48" s="41">
        <f t="shared" si="15"/>
        <v>0</v>
      </c>
      <c r="AI48" s="41">
        <f t="shared" si="15"/>
        <v>0</v>
      </c>
      <c r="AJ48" s="41">
        <f t="shared" si="15"/>
        <v>0</v>
      </c>
      <c r="AK48" s="41">
        <f t="shared" si="15"/>
        <v>0</v>
      </c>
      <c r="AL48" s="41">
        <f t="shared" si="15"/>
        <v>0</v>
      </c>
      <c r="AM48" s="41">
        <f t="shared" si="15"/>
        <v>0</v>
      </c>
      <c r="AN48" s="41">
        <f t="shared" si="15"/>
        <v>0</v>
      </c>
      <c r="AO48" s="32"/>
      <c r="AP48" s="28"/>
    </row>
    <row r="49" spans="1:42" s="26" customFormat="1" ht="15.75" customHeight="1" x14ac:dyDescent="0.25">
      <c r="A49" s="13"/>
      <c r="B49" s="26" t="s">
        <v>117</v>
      </c>
      <c r="C49" s="43"/>
      <c r="D49" s="43"/>
      <c r="E49" s="85">
        <f>SUM(F49:AN49)</f>
        <v>5414.8799999999992</v>
      </c>
      <c r="F49" s="41">
        <f t="shared" ref="F49:AN49" si="16">+F21</f>
        <v>0</v>
      </c>
      <c r="G49" s="41">
        <f t="shared" si="16"/>
        <v>0</v>
      </c>
      <c r="H49" s="41">
        <f t="shared" si="16"/>
        <v>0</v>
      </c>
      <c r="I49" s="41">
        <f t="shared" si="16"/>
        <v>0</v>
      </c>
      <c r="J49" s="41">
        <f t="shared" si="16"/>
        <v>0</v>
      </c>
      <c r="K49" s="41">
        <f t="shared" si="16"/>
        <v>0</v>
      </c>
      <c r="L49" s="41">
        <f t="shared" si="16"/>
        <v>0</v>
      </c>
      <c r="M49" s="41">
        <f t="shared" si="16"/>
        <v>0</v>
      </c>
      <c r="N49" s="41">
        <f t="shared" si="16"/>
        <v>0</v>
      </c>
      <c r="O49" s="41">
        <f t="shared" si="16"/>
        <v>0</v>
      </c>
      <c r="P49" s="41">
        <f t="shared" si="16"/>
        <v>0</v>
      </c>
      <c r="Q49" s="41">
        <f t="shared" si="16"/>
        <v>0</v>
      </c>
      <c r="R49" s="41">
        <f t="shared" si="16"/>
        <v>0</v>
      </c>
      <c r="S49" s="41">
        <f t="shared" si="16"/>
        <v>625.06599999999992</v>
      </c>
      <c r="T49" s="41">
        <f t="shared" si="16"/>
        <v>2163.6899999999996</v>
      </c>
      <c r="U49" s="41">
        <f t="shared" si="16"/>
        <v>1682.8699999999997</v>
      </c>
      <c r="V49" s="41">
        <f t="shared" si="16"/>
        <v>336.57399999999996</v>
      </c>
      <c r="W49" s="41">
        <f t="shared" si="16"/>
        <v>0</v>
      </c>
      <c r="X49" s="41">
        <f t="shared" si="16"/>
        <v>0</v>
      </c>
      <c r="Y49" s="41">
        <f t="shared" si="16"/>
        <v>0</v>
      </c>
      <c r="Z49" s="41">
        <f t="shared" si="16"/>
        <v>78.868399999999994</v>
      </c>
      <c r="AA49" s="41">
        <f t="shared" si="16"/>
        <v>273.00599999999997</v>
      </c>
      <c r="AB49" s="41">
        <f t="shared" si="16"/>
        <v>212.33799999999997</v>
      </c>
      <c r="AC49" s="41">
        <f t="shared" si="16"/>
        <v>42.467599999999997</v>
      </c>
      <c r="AD49" s="41">
        <f t="shared" si="16"/>
        <v>0</v>
      </c>
      <c r="AE49" s="41">
        <f t="shared" si="16"/>
        <v>0</v>
      </c>
      <c r="AF49" s="41">
        <f t="shared" si="16"/>
        <v>0</v>
      </c>
      <c r="AG49" s="41">
        <f t="shared" si="16"/>
        <v>0</v>
      </c>
      <c r="AH49" s="41">
        <f t="shared" si="16"/>
        <v>0</v>
      </c>
      <c r="AI49" s="41">
        <f t="shared" si="16"/>
        <v>0</v>
      </c>
      <c r="AJ49" s="41">
        <f t="shared" si="16"/>
        <v>0</v>
      </c>
      <c r="AK49" s="41">
        <f t="shared" si="16"/>
        <v>0</v>
      </c>
      <c r="AL49" s="41">
        <f t="shared" si="16"/>
        <v>0</v>
      </c>
      <c r="AM49" s="41">
        <f t="shared" si="16"/>
        <v>0</v>
      </c>
      <c r="AN49" s="41">
        <f t="shared" si="16"/>
        <v>0</v>
      </c>
      <c r="AO49" s="32"/>
      <c r="AP49" s="28"/>
    </row>
    <row r="50" spans="1:42" s="26" customFormat="1" ht="15.75" customHeight="1" x14ac:dyDescent="0.25">
      <c r="A50" s="13"/>
      <c r="B50" s="26" t="s">
        <v>156</v>
      </c>
      <c r="C50" s="43"/>
      <c r="D50" s="43"/>
      <c r="E50" s="85">
        <f>SUM(F50:AN50)</f>
        <v>4184.2000000000007</v>
      </c>
      <c r="F50" s="41">
        <f t="shared" ref="F50:AN50" si="17">+F29</f>
        <v>0</v>
      </c>
      <c r="G50" s="41">
        <f t="shared" si="17"/>
        <v>0</v>
      </c>
      <c r="H50" s="41">
        <f t="shared" si="17"/>
        <v>0</v>
      </c>
      <c r="I50" s="41">
        <f t="shared" si="17"/>
        <v>0</v>
      </c>
      <c r="J50" s="41">
        <f t="shared" si="17"/>
        <v>0</v>
      </c>
      <c r="K50" s="41">
        <f t="shared" si="17"/>
        <v>0</v>
      </c>
      <c r="L50" s="41">
        <f t="shared" si="17"/>
        <v>0</v>
      </c>
      <c r="M50" s="41">
        <f t="shared" si="17"/>
        <v>0</v>
      </c>
      <c r="N50" s="41">
        <f t="shared" si="17"/>
        <v>0</v>
      </c>
      <c r="O50" s="41">
        <f t="shared" si="17"/>
        <v>0</v>
      </c>
      <c r="P50" s="41">
        <f t="shared" si="17"/>
        <v>0</v>
      </c>
      <c r="Q50" s="41">
        <f t="shared" si="17"/>
        <v>0</v>
      </c>
      <c r="R50" s="41">
        <f t="shared" si="17"/>
        <v>0</v>
      </c>
      <c r="S50" s="41">
        <f t="shared" si="17"/>
        <v>0</v>
      </c>
      <c r="T50" s="41">
        <f t="shared" si="17"/>
        <v>0</v>
      </c>
      <c r="U50" s="41">
        <f t="shared" si="17"/>
        <v>0</v>
      </c>
      <c r="V50" s="41">
        <f t="shared" si="17"/>
        <v>321.86153846153843</v>
      </c>
      <c r="W50" s="41">
        <f t="shared" si="17"/>
        <v>321.86153846153843</v>
      </c>
      <c r="X50" s="41">
        <f t="shared" si="17"/>
        <v>321.86153846153843</v>
      </c>
      <c r="Y50" s="41">
        <f t="shared" si="17"/>
        <v>321.86153846153843</v>
      </c>
      <c r="Z50" s="41">
        <f t="shared" si="17"/>
        <v>321.86153846153843</v>
      </c>
      <c r="AA50" s="41">
        <f t="shared" si="17"/>
        <v>321.86153846153843</v>
      </c>
      <c r="AB50" s="41">
        <f t="shared" si="17"/>
        <v>321.86153846153843</v>
      </c>
      <c r="AC50" s="41">
        <f t="shared" si="17"/>
        <v>321.86153846153843</v>
      </c>
      <c r="AD50" s="41">
        <f t="shared" si="17"/>
        <v>321.86153846153843</v>
      </c>
      <c r="AE50" s="41">
        <f t="shared" si="17"/>
        <v>321.86153846153843</v>
      </c>
      <c r="AF50" s="41">
        <f t="shared" si="17"/>
        <v>321.86153846153843</v>
      </c>
      <c r="AG50" s="41">
        <f t="shared" si="17"/>
        <v>321.86153846153843</v>
      </c>
      <c r="AH50" s="41">
        <f t="shared" si="17"/>
        <v>321.86153846153843</v>
      </c>
      <c r="AI50" s="41">
        <f t="shared" si="17"/>
        <v>0</v>
      </c>
      <c r="AJ50" s="41">
        <f t="shared" si="17"/>
        <v>0</v>
      </c>
      <c r="AK50" s="41">
        <f t="shared" si="17"/>
        <v>0</v>
      </c>
      <c r="AL50" s="41">
        <f t="shared" si="17"/>
        <v>0</v>
      </c>
      <c r="AM50" s="41">
        <f t="shared" si="17"/>
        <v>0</v>
      </c>
      <c r="AN50" s="41">
        <f t="shared" si="17"/>
        <v>0</v>
      </c>
      <c r="AO50" s="32"/>
      <c r="AP50" s="28"/>
    </row>
    <row r="51" spans="1:42" s="26" customFormat="1" ht="15.75" customHeight="1" x14ac:dyDescent="0.25">
      <c r="A51" s="13"/>
      <c r="B51" s="26" t="s">
        <v>206</v>
      </c>
      <c r="C51" s="43"/>
      <c r="D51" s="43"/>
      <c r="E51" s="85">
        <f>SUM(F51:AN51)</f>
        <v>354.36500000000001</v>
      </c>
      <c r="F51" s="45">
        <f>F32</f>
        <v>0</v>
      </c>
      <c r="G51" s="45">
        <f t="shared" ref="G51:AN51" si="18">G32</f>
        <v>0</v>
      </c>
      <c r="H51" s="45">
        <f t="shared" si="18"/>
        <v>0</v>
      </c>
      <c r="I51" s="45">
        <f t="shared" si="18"/>
        <v>0</v>
      </c>
      <c r="J51" s="45">
        <f t="shared" si="18"/>
        <v>0</v>
      </c>
      <c r="K51" s="45">
        <f t="shared" si="18"/>
        <v>0</v>
      </c>
      <c r="L51" s="45">
        <f t="shared" si="18"/>
        <v>0</v>
      </c>
      <c r="M51" s="45">
        <f t="shared" si="18"/>
        <v>0</v>
      </c>
      <c r="N51" s="45">
        <f t="shared" si="18"/>
        <v>0</v>
      </c>
      <c r="O51" s="45">
        <f t="shared" si="18"/>
        <v>0</v>
      </c>
      <c r="P51" s="45">
        <f t="shared" si="18"/>
        <v>0</v>
      </c>
      <c r="Q51" s="45">
        <f t="shared" si="18"/>
        <v>0</v>
      </c>
      <c r="R51" s="45">
        <f t="shared" si="18"/>
        <v>0</v>
      </c>
      <c r="S51" s="45">
        <f t="shared" si="18"/>
        <v>0</v>
      </c>
      <c r="T51" s="45">
        <f t="shared" si="18"/>
        <v>0</v>
      </c>
      <c r="U51" s="45">
        <f t="shared" si="18"/>
        <v>0</v>
      </c>
      <c r="V51" s="45">
        <f t="shared" si="18"/>
        <v>0</v>
      </c>
      <c r="W51" s="45">
        <f t="shared" si="18"/>
        <v>0</v>
      </c>
      <c r="X51" s="45">
        <f t="shared" si="18"/>
        <v>0</v>
      </c>
      <c r="Y51" s="45">
        <f t="shared" si="18"/>
        <v>0</v>
      </c>
      <c r="Z51" s="45">
        <f t="shared" si="18"/>
        <v>0</v>
      </c>
      <c r="AA51" s="45">
        <f t="shared" si="18"/>
        <v>0</v>
      </c>
      <c r="AB51" s="45">
        <f t="shared" si="18"/>
        <v>0</v>
      </c>
      <c r="AC51" s="45">
        <f t="shared" si="18"/>
        <v>0</v>
      </c>
      <c r="AD51" s="45">
        <f t="shared" si="18"/>
        <v>0</v>
      </c>
      <c r="AE51" s="45">
        <f t="shared" si="18"/>
        <v>0</v>
      </c>
      <c r="AF51" s="45">
        <f t="shared" si="18"/>
        <v>0</v>
      </c>
      <c r="AG51" s="45">
        <f t="shared" si="18"/>
        <v>0</v>
      </c>
      <c r="AH51" s="45">
        <f t="shared" si="18"/>
        <v>0</v>
      </c>
      <c r="AI51" s="45">
        <f t="shared" si="18"/>
        <v>354.36500000000001</v>
      </c>
      <c r="AJ51" s="45">
        <f t="shared" si="18"/>
        <v>0</v>
      </c>
      <c r="AK51" s="45">
        <f t="shared" si="18"/>
        <v>0</v>
      </c>
      <c r="AL51" s="45">
        <f t="shared" si="18"/>
        <v>0</v>
      </c>
      <c r="AM51" s="45">
        <f t="shared" si="18"/>
        <v>0</v>
      </c>
      <c r="AN51" s="45">
        <f t="shared" si="18"/>
        <v>0</v>
      </c>
      <c r="AO51" s="32"/>
      <c r="AP51" s="28"/>
    </row>
    <row r="52" spans="1:42" s="14" customFormat="1" ht="15.75" customHeight="1" x14ac:dyDescent="0.25">
      <c r="A52" s="13"/>
      <c r="B52" s="14" t="s">
        <v>65</v>
      </c>
      <c r="E52" s="276">
        <f>SUM(F52:AN52)</f>
        <v>10243.945</v>
      </c>
      <c r="F52" s="101">
        <f t="shared" ref="F52:AN52" si="19">SUM(F48:F51)</f>
        <v>160</v>
      </c>
      <c r="G52" s="101">
        <f t="shared" si="19"/>
        <v>0</v>
      </c>
      <c r="H52" s="101">
        <f t="shared" si="19"/>
        <v>0</v>
      </c>
      <c r="I52" s="101">
        <f t="shared" si="19"/>
        <v>0</v>
      </c>
      <c r="J52" s="101">
        <f t="shared" si="19"/>
        <v>0</v>
      </c>
      <c r="K52" s="101">
        <f t="shared" si="19"/>
        <v>0</v>
      </c>
      <c r="L52" s="101">
        <f t="shared" si="19"/>
        <v>0</v>
      </c>
      <c r="M52" s="101">
        <f t="shared" si="19"/>
        <v>0</v>
      </c>
      <c r="N52" s="101">
        <f t="shared" si="19"/>
        <v>130.5</v>
      </c>
      <c r="O52" s="101">
        <f t="shared" si="19"/>
        <v>0</v>
      </c>
      <c r="P52" s="101">
        <f t="shared" si="19"/>
        <v>0</v>
      </c>
      <c r="Q52" s="101">
        <f t="shared" si="19"/>
        <v>0</v>
      </c>
      <c r="R52" s="101">
        <f t="shared" si="19"/>
        <v>0</v>
      </c>
      <c r="S52" s="101">
        <f t="shared" si="19"/>
        <v>625.06599999999992</v>
      </c>
      <c r="T52" s="101">
        <f t="shared" si="19"/>
        <v>2163.6899999999996</v>
      </c>
      <c r="U52" s="101">
        <f t="shared" si="19"/>
        <v>1682.8699999999997</v>
      </c>
      <c r="V52" s="101">
        <f t="shared" si="19"/>
        <v>658.43553846153839</v>
      </c>
      <c r="W52" s="101">
        <f t="shared" si="19"/>
        <v>321.86153846153843</v>
      </c>
      <c r="X52" s="101">
        <f t="shared" si="19"/>
        <v>321.86153846153843</v>
      </c>
      <c r="Y52" s="101">
        <f t="shared" si="19"/>
        <v>321.86153846153843</v>
      </c>
      <c r="Z52" s="101">
        <f t="shared" si="19"/>
        <v>400.72993846153844</v>
      </c>
      <c r="AA52" s="101">
        <f t="shared" si="19"/>
        <v>594.8675384615384</v>
      </c>
      <c r="AB52" s="101">
        <f t="shared" si="19"/>
        <v>534.1995384615384</v>
      </c>
      <c r="AC52" s="101">
        <f t="shared" si="19"/>
        <v>364.32913846153843</v>
      </c>
      <c r="AD52" s="101">
        <f t="shared" si="19"/>
        <v>321.86153846153843</v>
      </c>
      <c r="AE52" s="101">
        <f t="shared" si="19"/>
        <v>321.86153846153843</v>
      </c>
      <c r="AF52" s="101">
        <f t="shared" si="19"/>
        <v>321.86153846153843</v>
      </c>
      <c r="AG52" s="101">
        <f t="shared" si="19"/>
        <v>321.86153846153843</v>
      </c>
      <c r="AH52" s="101">
        <f t="shared" si="19"/>
        <v>321.86153846153843</v>
      </c>
      <c r="AI52" s="101">
        <f t="shared" si="19"/>
        <v>354.36500000000001</v>
      </c>
      <c r="AJ52" s="101">
        <f t="shared" si="19"/>
        <v>0</v>
      </c>
      <c r="AK52" s="101">
        <f t="shared" si="19"/>
        <v>0</v>
      </c>
      <c r="AL52" s="101">
        <f t="shared" si="19"/>
        <v>0</v>
      </c>
      <c r="AM52" s="101">
        <f t="shared" si="19"/>
        <v>0</v>
      </c>
      <c r="AN52" s="101">
        <f t="shared" si="19"/>
        <v>0</v>
      </c>
      <c r="AO52" s="99"/>
      <c r="AP52" s="100"/>
    </row>
    <row r="53" spans="1:42" s="26" customFormat="1" ht="15.75" customHeight="1" x14ac:dyDescent="0.25">
      <c r="A53" s="13"/>
      <c r="B53" s="26" t="s">
        <v>66</v>
      </c>
      <c r="C53" s="43"/>
      <c r="D53" s="43"/>
      <c r="E53" s="119"/>
      <c r="F53" s="41">
        <f>+F52</f>
        <v>160</v>
      </c>
      <c r="G53" s="41">
        <f t="shared" ref="G53:AN53" si="20">+G52+F53</f>
        <v>160</v>
      </c>
      <c r="H53" s="41">
        <f t="shared" si="20"/>
        <v>160</v>
      </c>
      <c r="I53" s="41">
        <f t="shared" si="20"/>
        <v>160</v>
      </c>
      <c r="J53" s="41">
        <f t="shared" si="20"/>
        <v>160</v>
      </c>
      <c r="K53" s="41">
        <f t="shared" si="20"/>
        <v>160</v>
      </c>
      <c r="L53" s="41">
        <f t="shared" si="20"/>
        <v>160</v>
      </c>
      <c r="M53" s="41">
        <f t="shared" si="20"/>
        <v>160</v>
      </c>
      <c r="N53" s="41">
        <f t="shared" si="20"/>
        <v>290.5</v>
      </c>
      <c r="O53" s="41">
        <f t="shared" si="20"/>
        <v>290.5</v>
      </c>
      <c r="P53" s="41">
        <f t="shared" si="20"/>
        <v>290.5</v>
      </c>
      <c r="Q53" s="41">
        <f t="shared" si="20"/>
        <v>290.5</v>
      </c>
      <c r="R53" s="41">
        <f t="shared" si="20"/>
        <v>290.5</v>
      </c>
      <c r="S53" s="41">
        <f t="shared" si="20"/>
        <v>915.56599999999992</v>
      </c>
      <c r="T53" s="41">
        <f t="shared" si="20"/>
        <v>3079.2559999999994</v>
      </c>
      <c r="U53" s="41">
        <f t="shared" si="20"/>
        <v>4762.1259999999993</v>
      </c>
      <c r="V53" s="41">
        <f t="shared" si="20"/>
        <v>5420.5615384615376</v>
      </c>
      <c r="W53" s="41">
        <f t="shared" si="20"/>
        <v>5742.4230769230762</v>
      </c>
      <c r="X53" s="41">
        <f t="shared" si="20"/>
        <v>6064.2846153846149</v>
      </c>
      <c r="Y53" s="41">
        <f t="shared" si="20"/>
        <v>6386.1461538461535</v>
      </c>
      <c r="Z53" s="41">
        <f t="shared" si="20"/>
        <v>6786.8760923076916</v>
      </c>
      <c r="AA53" s="41">
        <f t="shared" si="20"/>
        <v>7381.7436307692296</v>
      </c>
      <c r="AB53" s="41">
        <f t="shared" si="20"/>
        <v>7915.943169230768</v>
      </c>
      <c r="AC53" s="41">
        <f t="shared" si="20"/>
        <v>8280.2723076923066</v>
      </c>
      <c r="AD53" s="41">
        <f t="shared" si="20"/>
        <v>8602.1338461538453</v>
      </c>
      <c r="AE53" s="41">
        <f t="shared" si="20"/>
        <v>8923.995384615384</v>
      </c>
      <c r="AF53" s="41">
        <f t="shared" si="20"/>
        <v>9245.8569230769226</v>
      </c>
      <c r="AG53" s="41">
        <f t="shared" si="20"/>
        <v>9567.7184615384613</v>
      </c>
      <c r="AH53" s="41">
        <f t="shared" si="20"/>
        <v>9889.58</v>
      </c>
      <c r="AI53" s="41">
        <f t="shared" si="20"/>
        <v>10243.945</v>
      </c>
      <c r="AJ53" s="41">
        <f t="shared" si="20"/>
        <v>10243.945</v>
      </c>
      <c r="AK53" s="41">
        <f t="shared" si="20"/>
        <v>10243.945</v>
      </c>
      <c r="AL53" s="41">
        <f t="shared" si="20"/>
        <v>10243.945</v>
      </c>
      <c r="AM53" s="41">
        <f t="shared" si="20"/>
        <v>10243.945</v>
      </c>
      <c r="AN53" s="41">
        <f t="shared" si="20"/>
        <v>10243.945</v>
      </c>
      <c r="AO53" s="27"/>
      <c r="AP53" s="28"/>
    </row>
    <row r="54" spans="1:42" s="26" customFormat="1" ht="15.75" customHeight="1" x14ac:dyDescent="0.25">
      <c r="A54" s="13"/>
      <c r="E54" s="119"/>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27"/>
      <c r="AP54" s="28"/>
    </row>
    <row r="55" spans="1:42" s="33" customFormat="1" ht="15.75" customHeight="1" x14ac:dyDescent="0.25">
      <c r="B55" s="29" t="s">
        <v>67</v>
      </c>
      <c r="C55" s="43"/>
      <c r="D55" s="43"/>
      <c r="E55" s="85"/>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27"/>
      <c r="AP55" s="28"/>
    </row>
    <row r="56" spans="1:42" s="26" customFormat="1" ht="15.75" customHeight="1" x14ac:dyDescent="0.25">
      <c r="A56" s="13"/>
      <c r="B56" s="26" t="s">
        <v>54</v>
      </c>
      <c r="C56" s="43"/>
      <c r="D56" s="43"/>
      <c r="E56" s="85">
        <f>SUM(F56:AN56)</f>
        <v>290.5</v>
      </c>
      <c r="F56" s="41">
        <f t="shared" ref="F56:AN59" si="21">+F48*F$38</f>
        <v>160</v>
      </c>
      <c r="G56" s="41">
        <f t="shared" si="21"/>
        <v>0</v>
      </c>
      <c r="H56" s="41">
        <f t="shared" si="21"/>
        <v>0</v>
      </c>
      <c r="I56" s="41">
        <f t="shared" si="21"/>
        <v>0</v>
      </c>
      <c r="J56" s="41">
        <f t="shared" si="21"/>
        <v>0</v>
      </c>
      <c r="K56" s="41">
        <f t="shared" si="21"/>
        <v>0</v>
      </c>
      <c r="L56" s="41">
        <f t="shared" si="21"/>
        <v>0</v>
      </c>
      <c r="M56" s="41">
        <f t="shared" si="21"/>
        <v>0</v>
      </c>
      <c r="N56" s="41">
        <f t="shared" si="21"/>
        <v>130.5</v>
      </c>
      <c r="O56" s="41">
        <f t="shared" si="21"/>
        <v>0</v>
      </c>
      <c r="P56" s="41">
        <f t="shared" si="21"/>
        <v>0</v>
      </c>
      <c r="Q56" s="41">
        <f t="shared" si="21"/>
        <v>0</v>
      </c>
      <c r="R56" s="41">
        <f t="shared" si="21"/>
        <v>0</v>
      </c>
      <c r="S56" s="41">
        <f t="shared" si="21"/>
        <v>0</v>
      </c>
      <c r="T56" s="41">
        <f t="shared" si="21"/>
        <v>0</v>
      </c>
      <c r="U56" s="41">
        <f t="shared" si="21"/>
        <v>0</v>
      </c>
      <c r="V56" s="41">
        <f t="shared" si="21"/>
        <v>0</v>
      </c>
      <c r="W56" s="41">
        <f t="shared" si="21"/>
        <v>0</v>
      </c>
      <c r="X56" s="41">
        <f t="shared" si="21"/>
        <v>0</v>
      </c>
      <c r="Y56" s="41">
        <f t="shared" si="21"/>
        <v>0</v>
      </c>
      <c r="Z56" s="41">
        <f t="shared" si="21"/>
        <v>0</v>
      </c>
      <c r="AA56" s="41">
        <f t="shared" si="21"/>
        <v>0</v>
      </c>
      <c r="AB56" s="41">
        <f t="shared" si="21"/>
        <v>0</v>
      </c>
      <c r="AC56" s="41">
        <f t="shared" si="21"/>
        <v>0</v>
      </c>
      <c r="AD56" s="41">
        <f t="shared" si="21"/>
        <v>0</v>
      </c>
      <c r="AE56" s="41">
        <f t="shared" si="21"/>
        <v>0</v>
      </c>
      <c r="AF56" s="41">
        <f t="shared" si="21"/>
        <v>0</v>
      </c>
      <c r="AG56" s="41">
        <f t="shared" si="21"/>
        <v>0</v>
      </c>
      <c r="AH56" s="41">
        <f t="shared" si="21"/>
        <v>0</v>
      </c>
      <c r="AI56" s="41">
        <f t="shared" si="21"/>
        <v>0</v>
      </c>
      <c r="AJ56" s="41">
        <f t="shared" si="21"/>
        <v>0</v>
      </c>
      <c r="AK56" s="41">
        <f t="shared" si="21"/>
        <v>0</v>
      </c>
      <c r="AL56" s="41">
        <f t="shared" si="21"/>
        <v>0</v>
      </c>
      <c r="AM56" s="41">
        <f t="shared" si="21"/>
        <v>0</v>
      </c>
      <c r="AN56" s="41">
        <f t="shared" si="21"/>
        <v>0</v>
      </c>
      <c r="AO56" s="32"/>
      <c r="AP56" s="28"/>
    </row>
    <row r="57" spans="1:42" s="26" customFormat="1" ht="15.75" customHeight="1" x14ac:dyDescent="0.25">
      <c r="A57" s="13"/>
      <c r="B57" s="26" t="s">
        <v>117</v>
      </c>
      <c r="C57" s="43"/>
      <c r="D57" s="43"/>
      <c r="E57" s="85">
        <f>SUM(F57:AN57)</f>
        <v>5656.0591443390276</v>
      </c>
      <c r="F57" s="41">
        <f t="shared" si="21"/>
        <v>0</v>
      </c>
      <c r="G57" s="41">
        <f t="shared" si="21"/>
        <v>0</v>
      </c>
      <c r="H57" s="41">
        <f t="shared" si="21"/>
        <v>0</v>
      </c>
      <c r="I57" s="41">
        <f t="shared" si="21"/>
        <v>0</v>
      </c>
      <c r="J57" s="41">
        <f t="shared" si="21"/>
        <v>0</v>
      </c>
      <c r="K57" s="41">
        <f t="shared" si="21"/>
        <v>0</v>
      </c>
      <c r="L57" s="41">
        <f t="shared" si="21"/>
        <v>0</v>
      </c>
      <c r="M57" s="41">
        <f t="shared" si="21"/>
        <v>0</v>
      </c>
      <c r="N57" s="41">
        <f t="shared" si="21"/>
        <v>0</v>
      </c>
      <c r="O57" s="41">
        <f t="shared" si="21"/>
        <v>0</v>
      </c>
      <c r="P57" s="41">
        <f t="shared" si="21"/>
        <v>0</v>
      </c>
      <c r="Q57" s="41">
        <f t="shared" si="21"/>
        <v>0</v>
      </c>
      <c r="R57" s="41">
        <f t="shared" si="21"/>
        <v>0</v>
      </c>
      <c r="S57" s="41">
        <f t="shared" si="21"/>
        <v>625.06599999999992</v>
      </c>
      <c r="T57" s="41">
        <f t="shared" si="21"/>
        <v>2206.9637999999995</v>
      </c>
      <c r="U57" s="41">
        <f t="shared" si="21"/>
        <v>1750.8579479999996</v>
      </c>
      <c r="V57" s="41">
        <f t="shared" si="21"/>
        <v>357.17502139199991</v>
      </c>
      <c r="W57" s="41">
        <f t="shared" si="21"/>
        <v>0</v>
      </c>
      <c r="X57" s="41">
        <f t="shared" si="21"/>
        <v>0</v>
      </c>
      <c r="Y57" s="41">
        <f t="shared" si="21"/>
        <v>0</v>
      </c>
      <c r="Z57" s="41">
        <f t="shared" si="21"/>
        <v>90.595000710430469</v>
      </c>
      <c r="AA57" s="41">
        <f t="shared" si="21"/>
        <v>319.87004096990455</v>
      </c>
      <c r="AB57" s="41">
        <f t="shared" si="21"/>
        <v>253.76356583612426</v>
      </c>
      <c r="AC57" s="41">
        <f t="shared" si="21"/>
        <v>51.76776743056935</v>
      </c>
      <c r="AD57" s="41">
        <f t="shared" si="21"/>
        <v>0</v>
      </c>
      <c r="AE57" s="41">
        <f t="shared" si="21"/>
        <v>0</v>
      </c>
      <c r="AF57" s="41">
        <f t="shared" si="21"/>
        <v>0</v>
      </c>
      <c r="AG57" s="41">
        <f t="shared" si="21"/>
        <v>0</v>
      </c>
      <c r="AH57" s="41">
        <f t="shared" si="21"/>
        <v>0</v>
      </c>
      <c r="AI57" s="41">
        <f t="shared" si="21"/>
        <v>0</v>
      </c>
      <c r="AJ57" s="41">
        <f t="shared" si="21"/>
        <v>0</v>
      </c>
      <c r="AK57" s="41">
        <f t="shared" si="21"/>
        <v>0</v>
      </c>
      <c r="AL57" s="41">
        <f t="shared" si="21"/>
        <v>0</v>
      </c>
      <c r="AM57" s="41">
        <f t="shared" si="21"/>
        <v>0</v>
      </c>
      <c r="AN57" s="41">
        <f t="shared" si="21"/>
        <v>0</v>
      </c>
      <c r="AO57" s="32"/>
      <c r="AP57" s="28"/>
    </row>
    <row r="58" spans="1:42" s="26" customFormat="1" ht="15.75" customHeight="1" x14ac:dyDescent="0.25">
      <c r="A58" s="13"/>
      <c r="B58" s="26" t="s">
        <v>156</v>
      </c>
      <c r="C58" s="43"/>
      <c r="D58" s="43"/>
      <c r="E58" s="85">
        <f>SUM(F58:AN58)</f>
        <v>5014.2439755389987</v>
      </c>
      <c r="F58" s="41">
        <f t="shared" si="21"/>
        <v>0</v>
      </c>
      <c r="G58" s="41">
        <f t="shared" si="21"/>
        <v>0</v>
      </c>
      <c r="H58" s="41">
        <f t="shared" si="21"/>
        <v>0</v>
      </c>
      <c r="I58" s="41">
        <f t="shared" si="21"/>
        <v>0</v>
      </c>
      <c r="J58" s="41">
        <f t="shared" si="21"/>
        <v>0</v>
      </c>
      <c r="K58" s="41">
        <f t="shared" si="21"/>
        <v>0</v>
      </c>
      <c r="L58" s="41">
        <f t="shared" si="21"/>
        <v>0</v>
      </c>
      <c r="M58" s="41">
        <f t="shared" si="21"/>
        <v>0</v>
      </c>
      <c r="N58" s="41">
        <f t="shared" si="21"/>
        <v>0</v>
      </c>
      <c r="O58" s="41">
        <f t="shared" si="21"/>
        <v>0</v>
      </c>
      <c r="P58" s="41">
        <f t="shared" si="21"/>
        <v>0</v>
      </c>
      <c r="Q58" s="41">
        <f t="shared" si="21"/>
        <v>0</v>
      </c>
      <c r="R58" s="41">
        <f t="shared" si="21"/>
        <v>0</v>
      </c>
      <c r="S58" s="41">
        <f t="shared" si="21"/>
        <v>0</v>
      </c>
      <c r="T58" s="41">
        <f t="shared" si="21"/>
        <v>0</v>
      </c>
      <c r="U58" s="41">
        <f t="shared" si="21"/>
        <v>0</v>
      </c>
      <c r="V58" s="41">
        <f t="shared" si="21"/>
        <v>341.56203950769225</v>
      </c>
      <c r="W58" s="41">
        <f t="shared" si="21"/>
        <v>348.3932802978461</v>
      </c>
      <c r="X58" s="41">
        <f t="shared" si="21"/>
        <v>355.36114590380305</v>
      </c>
      <c r="Y58" s="41">
        <f t="shared" si="21"/>
        <v>362.46836882187915</v>
      </c>
      <c r="Z58" s="41">
        <f t="shared" si="21"/>
        <v>369.71773619831669</v>
      </c>
      <c r="AA58" s="41">
        <f t="shared" si="21"/>
        <v>377.11209092228307</v>
      </c>
      <c r="AB58" s="41">
        <f t="shared" si="21"/>
        <v>384.65433274072871</v>
      </c>
      <c r="AC58" s="41">
        <f t="shared" si="21"/>
        <v>392.34741939554334</v>
      </c>
      <c r="AD58" s="41">
        <f t="shared" si="21"/>
        <v>400.1943677834542</v>
      </c>
      <c r="AE58" s="41">
        <f t="shared" si="21"/>
        <v>408.19825513912326</v>
      </c>
      <c r="AF58" s="41">
        <f t="shared" si="21"/>
        <v>416.36222024190567</v>
      </c>
      <c r="AG58" s="41">
        <f t="shared" si="21"/>
        <v>424.68946464674383</v>
      </c>
      <c r="AH58" s="41">
        <f t="shared" si="21"/>
        <v>433.18325393967876</v>
      </c>
      <c r="AI58" s="41">
        <f t="shared" si="21"/>
        <v>0</v>
      </c>
      <c r="AJ58" s="41">
        <f t="shared" si="21"/>
        <v>0</v>
      </c>
      <c r="AK58" s="41">
        <f t="shared" si="21"/>
        <v>0</v>
      </c>
      <c r="AL58" s="41">
        <f t="shared" si="21"/>
        <v>0</v>
      </c>
      <c r="AM58" s="41">
        <f t="shared" si="21"/>
        <v>0</v>
      </c>
      <c r="AN58" s="41">
        <f t="shared" si="21"/>
        <v>0</v>
      </c>
      <c r="AO58" s="32"/>
      <c r="AP58" s="28"/>
    </row>
    <row r="59" spans="1:42" s="26" customFormat="1" ht="15.75" customHeight="1" x14ac:dyDescent="0.25">
      <c r="A59" s="13"/>
      <c r="B59" s="26" t="s">
        <v>206</v>
      </c>
      <c r="C59" s="43"/>
      <c r="D59" s="43"/>
      <c r="E59" s="85">
        <f>SUM(F59:AN59)</f>
        <v>486.46720638443492</v>
      </c>
      <c r="F59" s="41">
        <f t="shared" si="21"/>
        <v>0</v>
      </c>
      <c r="G59" s="41">
        <f t="shared" si="21"/>
        <v>0</v>
      </c>
      <c r="H59" s="41">
        <f t="shared" si="21"/>
        <v>0</v>
      </c>
      <c r="I59" s="41">
        <f t="shared" si="21"/>
        <v>0</v>
      </c>
      <c r="J59" s="41">
        <f t="shared" si="21"/>
        <v>0</v>
      </c>
      <c r="K59" s="41">
        <f t="shared" si="21"/>
        <v>0</v>
      </c>
      <c r="L59" s="41">
        <f t="shared" si="21"/>
        <v>0</v>
      </c>
      <c r="M59" s="41">
        <f t="shared" si="21"/>
        <v>0</v>
      </c>
      <c r="N59" s="41">
        <f t="shared" si="21"/>
        <v>0</v>
      </c>
      <c r="O59" s="41">
        <f t="shared" si="21"/>
        <v>0</v>
      </c>
      <c r="P59" s="41">
        <f t="shared" si="21"/>
        <v>0</v>
      </c>
      <c r="Q59" s="41">
        <f t="shared" si="21"/>
        <v>0</v>
      </c>
      <c r="R59" s="41">
        <f t="shared" si="21"/>
        <v>0</v>
      </c>
      <c r="S59" s="41">
        <f t="shared" si="21"/>
        <v>0</v>
      </c>
      <c r="T59" s="41">
        <f t="shared" si="21"/>
        <v>0</v>
      </c>
      <c r="U59" s="41">
        <f t="shared" si="21"/>
        <v>0</v>
      </c>
      <c r="V59" s="41">
        <f t="shared" si="21"/>
        <v>0</v>
      </c>
      <c r="W59" s="41">
        <f t="shared" si="21"/>
        <v>0</v>
      </c>
      <c r="X59" s="41">
        <f t="shared" si="21"/>
        <v>0</v>
      </c>
      <c r="Y59" s="41">
        <f t="shared" si="21"/>
        <v>0</v>
      </c>
      <c r="Z59" s="41">
        <f t="shared" si="21"/>
        <v>0</v>
      </c>
      <c r="AA59" s="41">
        <f t="shared" si="21"/>
        <v>0</v>
      </c>
      <c r="AB59" s="41">
        <f t="shared" si="21"/>
        <v>0</v>
      </c>
      <c r="AC59" s="41">
        <f t="shared" si="21"/>
        <v>0</v>
      </c>
      <c r="AD59" s="41">
        <f t="shared" si="21"/>
        <v>0</v>
      </c>
      <c r="AE59" s="41">
        <f t="shared" si="21"/>
        <v>0</v>
      </c>
      <c r="AF59" s="41">
        <f t="shared" si="21"/>
        <v>0</v>
      </c>
      <c r="AG59" s="41">
        <f t="shared" si="21"/>
        <v>0</v>
      </c>
      <c r="AH59" s="41">
        <f t="shared" si="21"/>
        <v>0</v>
      </c>
      <c r="AI59" s="41">
        <f t="shared" si="21"/>
        <v>486.46720638443492</v>
      </c>
      <c r="AJ59" s="41">
        <f t="shared" si="21"/>
        <v>0</v>
      </c>
      <c r="AK59" s="41">
        <f t="shared" si="21"/>
        <v>0</v>
      </c>
      <c r="AL59" s="41">
        <f t="shared" si="21"/>
        <v>0</v>
      </c>
      <c r="AM59" s="41">
        <f t="shared" si="21"/>
        <v>0</v>
      </c>
      <c r="AN59" s="41">
        <f t="shared" si="21"/>
        <v>0</v>
      </c>
      <c r="AO59" s="32"/>
      <c r="AP59" s="28"/>
    </row>
    <row r="60" spans="1:42" s="14" customFormat="1" ht="15.75" customHeight="1" x14ac:dyDescent="0.25">
      <c r="A60" s="13"/>
      <c r="B60" s="14" t="s">
        <v>67</v>
      </c>
      <c r="E60" s="276">
        <f>SUM(F60:AN60)</f>
        <v>11447.27032626246</v>
      </c>
      <c r="F60" s="277">
        <f t="shared" ref="F60:AN60" si="22">SUM(F56:F59)</f>
        <v>160</v>
      </c>
      <c r="G60" s="277">
        <f t="shared" si="22"/>
        <v>0</v>
      </c>
      <c r="H60" s="277">
        <f t="shared" si="22"/>
        <v>0</v>
      </c>
      <c r="I60" s="277">
        <f t="shared" si="22"/>
        <v>0</v>
      </c>
      <c r="J60" s="277">
        <f t="shared" si="22"/>
        <v>0</v>
      </c>
      <c r="K60" s="277">
        <f t="shared" si="22"/>
        <v>0</v>
      </c>
      <c r="L60" s="277">
        <f t="shared" si="22"/>
        <v>0</v>
      </c>
      <c r="M60" s="277">
        <f t="shared" si="22"/>
        <v>0</v>
      </c>
      <c r="N60" s="277">
        <f t="shared" si="22"/>
        <v>130.5</v>
      </c>
      <c r="O60" s="277">
        <f t="shared" si="22"/>
        <v>0</v>
      </c>
      <c r="P60" s="277">
        <f t="shared" si="22"/>
        <v>0</v>
      </c>
      <c r="Q60" s="277">
        <f t="shared" si="22"/>
        <v>0</v>
      </c>
      <c r="R60" s="277">
        <f t="shared" si="22"/>
        <v>0</v>
      </c>
      <c r="S60" s="277">
        <f t="shared" si="22"/>
        <v>625.06599999999992</v>
      </c>
      <c r="T60" s="277">
        <f t="shared" si="22"/>
        <v>2206.9637999999995</v>
      </c>
      <c r="U60" s="277">
        <f t="shared" si="22"/>
        <v>1750.8579479999996</v>
      </c>
      <c r="V60" s="277">
        <f t="shared" si="22"/>
        <v>698.7370608996921</v>
      </c>
      <c r="W60" s="277">
        <f t="shared" si="22"/>
        <v>348.3932802978461</v>
      </c>
      <c r="X60" s="277">
        <f t="shared" si="22"/>
        <v>355.36114590380305</v>
      </c>
      <c r="Y60" s="277">
        <f t="shared" si="22"/>
        <v>362.46836882187915</v>
      </c>
      <c r="Z60" s="277">
        <f t="shared" si="22"/>
        <v>460.31273690874718</v>
      </c>
      <c r="AA60" s="277">
        <f t="shared" si="22"/>
        <v>696.98213189218768</v>
      </c>
      <c r="AB60" s="277">
        <f t="shared" si="22"/>
        <v>638.41789857685296</v>
      </c>
      <c r="AC60" s="277">
        <f t="shared" si="22"/>
        <v>444.11518682611268</v>
      </c>
      <c r="AD60" s="277">
        <f t="shared" si="22"/>
        <v>400.1943677834542</v>
      </c>
      <c r="AE60" s="277">
        <f t="shared" si="22"/>
        <v>408.19825513912326</v>
      </c>
      <c r="AF60" s="277">
        <f t="shared" si="22"/>
        <v>416.36222024190567</v>
      </c>
      <c r="AG60" s="277">
        <f t="shared" si="22"/>
        <v>424.68946464674383</v>
      </c>
      <c r="AH60" s="277">
        <f t="shared" si="22"/>
        <v>433.18325393967876</v>
      </c>
      <c r="AI60" s="277">
        <f t="shared" si="22"/>
        <v>486.46720638443492</v>
      </c>
      <c r="AJ60" s="277">
        <f t="shared" si="22"/>
        <v>0</v>
      </c>
      <c r="AK60" s="277">
        <f t="shared" si="22"/>
        <v>0</v>
      </c>
      <c r="AL60" s="277">
        <f t="shared" si="22"/>
        <v>0</v>
      </c>
      <c r="AM60" s="277">
        <f t="shared" si="22"/>
        <v>0</v>
      </c>
      <c r="AN60" s="277">
        <f t="shared" si="22"/>
        <v>0</v>
      </c>
      <c r="AO60" s="99"/>
      <c r="AP60" s="100"/>
    </row>
    <row r="61" spans="1:42" s="26" customFormat="1" ht="15.75" customHeight="1" x14ac:dyDescent="0.25">
      <c r="A61" s="13"/>
      <c r="B61" s="26" t="s">
        <v>68</v>
      </c>
      <c r="C61" s="43"/>
      <c r="D61" s="43"/>
      <c r="E61" s="85"/>
      <c r="F61" s="41">
        <f>+F60</f>
        <v>160</v>
      </c>
      <c r="G61" s="41">
        <f t="shared" ref="G61:AN61" si="23">+G60+F61</f>
        <v>160</v>
      </c>
      <c r="H61" s="41">
        <f t="shared" si="23"/>
        <v>160</v>
      </c>
      <c r="I61" s="41">
        <f t="shared" si="23"/>
        <v>160</v>
      </c>
      <c r="J61" s="41">
        <f t="shared" si="23"/>
        <v>160</v>
      </c>
      <c r="K61" s="41">
        <f t="shared" si="23"/>
        <v>160</v>
      </c>
      <c r="L61" s="41">
        <f t="shared" si="23"/>
        <v>160</v>
      </c>
      <c r="M61" s="41">
        <f t="shared" si="23"/>
        <v>160</v>
      </c>
      <c r="N61" s="41">
        <f t="shared" si="23"/>
        <v>290.5</v>
      </c>
      <c r="O61" s="41">
        <f t="shared" si="23"/>
        <v>290.5</v>
      </c>
      <c r="P61" s="41">
        <f t="shared" si="23"/>
        <v>290.5</v>
      </c>
      <c r="Q61" s="41">
        <f t="shared" si="23"/>
        <v>290.5</v>
      </c>
      <c r="R61" s="41">
        <f t="shared" si="23"/>
        <v>290.5</v>
      </c>
      <c r="S61" s="41">
        <f t="shared" si="23"/>
        <v>915.56599999999992</v>
      </c>
      <c r="T61" s="41">
        <f t="shared" si="23"/>
        <v>3122.5297999999993</v>
      </c>
      <c r="U61" s="41">
        <f t="shared" si="23"/>
        <v>4873.3877479999992</v>
      </c>
      <c r="V61" s="41">
        <f t="shared" si="23"/>
        <v>5572.1248088996908</v>
      </c>
      <c r="W61" s="41">
        <f t="shared" si="23"/>
        <v>5920.5180891975369</v>
      </c>
      <c r="X61" s="41">
        <f t="shared" si="23"/>
        <v>6275.8792351013399</v>
      </c>
      <c r="Y61" s="41">
        <f t="shared" si="23"/>
        <v>6638.3476039232191</v>
      </c>
      <c r="Z61" s="41">
        <f t="shared" si="23"/>
        <v>7098.6603408319661</v>
      </c>
      <c r="AA61" s="41">
        <f t="shared" si="23"/>
        <v>7795.6424727241538</v>
      </c>
      <c r="AB61" s="41">
        <f t="shared" si="23"/>
        <v>8434.0603713010059</v>
      </c>
      <c r="AC61" s="41">
        <f t="shared" si="23"/>
        <v>8878.1755581271191</v>
      </c>
      <c r="AD61" s="41">
        <f t="shared" si="23"/>
        <v>9278.3699259105724</v>
      </c>
      <c r="AE61" s="41">
        <f t="shared" si="23"/>
        <v>9686.5681810496953</v>
      </c>
      <c r="AF61" s="41">
        <f t="shared" si="23"/>
        <v>10102.930401291602</v>
      </c>
      <c r="AG61" s="41">
        <f t="shared" si="23"/>
        <v>10527.619865938346</v>
      </c>
      <c r="AH61" s="41">
        <f t="shared" si="23"/>
        <v>10960.803119878025</v>
      </c>
      <c r="AI61" s="41">
        <f t="shared" si="23"/>
        <v>11447.27032626246</v>
      </c>
      <c r="AJ61" s="41">
        <f t="shared" si="23"/>
        <v>11447.27032626246</v>
      </c>
      <c r="AK61" s="41">
        <f t="shared" si="23"/>
        <v>11447.27032626246</v>
      </c>
      <c r="AL61" s="41">
        <f t="shared" si="23"/>
        <v>11447.27032626246</v>
      </c>
      <c r="AM61" s="41">
        <f t="shared" si="23"/>
        <v>11447.27032626246</v>
      </c>
      <c r="AN61" s="41">
        <f t="shared" si="23"/>
        <v>11447.27032626246</v>
      </c>
      <c r="AO61" s="27"/>
      <c r="AP61" s="28"/>
    </row>
    <row r="62" spans="1:42" s="27" customFormat="1" ht="15.75" customHeight="1" x14ac:dyDescent="0.25">
      <c r="A62" s="82"/>
      <c r="E62" s="86"/>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5"/>
      <c r="AP62" s="28"/>
    </row>
    <row r="63" spans="1:42" s="27" customFormat="1" ht="15" customHeight="1" x14ac:dyDescent="0.25">
      <c r="A63" s="82"/>
      <c r="B63" s="82" t="s">
        <v>138</v>
      </c>
      <c r="E63" s="18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50"/>
    </row>
    <row r="64" spans="1:42" s="27" customFormat="1" ht="15.75" customHeight="1" x14ac:dyDescent="0.25">
      <c r="A64" s="43"/>
      <c r="C64" s="27" t="s">
        <v>142</v>
      </c>
      <c r="D64" s="84"/>
      <c r="E64" s="99">
        <f>SUM(F64:AN64)</f>
        <v>1433.4263314564023</v>
      </c>
      <c r="F64" s="38">
        <f t="shared" ref="F64:AN64" si="24">+F38*F24</f>
        <v>0</v>
      </c>
      <c r="G64" s="38">
        <f t="shared" si="24"/>
        <v>0</v>
      </c>
      <c r="H64" s="38">
        <f t="shared" si="24"/>
        <v>0</v>
      </c>
      <c r="I64" s="38">
        <f t="shared" si="24"/>
        <v>0</v>
      </c>
      <c r="J64" s="38">
        <f t="shared" si="24"/>
        <v>0</v>
      </c>
      <c r="K64" s="38">
        <f t="shared" si="24"/>
        <v>0</v>
      </c>
      <c r="L64" s="38">
        <f t="shared" si="24"/>
        <v>0</v>
      </c>
      <c r="M64" s="38">
        <f t="shared" si="24"/>
        <v>0</v>
      </c>
      <c r="N64" s="38">
        <f t="shared" si="24"/>
        <v>0</v>
      </c>
      <c r="O64" s="38">
        <f t="shared" si="24"/>
        <v>0</v>
      </c>
      <c r="P64" s="38">
        <f t="shared" si="24"/>
        <v>0</v>
      </c>
      <c r="Q64" s="38">
        <f t="shared" si="24"/>
        <v>0</v>
      </c>
      <c r="R64" s="38">
        <f t="shared" si="24"/>
        <v>0</v>
      </c>
      <c r="S64" s="38">
        <f t="shared" si="24"/>
        <v>123.390592</v>
      </c>
      <c r="T64" s="38">
        <f t="shared" si="24"/>
        <v>435.66370559999996</v>
      </c>
      <c r="U64" s="38">
        <f t="shared" si="24"/>
        <v>345.62653977599996</v>
      </c>
      <c r="V64" s="38">
        <f t="shared" si="24"/>
        <v>70.507814114303997</v>
      </c>
      <c r="W64" s="38">
        <f t="shared" si="24"/>
        <v>0</v>
      </c>
      <c r="X64" s="38">
        <f t="shared" si="24"/>
        <v>0</v>
      </c>
      <c r="Y64" s="38">
        <f t="shared" si="24"/>
        <v>0</v>
      </c>
      <c r="Z64" s="38">
        <f t="shared" si="24"/>
        <v>57.980800454675503</v>
      </c>
      <c r="AA64" s="38">
        <f t="shared" si="24"/>
        <v>204.71682622073891</v>
      </c>
      <c r="AB64" s="38">
        <f t="shared" si="24"/>
        <v>162.40868213511951</v>
      </c>
      <c r="AC64" s="38">
        <f t="shared" si="24"/>
        <v>33.131371155564388</v>
      </c>
      <c r="AD64" s="38">
        <f t="shared" si="24"/>
        <v>0</v>
      </c>
      <c r="AE64" s="38">
        <f t="shared" si="24"/>
        <v>0</v>
      </c>
      <c r="AF64" s="38">
        <f t="shared" si="24"/>
        <v>0</v>
      </c>
      <c r="AG64" s="38">
        <f t="shared" si="24"/>
        <v>0</v>
      </c>
      <c r="AH64" s="38">
        <f t="shared" si="24"/>
        <v>0</v>
      </c>
      <c r="AI64" s="38">
        <f t="shared" si="24"/>
        <v>0</v>
      </c>
      <c r="AJ64" s="38">
        <f t="shared" si="24"/>
        <v>0</v>
      </c>
      <c r="AK64" s="38">
        <f t="shared" si="24"/>
        <v>0</v>
      </c>
      <c r="AL64" s="38">
        <f t="shared" si="24"/>
        <v>0</v>
      </c>
      <c r="AM64" s="38">
        <f t="shared" si="24"/>
        <v>0</v>
      </c>
      <c r="AN64" s="38">
        <f t="shared" si="24"/>
        <v>0</v>
      </c>
    </row>
    <row r="65" spans="1:42" s="27" customFormat="1" ht="15.75" customHeight="1" x14ac:dyDescent="0.25">
      <c r="A65" s="43"/>
      <c r="C65" s="27" t="s">
        <v>143</v>
      </c>
      <c r="D65" s="84"/>
      <c r="E65" s="99">
        <f>SUM(F65:AN65)</f>
        <v>806.30231144422623</v>
      </c>
      <c r="F65" s="38">
        <f t="shared" ref="F65:AN65" si="25">+F38*F25</f>
        <v>0</v>
      </c>
      <c r="G65" s="38">
        <f t="shared" si="25"/>
        <v>0</v>
      </c>
      <c r="H65" s="38">
        <f t="shared" si="25"/>
        <v>0</v>
      </c>
      <c r="I65" s="38">
        <f t="shared" si="25"/>
        <v>0</v>
      </c>
      <c r="J65" s="38">
        <f t="shared" si="25"/>
        <v>0</v>
      </c>
      <c r="K65" s="38">
        <f t="shared" si="25"/>
        <v>0</v>
      </c>
      <c r="L65" s="38">
        <f t="shared" si="25"/>
        <v>0</v>
      </c>
      <c r="M65" s="38">
        <f t="shared" si="25"/>
        <v>0</v>
      </c>
      <c r="N65" s="38">
        <f t="shared" si="25"/>
        <v>0</v>
      </c>
      <c r="O65" s="38">
        <f t="shared" si="25"/>
        <v>0</v>
      </c>
      <c r="P65" s="38">
        <f t="shared" si="25"/>
        <v>0</v>
      </c>
      <c r="Q65" s="38">
        <f t="shared" si="25"/>
        <v>0</v>
      </c>
      <c r="R65" s="38">
        <f t="shared" si="25"/>
        <v>0</v>
      </c>
      <c r="S65" s="38">
        <f t="shared" si="25"/>
        <v>69.407207999999997</v>
      </c>
      <c r="T65" s="38">
        <f t="shared" si="25"/>
        <v>245.06083439999998</v>
      </c>
      <c r="U65" s="38">
        <f t="shared" si="25"/>
        <v>194.41492862399997</v>
      </c>
      <c r="V65" s="38">
        <f t="shared" si="25"/>
        <v>39.660645439295998</v>
      </c>
      <c r="W65" s="38">
        <f t="shared" si="25"/>
        <v>0</v>
      </c>
      <c r="X65" s="38">
        <f t="shared" si="25"/>
        <v>0</v>
      </c>
      <c r="Y65" s="38">
        <f t="shared" si="25"/>
        <v>0</v>
      </c>
      <c r="Z65" s="38">
        <f t="shared" si="25"/>
        <v>32.614200255754973</v>
      </c>
      <c r="AA65" s="38">
        <f t="shared" si="25"/>
        <v>115.15321474916563</v>
      </c>
      <c r="AB65" s="38">
        <f t="shared" si="25"/>
        <v>91.354883701004738</v>
      </c>
      <c r="AC65" s="38">
        <f t="shared" si="25"/>
        <v>18.636396275004966</v>
      </c>
      <c r="AD65" s="38">
        <f t="shared" si="25"/>
        <v>0</v>
      </c>
      <c r="AE65" s="38">
        <f t="shared" si="25"/>
        <v>0</v>
      </c>
      <c r="AF65" s="38">
        <f t="shared" si="25"/>
        <v>0</v>
      </c>
      <c r="AG65" s="38">
        <f t="shared" si="25"/>
        <v>0</v>
      </c>
      <c r="AH65" s="38">
        <f t="shared" si="25"/>
        <v>0</v>
      </c>
      <c r="AI65" s="38">
        <f t="shared" si="25"/>
        <v>0</v>
      </c>
      <c r="AJ65" s="38">
        <f t="shared" si="25"/>
        <v>0</v>
      </c>
      <c r="AK65" s="38">
        <f t="shared" si="25"/>
        <v>0</v>
      </c>
      <c r="AL65" s="38">
        <f t="shared" si="25"/>
        <v>0</v>
      </c>
      <c r="AM65" s="38">
        <f t="shared" si="25"/>
        <v>0</v>
      </c>
      <c r="AN65" s="38">
        <f t="shared" si="25"/>
        <v>0</v>
      </c>
    </row>
    <row r="66" spans="1:42" s="27" customFormat="1" ht="15.75" customHeight="1" x14ac:dyDescent="0.25">
      <c r="A66" s="43"/>
      <c r="D66" s="84"/>
      <c r="E66" s="9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row>
    <row r="67" spans="1:42" s="27" customFormat="1" ht="15.75" customHeight="1" x14ac:dyDescent="0.25">
      <c r="A67" s="82"/>
      <c r="C67" s="27" t="s">
        <v>120</v>
      </c>
      <c r="E67" s="279">
        <f>SUM(F67:AN67)</f>
        <v>4222.6328128826253</v>
      </c>
      <c r="F67" s="34">
        <f t="shared" ref="F67:AN67" si="26">+F38*F27</f>
        <v>0</v>
      </c>
      <c r="G67" s="34">
        <f t="shared" si="26"/>
        <v>0</v>
      </c>
      <c r="H67" s="34">
        <f t="shared" si="26"/>
        <v>0</v>
      </c>
      <c r="I67" s="34">
        <f t="shared" si="26"/>
        <v>0</v>
      </c>
      <c r="J67" s="34">
        <f t="shared" si="26"/>
        <v>0</v>
      </c>
      <c r="K67" s="34">
        <f t="shared" si="26"/>
        <v>0</v>
      </c>
      <c r="L67" s="34">
        <f t="shared" si="26"/>
        <v>0</v>
      </c>
      <c r="M67" s="34">
        <f t="shared" si="26"/>
        <v>0</v>
      </c>
      <c r="N67" s="34">
        <f t="shared" si="26"/>
        <v>0</v>
      </c>
      <c r="O67" s="34">
        <f t="shared" si="26"/>
        <v>0</v>
      </c>
      <c r="P67" s="34">
        <f t="shared" si="26"/>
        <v>0</v>
      </c>
      <c r="Q67" s="34">
        <f t="shared" si="26"/>
        <v>0</v>
      </c>
      <c r="R67" s="34">
        <f t="shared" si="26"/>
        <v>0</v>
      </c>
      <c r="S67" s="34">
        <f t="shared" si="26"/>
        <v>501.67540799999995</v>
      </c>
      <c r="T67" s="34">
        <f t="shared" si="26"/>
        <v>1771.3000943999998</v>
      </c>
      <c r="U67" s="34">
        <f t="shared" si="26"/>
        <v>1405.2314082239998</v>
      </c>
      <c r="V67" s="34">
        <f t="shared" si="26"/>
        <v>286.66720727769598</v>
      </c>
      <c r="W67" s="34">
        <f t="shared" si="26"/>
        <v>0</v>
      </c>
      <c r="X67" s="34">
        <f t="shared" si="26"/>
        <v>0</v>
      </c>
      <c r="Y67" s="34">
        <f t="shared" si="26"/>
        <v>0</v>
      </c>
      <c r="Z67" s="34">
        <f t="shared" si="26"/>
        <v>32.614200255754973</v>
      </c>
      <c r="AA67" s="34">
        <f t="shared" si="26"/>
        <v>115.15321474916563</v>
      </c>
      <c r="AB67" s="34">
        <f t="shared" si="26"/>
        <v>91.354883701004738</v>
      </c>
      <c r="AC67" s="34">
        <f t="shared" si="26"/>
        <v>18.636396275004966</v>
      </c>
      <c r="AD67" s="34">
        <f t="shared" si="26"/>
        <v>0</v>
      </c>
      <c r="AE67" s="34">
        <f t="shared" si="26"/>
        <v>0</v>
      </c>
      <c r="AF67" s="34">
        <f t="shared" si="26"/>
        <v>0</v>
      </c>
      <c r="AG67" s="34">
        <f t="shared" si="26"/>
        <v>0</v>
      </c>
      <c r="AH67" s="34">
        <f t="shared" si="26"/>
        <v>0</v>
      </c>
      <c r="AI67" s="34">
        <f t="shared" si="26"/>
        <v>0</v>
      </c>
      <c r="AJ67" s="34">
        <f t="shared" si="26"/>
        <v>0</v>
      </c>
      <c r="AK67" s="34">
        <f t="shared" si="26"/>
        <v>0</v>
      </c>
      <c r="AL67" s="34">
        <f t="shared" si="26"/>
        <v>0</v>
      </c>
      <c r="AM67" s="34">
        <f t="shared" si="26"/>
        <v>0</v>
      </c>
      <c r="AN67" s="34">
        <f t="shared" si="26"/>
        <v>0</v>
      </c>
      <c r="AO67" s="50"/>
      <c r="AP67" s="27" t="s">
        <v>140</v>
      </c>
    </row>
    <row r="68" spans="1:42" s="27" customFormat="1" ht="15.75" customHeight="1" x14ac:dyDescent="0.25">
      <c r="A68" s="82"/>
      <c r="E68" s="39"/>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50"/>
    </row>
    <row r="69" spans="1:42" s="27" customFormat="1" ht="15.75" customHeight="1" x14ac:dyDescent="0.25">
      <c r="A69" s="82"/>
      <c r="B69" s="82" t="s">
        <v>205</v>
      </c>
      <c r="E69" s="39"/>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50"/>
    </row>
    <row r="70" spans="1:42" x14ac:dyDescent="0.25">
      <c r="B70" s="82"/>
      <c r="C70" s="20" t="s">
        <v>191</v>
      </c>
      <c r="E70" s="96"/>
      <c r="F70" s="131">
        <f>IF(F11&gt;0,$E$51*G38-SUM(F$72:$F72),0)</f>
        <v>0</v>
      </c>
      <c r="G70" s="131">
        <f>IF(G11&gt;0,$E$51*H38-SUM($F$72:F72),0)</f>
        <v>0</v>
      </c>
      <c r="H70" s="131">
        <f>IF(H11&gt;0,$E$51*I38-SUM($F$72:G72),0)</f>
        <v>0</v>
      </c>
      <c r="I70" s="131">
        <f>IF(I11&gt;0,$E$51*J38-SUM($F$72:H72),0)</f>
        <v>0</v>
      </c>
      <c r="J70" s="131">
        <f>IF(J11&gt;0,$E$51*K38-SUM($F$72:I72),0)</f>
        <v>0</v>
      </c>
      <c r="K70" s="131">
        <f>IF(K11&gt;0,$E$51*L38-SUM($F$72:J72),0)</f>
        <v>0</v>
      </c>
      <c r="L70" s="131">
        <f>IF(L11&gt;0,$E$51*M38-SUM($F$72:K72),0)</f>
        <v>0</v>
      </c>
      <c r="M70" s="131">
        <f>IF(M11&gt;0,$E$51*N38-SUM($F$72:L72),0)</f>
        <v>0</v>
      </c>
      <c r="N70" s="131">
        <f>IF(N11&gt;0,$E$51*O38-SUM($F$72:M72),0)</f>
        <v>0</v>
      </c>
      <c r="O70" s="131">
        <f>IF(O11&gt;0,$E$51*P38-SUM($F$72:N72),0)</f>
        <v>0</v>
      </c>
      <c r="P70" s="131">
        <f>IF(P11&gt;0,$E$51*Q38-SUM($F$72:O72),0)</f>
        <v>0</v>
      </c>
      <c r="Q70" s="131">
        <f>IF(Q11&gt;0,$E$51*R38-SUM($F$72:P72),0)</f>
        <v>0</v>
      </c>
      <c r="R70" s="131">
        <f>IF(R11&gt;0,$E$51*S38-SUM($F$72:Q72),0)</f>
        <v>0</v>
      </c>
      <c r="S70" s="131">
        <f>IF(S11&gt;0,$E$51*T38-SUM($F$72:R72),0)</f>
        <v>0</v>
      </c>
      <c r="T70" s="131">
        <f>IF(T11&gt;0,$E$51*U38-SUM($F$72:S72),0)</f>
        <v>0</v>
      </c>
      <c r="U70" s="131">
        <f>IF(U11&gt;0,$E$51*V38-SUM($F$72:T72),0)</f>
        <v>0</v>
      </c>
      <c r="V70" s="131">
        <f>IF(V11&gt;0,$E$51*W38-SUM($F$72:U72),0)</f>
        <v>383.5760723784</v>
      </c>
      <c r="W70" s="131">
        <f>IF(W11&gt;0,$E$51*X38-SUM($F$72:V72),0)</f>
        <v>384.55091335316274</v>
      </c>
      <c r="X70" s="131">
        <f>IF(X11&gt;0,$E$51*Y38-SUM($F$72:W72),0)</f>
        <v>366.86602127369463</v>
      </c>
      <c r="Y70" s="131">
        <f>IF(Y11&gt;0,$E$51*Z38-SUM($F$72:X72),0)</f>
        <v>335.7487627929151</v>
      </c>
      <c r="Z70" s="131">
        <f>IF(Z11&gt;0,$E$51*AA38-SUM($F$72:Y72),0)</f>
        <v>303.83904195788568</v>
      </c>
      <c r="AA70" s="131">
        <f>IF(AA11&gt;0,$E$51*AB38-SUM($F$72:Z72),0)</f>
        <v>270.98947441710385</v>
      </c>
      <c r="AB70" s="131">
        <f>IF(AB11&gt;0,$E$51*AC38-SUM($F$72:AA72),0)</f>
        <v>237.00505942757343</v>
      </c>
      <c r="AC70" s="131">
        <f>IF(AC11&gt;0,$E$51*AD38-SUM($F$72:AB72),0)</f>
        <v>201.61659694903273</v>
      </c>
      <c r="AD70" s="131">
        <f>IF(AD11&gt;0,$E$51*AE38-SUM($F$72:AC72),0)</f>
        <v>164.42984369788587</v>
      </c>
      <c r="AE70" s="131">
        <f>IF(AE11&gt;0,$E$51*AF38-SUM($F$72:AD72),0)</f>
        <v>126.912843429693</v>
      </c>
      <c r="AF70" s="131">
        <f>IF(AF11&gt;0,$E$51*AG38-SUM($F$72:AE72),0)</f>
        <v>93.180905612797915</v>
      </c>
      <c r="AG70" s="131">
        <f>IF(AG11&gt;0,$E$51*AH38-SUM($F$72:AF72),0)</f>
        <v>64.863570713164961</v>
      </c>
      <c r="AH70" s="131">
        <f>IF(AH11&gt;0,$E$51*AI38-SUM($F$72:AG72),0)</f>
        <v>37.337245836989609</v>
      </c>
      <c r="AI70" s="131">
        <f>IF(AI11&gt;0,$E$51*AJ38-SUM($F$72:AH72),0)</f>
        <v>0</v>
      </c>
      <c r="AJ70" s="131">
        <f>IF(AJ11&gt;0,$E$51*AK38-SUM($F$72:AI72),0)</f>
        <v>0</v>
      </c>
      <c r="AK70" s="131">
        <f>IF(AK11&gt;0,$E$51*AL38-SUM($F$72:AJ72),0)</f>
        <v>0</v>
      </c>
      <c r="AL70" s="131">
        <f>IF(AL11&gt;0,$E$51*AM38-SUM($F$72:AK72),0)</f>
        <v>0</v>
      </c>
      <c r="AM70" s="131">
        <f>IF(AM11&gt;0,$E$51*AN38-SUM($F$72:AL72),0)</f>
        <v>0</v>
      </c>
      <c r="AN70" s="131">
        <f>IF(AN11&gt;0,$E$51*AO38-SUM($F$72:AM72),0)</f>
        <v>0</v>
      </c>
    </row>
    <row r="71" spans="1:42" s="26" customFormat="1" ht="15.75" customHeight="1" x14ac:dyDescent="0.25">
      <c r="A71" s="13"/>
      <c r="C71" t="s">
        <v>192</v>
      </c>
      <c r="E71" s="193"/>
      <c r="F71" s="194"/>
      <c r="G71" s="194">
        <f>IF(G11&gt;0,$E$11-SUM($F$11:F11),0)</f>
        <v>0</v>
      </c>
      <c r="H71" s="194">
        <f>IF(H11&gt;0,$E$11-SUM($F$11:G11),0)</f>
        <v>0</v>
      </c>
      <c r="I71" s="194">
        <f>IF(I11&gt;0,$E$11-SUM($F$11:H11),0)</f>
        <v>0</v>
      </c>
      <c r="J71" s="194">
        <f>IF(J11&gt;0,$E$11-SUM($F$11:I11),0)</f>
        <v>0</v>
      </c>
      <c r="K71" s="194">
        <f>IF(K11&gt;0,$E$11-SUM($F$11:J11),0)</f>
        <v>0</v>
      </c>
      <c r="L71" s="194">
        <f>IF(L11&gt;0,$E$11-SUM($F$11:K11),0)</f>
        <v>0</v>
      </c>
      <c r="M71" s="194">
        <f>IF(M11&gt;0,$E$11-SUM($F$11:L11),0)</f>
        <v>0</v>
      </c>
      <c r="N71" s="194">
        <f>IF(N11&gt;0,$E$11-SUM($F$11:M11),0)</f>
        <v>0</v>
      </c>
      <c r="O71" s="194">
        <f>IF(O11&gt;0,$E$11-SUM($F$11:N11),0)</f>
        <v>0</v>
      </c>
      <c r="P71" s="194">
        <f>IF(P11&gt;0,$E$11-SUM($F$11:O11),0)</f>
        <v>0</v>
      </c>
      <c r="Q71" s="194">
        <f>IF(Q11&gt;0,$E$11-SUM($F$11:P11),0)</f>
        <v>0</v>
      </c>
      <c r="R71" s="194">
        <f>IF(R11&gt;0,$E$11-SUM($F$11:Q11),0)</f>
        <v>0</v>
      </c>
      <c r="S71" s="194">
        <f>IF(S11&gt;0,$E$11-SUM($F$11:R11),0)</f>
        <v>0</v>
      </c>
      <c r="T71" s="194">
        <f>IF(T11&gt;0,$E$11-SUM($F$11:S11),0)</f>
        <v>0</v>
      </c>
      <c r="U71" s="194">
        <f>IF(U11&gt;0,$E$11-SUM($F$11:T11),0)</f>
        <v>0</v>
      </c>
      <c r="V71" s="194">
        <f>IF(V11&gt;0,$E$11-SUM($F$11:U11),0)</f>
        <v>280.00000000000034</v>
      </c>
      <c r="W71" s="194">
        <f>IF(W11&gt;0,$E$11-SUM($F$11:V11),0)</f>
        <v>275.11160714285751</v>
      </c>
      <c r="X71" s="194">
        <f>IF(X11&gt;0,$E$11-SUM($F$11:W11),0)</f>
        <v>256.86160714285751</v>
      </c>
      <c r="Y71" s="194">
        <f>IF(Y11&gt;0,$E$11-SUM($F$11:X11),0)</f>
        <v>229.48660714285748</v>
      </c>
      <c r="Z71" s="194">
        <f>IF(Z11&gt;0,$E$11-SUM($F$11:Y11),0)</f>
        <v>202.11160714285748</v>
      </c>
      <c r="AA71" s="194">
        <f>IF(AA11&gt;0,$E$11-SUM($F$11:Z11),0)</f>
        <v>174.73660714285748</v>
      </c>
      <c r="AB71" s="194">
        <f>IF(AB11&gt;0,$E$11-SUM($F$11:AA11),0)</f>
        <v>147.36160714285748</v>
      </c>
      <c r="AC71" s="194">
        <f>IF(AC11&gt;0,$E$11-SUM($F$11:AB11),0)</f>
        <v>119.98660714285748</v>
      </c>
      <c r="AD71" s="194">
        <f>IF(AD11&gt;0,$E$11-SUM($F$11:AC11),0)</f>
        <v>92.61160714285748</v>
      </c>
      <c r="AE71" s="194">
        <f>IF(AE11&gt;0,$E$11-SUM($F$11:AD11),0)</f>
        <v>66.418425324675582</v>
      </c>
      <c r="AF71" s="194">
        <f>IF(AF11&gt;0,$E$11-SUM($F$11:AE11),0)</f>
        <v>43.967126623376799</v>
      </c>
      <c r="AG71" s="194">
        <f>IF(AG11&gt;0,$E$11-SUM($F$11:AF11),0)</f>
        <v>26.193181818181927</v>
      </c>
      <c r="AH71" s="194">
        <f>IF(AH11&gt;0,$E$11-SUM($F$11:AG11),0)</f>
        <v>11.225649350649405</v>
      </c>
      <c r="AI71" s="194">
        <f>IF(AI11&gt;0,$E$11-SUM($F$11:AH11),0)</f>
        <v>0</v>
      </c>
      <c r="AJ71" s="194">
        <f>IF(AJ11&gt;0,$E$11-SUM($F$11:AI11),0)</f>
        <v>0</v>
      </c>
      <c r="AK71" s="194">
        <f>IF(AK11&gt;0,$E$11-SUM($F$11:AJ11),0)</f>
        <v>0</v>
      </c>
      <c r="AL71" s="194">
        <f>IF(AL11&gt;0,$E$11-SUM($F$11:AK11),0)</f>
        <v>0</v>
      </c>
      <c r="AM71" s="194">
        <f>IF(AM11&gt;0,$E$11-SUM($F$11:AL11),0)</f>
        <v>0</v>
      </c>
      <c r="AN71" s="194">
        <f>IF(AN11&gt;0,$E$11-SUM($F$11:AM11),0)</f>
        <v>0</v>
      </c>
      <c r="AO71" s="28"/>
    </row>
    <row r="72" spans="1:42" s="119" customFormat="1" ht="15.75" customHeight="1" x14ac:dyDescent="0.25">
      <c r="A72" s="14"/>
      <c r="C72" s="119" t="s">
        <v>204</v>
      </c>
      <c r="D72" s="153"/>
      <c r="E72" s="276">
        <f>SUM(F72:AN72)</f>
        <v>486.46720638443492</v>
      </c>
      <c r="F72" s="34">
        <f>IF(F11&gt;0,F70*F11/F71,0)</f>
        <v>0</v>
      </c>
      <c r="G72" s="34">
        <f>IF(G11&gt;0,G70*G11/G71,IF(G59&gt;0,G59-SUM($F$72:F72),0))</f>
        <v>0</v>
      </c>
      <c r="H72" s="34">
        <f>IF(H11&gt;0,H70*H11/H71,IF(H59&gt;0,H59-SUM($F$72:G72),0))</f>
        <v>0</v>
      </c>
      <c r="I72" s="34">
        <f>IF(I11&gt;0,I70*I11/I71,IF(I59&gt;0,I59-SUM($F$72:H72),0))</f>
        <v>0</v>
      </c>
      <c r="J72" s="34">
        <f>IF(J11&gt;0,J70*J11/J71,IF(J59&gt;0,J59-SUM($F$72:I72),0))</f>
        <v>0</v>
      </c>
      <c r="K72" s="34">
        <f>IF(K11&gt;0,K70*K11/K71,IF(K59&gt;0,K59-SUM($F$72:J72),0))</f>
        <v>0</v>
      </c>
      <c r="L72" s="34">
        <f>IF(L11&gt;0,L70*L11/L71,IF(L59&gt;0,L59-SUM($F$72:K72),0))</f>
        <v>0</v>
      </c>
      <c r="M72" s="34">
        <f>IF(M11&gt;0,M70*M11/M71,IF(M59&gt;0,M59-SUM($F$72:L72),0))</f>
        <v>0</v>
      </c>
      <c r="N72" s="34">
        <f>IF(N11&gt;0,N70*N11/N71,IF(N59&gt;0,N59-SUM($F$72:M72),0))</f>
        <v>0</v>
      </c>
      <c r="O72" s="34">
        <f>IF(O11&gt;0,O70*O11/O71,IF(O59&gt;0,O59-SUM($F$72:N72),0))</f>
        <v>0</v>
      </c>
      <c r="P72" s="34">
        <f>IF(P11&gt;0,P70*P11/P71,IF(P59&gt;0,P59-SUM($F$72:O72),0))</f>
        <v>0</v>
      </c>
      <c r="Q72" s="34">
        <f>IF(Q11&gt;0,Q70*Q11/Q71,IF(Q59&gt;0,Q59-SUM($F$72:P72),0))</f>
        <v>0</v>
      </c>
      <c r="R72" s="34">
        <f>IF(R11&gt;0,R70*R11/R71,IF(R59&gt;0,R59-SUM($F$72:Q72),0))</f>
        <v>0</v>
      </c>
      <c r="S72" s="34">
        <f>IF(S11&gt;0,S70*S11/S71,IF(S59&gt;0,S59-SUM($F$72:R72),0))</f>
        <v>0</v>
      </c>
      <c r="T72" s="34">
        <f>IF(T11&gt;0,T70*T11/T71,IF(T59&gt;0,T59-SUM($F$72:S72),0))</f>
        <v>0</v>
      </c>
      <c r="U72" s="34">
        <f>IF(U11&gt;0,U70*U11/U71,IF(U59&gt;0,U59-SUM($F$72:T72),0))</f>
        <v>0</v>
      </c>
      <c r="V72" s="34">
        <f>IF(V11&gt;0,V70*V11/V71,IF(V59&gt;0,V59-SUM($F$72:U72),0))</f>
        <v>6.6966804728052844</v>
      </c>
      <c r="W72" s="34">
        <f>IF(W11&gt;0,W70*W11/W71,IF(W59&gt;0,W59-SUM($F$72:V72),0))</f>
        <v>25.50984395598746</v>
      </c>
      <c r="X72" s="34">
        <f>IF(X11&gt;0,X70*X11/X71,IF(X59&gt;0,X59-SUM($F$72:W72),0))</f>
        <v>39.098709394829278</v>
      </c>
      <c r="Y72" s="34">
        <f>IF(Y11&gt;0,Y70*Y11/Y71,IF(Y59&gt;0,Y59-SUM($F$72:X72),0))</f>
        <v>40.050800767360222</v>
      </c>
      <c r="Z72" s="34">
        <f>IF(Z11&gt;0,Z70*Z11/Z71,IF(Z59&gt;0,Z59-SUM($F$72:Y72),0))</f>
        <v>41.153469071759147</v>
      </c>
      <c r="AA72" s="34">
        <f>IF(AA11&gt;0,AA70*AA11/AA71,IF(AA59&gt;0,AA59-SUM($F$72:Z72),0))</f>
        <v>42.4543945511274</v>
      </c>
      <c r="AB72" s="34">
        <f>IF(AB11&gt;0,AB70*AB11/AB71,IF(AB59&gt;0,AB59-SUM($F$72:AA72),0))</f>
        <v>44.027841631369533</v>
      </c>
      <c r="AC72" s="34">
        <f>IF(AC11&gt;0,AC70*AC11/AC71,IF(AC59&gt;0,AC59-SUM($F$72:AB72),0))</f>
        <v>45.998919987032231</v>
      </c>
      <c r="AD72" s="34">
        <f>IF(AD11&gt;0,AD70*AD11/AD71,IF(AD59&gt;0,AD59-SUM($F$72:AC72),0))</f>
        <v>46.50541033879599</v>
      </c>
      <c r="AE72" s="34">
        <f>IF(AE11&gt;0,AE70*AE11/AE71,IF(AE59&gt;0,AE59-SUM($F$72:AD72),0))</f>
        <v>42.900116088910281</v>
      </c>
      <c r="AF72" s="34">
        <f>IF(AF11&gt;0,AF70*AF11/AF71,IF(AF59&gt;0,AF59-SUM($F$72:AE72),0))</f>
        <v>37.668876737088496</v>
      </c>
      <c r="AG72" s="34">
        <f>IF(AG11&gt;0,AG70*AG11/AG71,IF(AG59&gt;0,AG59-SUM($F$72:AF72),0))</f>
        <v>37.064897550379953</v>
      </c>
      <c r="AH72" s="34">
        <f>IF(AH11&gt;0,AH70*AH11/AH71,IF(AH59&gt;0,AH59-SUM($F$72:AG72),0))</f>
        <v>37.33724583698956</v>
      </c>
      <c r="AI72" s="34">
        <f>IF(AI11&gt;0,AI70*AI11/AI71,IF(AI59&gt;0,AI59-SUM($F$72:AH72),0))</f>
        <v>5.6843418860808015E-14</v>
      </c>
      <c r="AJ72" s="34">
        <f>IF(AJ11&gt;0,AJ70*AJ11/AJ71,IF(AJ59&gt;0,AJ59-SUM($F$72:AI72),0))</f>
        <v>0</v>
      </c>
      <c r="AK72" s="34">
        <f>IF(AK11&gt;0,AK70*AK11/AK71,IF(AK59&gt;0,AK59-SUM($F$72:AJ72),0))</f>
        <v>0</v>
      </c>
      <c r="AL72" s="34">
        <f>IF(AL11&gt;0,AL70*AL11/AL71,IF(AL59&gt;0,AL59-SUM($F$72:AK72),0))</f>
        <v>0</v>
      </c>
      <c r="AM72" s="34">
        <f>IF(AM11&gt;0,AM70*AM11/AM71,IF(AM59&gt;0,AM59-SUM($F$72:AL72),0))</f>
        <v>0</v>
      </c>
      <c r="AN72" s="34">
        <f>IF(AN11&gt;0,AN70*AN11/AN71,IF(AN59&gt;0,AN59-SUM($F$72:AM72),0))</f>
        <v>0</v>
      </c>
      <c r="AP72" s="119" t="s">
        <v>122</v>
      </c>
    </row>
    <row r="73" spans="1:42" s="27" customFormat="1" ht="15.75" customHeight="1" x14ac:dyDescent="0.25">
      <c r="A73" s="82"/>
      <c r="E73" s="86"/>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5"/>
      <c r="AP73" s="28"/>
    </row>
    <row r="74" spans="1:42" s="22" customFormat="1" ht="21.6" customHeight="1" x14ac:dyDescent="0.25">
      <c r="A74" s="21" t="s">
        <v>334</v>
      </c>
      <c r="E74" s="186"/>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4"/>
      <c r="AP74" s="25"/>
    </row>
    <row r="75" spans="1:42" s="26" customFormat="1" ht="15.75" customHeight="1" x14ac:dyDescent="0.25">
      <c r="A75" s="13"/>
      <c r="E75" s="119"/>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27"/>
      <c r="AP75" s="28"/>
    </row>
    <row r="76" spans="1:42" ht="15.75" customHeight="1" x14ac:dyDescent="0.25">
      <c r="A76" s="11" t="s">
        <v>144</v>
      </c>
    </row>
    <row r="77" spans="1:42" s="26" customFormat="1" ht="15.75" customHeight="1" x14ac:dyDescent="0.25">
      <c r="A77" s="13"/>
      <c r="C77" s="26" t="s">
        <v>25</v>
      </c>
      <c r="E77" s="85">
        <f>SUM(F77:AN77)</f>
        <v>23414.416099144441</v>
      </c>
      <c r="F77" s="41">
        <f t="shared" ref="F77:AN77" si="27">+F43</f>
        <v>0</v>
      </c>
      <c r="G77" s="41">
        <f t="shared" si="27"/>
        <v>0</v>
      </c>
      <c r="H77" s="41">
        <f t="shared" si="27"/>
        <v>0</v>
      </c>
      <c r="I77" s="41">
        <f t="shared" si="27"/>
        <v>0</v>
      </c>
      <c r="J77" s="41">
        <f t="shared" si="27"/>
        <v>0</v>
      </c>
      <c r="K77" s="41">
        <f t="shared" si="27"/>
        <v>0</v>
      </c>
      <c r="L77" s="41">
        <f t="shared" si="27"/>
        <v>0</v>
      </c>
      <c r="M77" s="41">
        <f t="shared" si="27"/>
        <v>0</v>
      </c>
      <c r="N77" s="41">
        <f t="shared" si="27"/>
        <v>0</v>
      </c>
      <c r="O77" s="41">
        <f t="shared" si="27"/>
        <v>0</v>
      </c>
      <c r="P77" s="41">
        <f t="shared" si="27"/>
        <v>0</v>
      </c>
      <c r="Q77" s="41">
        <f t="shared" si="27"/>
        <v>0</v>
      </c>
      <c r="R77" s="41">
        <f t="shared" si="27"/>
        <v>0</v>
      </c>
      <c r="S77" s="41">
        <f t="shared" si="27"/>
        <v>0</v>
      </c>
      <c r="T77" s="41">
        <f t="shared" si="27"/>
        <v>0</v>
      </c>
      <c r="U77" s="41">
        <f t="shared" si="27"/>
        <v>0</v>
      </c>
      <c r="V77" s="41">
        <f t="shared" si="27"/>
        <v>363.13211249999995</v>
      </c>
      <c r="W77" s="41">
        <f t="shared" si="27"/>
        <v>1382.8070843999999</v>
      </c>
      <c r="X77" s="41">
        <f t="shared" si="27"/>
        <v>2115.6948391320002</v>
      </c>
      <c r="Y77" s="41">
        <f t="shared" si="27"/>
        <v>2158.0087359146401</v>
      </c>
      <c r="Z77" s="41">
        <f t="shared" si="27"/>
        <v>2201.1689106329327</v>
      </c>
      <c r="AA77" s="41">
        <f t="shared" si="27"/>
        <v>2245.1922888455915</v>
      </c>
      <c r="AB77" s="41">
        <f t="shared" si="27"/>
        <v>2290.0961346225035</v>
      </c>
      <c r="AC77" s="41">
        <f t="shared" si="27"/>
        <v>2335.8980573149538</v>
      </c>
      <c r="AD77" s="41">
        <f t="shared" si="27"/>
        <v>2279.755052948612</v>
      </c>
      <c r="AE77" s="41">
        <f t="shared" si="27"/>
        <v>1993.1572748636434</v>
      </c>
      <c r="AF77" s="41">
        <f t="shared" si="27"/>
        <v>1609.4744994523921</v>
      </c>
      <c r="AG77" s="41">
        <f t="shared" si="27"/>
        <v>1382.4538858454234</v>
      </c>
      <c r="AH77" s="41">
        <f t="shared" si="27"/>
        <v>1057.577222671749</v>
      </c>
      <c r="AI77" s="41">
        <f t="shared" si="27"/>
        <v>0</v>
      </c>
      <c r="AJ77" s="41">
        <f t="shared" si="27"/>
        <v>0</v>
      </c>
      <c r="AK77" s="41">
        <f t="shared" si="27"/>
        <v>0</v>
      </c>
      <c r="AL77" s="41">
        <f t="shared" si="27"/>
        <v>0</v>
      </c>
      <c r="AM77" s="41">
        <f t="shared" si="27"/>
        <v>0</v>
      </c>
      <c r="AN77" s="41">
        <f t="shared" si="27"/>
        <v>0</v>
      </c>
      <c r="AO77" s="32"/>
      <c r="AP77" s="28"/>
    </row>
    <row r="78" spans="1:42" s="26" customFormat="1" ht="15.75" customHeight="1" x14ac:dyDescent="0.25">
      <c r="A78" s="13"/>
      <c r="C78" s="26" t="s">
        <v>26</v>
      </c>
      <c r="D78" s="93">
        <f>+Dashboard!J33</f>
        <v>0</v>
      </c>
      <c r="E78" s="85">
        <f>SUM(F78:AN78)</f>
        <v>0</v>
      </c>
      <c r="F78" s="41">
        <f t="shared" ref="F78:AN78" si="28">+F77*$D78</f>
        <v>0</v>
      </c>
      <c r="G78" s="41">
        <f t="shared" si="28"/>
        <v>0</v>
      </c>
      <c r="H78" s="41">
        <f t="shared" si="28"/>
        <v>0</v>
      </c>
      <c r="I78" s="41">
        <f t="shared" si="28"/>
        <v>0</v>
      </c>
      <c r="J78" s="41">
        <f t="shared" si="28"/>
        <v>0</v>
      </c>
      <c r="K78" s="41">
        <f t="shared" si="28"/>
        <v>0</v>
      </c>
      <c r="L78" s="41">
        <f t="shared" si="28"/>
        <v>0</v>
      </c>
      <c r="M78" s="41">
        <f t="shared" si="28"/>
        <v>0</v>
      </c>
      <c r="N78" s="41">
        <f t="shared" si="28"/>
        <v>0</v>
      </c>
      <c r="O78" s="41">
        <f t="shared" si="28"/>
        <v>0</v>
      </c>
      <c r="P78" s="41">
        <f t="shared" si="28"/>
        <v>0</v>
      </c>
      <c r="Q78" s="41">
        <f t="shared" si="28"/>
        <v>0</v>
      </c>
      <c r="R78" s="41">
        <f t="shared" si="28"/>
        <v>0</v>
      </c>
      <c r="S78" s="41">
        <f t="shared" si="28"/>
        <v>0</v>
      </c>
      <c r="T78" s="41">
        <f t="shared" si="28"/>
        <v>0</v>
      </c>
      <c r="U78" s="41">
        <f t="shared" si="28"/>
        <v>0</v>
      </c>
      <c r="V78" s="41">
        <f t="shared" si="28"/>
        <v>0</v>
      </c>
      <c r="W78" s="41">
        <f t="shared" si="28"/>
        <v>0</v>
      </c>
      <c r="X78" s="41">
        <f t="shared" si="28"/>
        <v>0</v>
      </c>
      <c r="Y78" s="41">
        <f t="shared" si="28"/>
        <v>0</v>
      </c>
      <c r="Z78" s="41">
        <f t="shared" si="28"/>
        <v>0</v>
      </c>
      <c r="AA78" s="41">
        <f t="shared" si="28"/>
        <v>0</v>
      </c>
      <c r="AB78" s="41">
        <f t="shared" si="28"/>
        <v>0</v>
      </c>
      <c r="AC78" s="41">
        <f t="shared" si="28"/>
        <v>0</v>
      </c>
      <c r="AD78" s="41">
        <f t="shared" si="28"/>
        <v>0</v>
      </c>
      <c r="AE78" s="41">
        <f t="shared" si="28"/>
        <v>0</v>
      </c>
      <c r="AF78" s="41">
        <f t="shared" si="28"/>
        <v>0</v>
      </c>
      <c r="AG78" s="41">
        <f t="shared" si="28"/>
        <v>0</v>
      </c>
      <c r="AH78" s="41">
        <f t="shared" si="28"/>
        <v>0</v>
      </c>
      <c r="AI78" s="41">
        <f t="shared" si="28"/>
        <v>0</v>
      </c>
      <c r="AJ78" s="41">
        <f t="shared" si="28"/>
        <v>0</v>
      </c>
      <c r="AK78" s="41">
        <f t="shared" si="28"/>
        <v>0</v>
      </c>
      <c r="AL78" s="41">
        <f t="shared" si="28"/>
        <v>0</v>
      </c>
      <c r="AM78" s="41">
        <f t="shared" si="28"/>
        <v>0</v>
      </c>
      <c r="AN78" s="41">
        <f t="shared" si="28"/>
        <v>0</v>
      </c>
      <c r="AO78" s="27"/>
      <c r="AP78" s="28"/>
    </row>
    <row r="79" spans="1:42" ht="15.75" customHeight="1" x14ac:dyDescent="0.25">
      <c r="C79" t="s">
        <v>27</v>
      </c>
      <c r="E79" s="276">
        <f>SUM(F79:AN79)</f>
        <v>23414.416099144441</v>
      </c>
      <c r="F79" s="42">
        <f>+F77-F78</f>
        <v>0</v>
      </c>
      <c r="G79" s="42">
        <f t="shared" ref="G79:AN79" si="29">+G77-G78</f>
        <v>0</v>
      </c>
      <c r="H79" s="42">
        <f t="shared" si="29"/>
        <v>0</v>
      </c>
      <c r="I79" s="42">
        <f t="shared" si="29"/>
        <v>0</v>
      </c>
      <c r="J79" s="42">
        <f t="shared" si="29"/>
        <v>0</v>
      </c>
      <c r="K79" s="42">
        <f t="shared" si="29"/>
        <v>0</v>
      </c>
      <c r="L79" s="42">
        <f t="shared" si="29"/>
        <v>0</v>
      </c>
      <c r="M79" s="42">
        <f t="shared" si="29"/>
        <v>0</v>
      </c>
      <c r="N79" s="42">
        <f t="shared" si="29"/>
        <v>0</v>
      </c>
      <c r="O79" s="42">
        <f t="shared" si="29"/>
        <v>0</v>
      </c>
      <c r="P79" s="42">
        <f t="shared" si="29"/>
        <v>0</v>
      </c>
      <c r="Q79" s="42">
        <f t="shared" si="29"/>
        <v>0</v>
      </c>
      <c r="R79" s="42">
        <f t="shared" si="29"/>
        <v>0</v>
      </c>
      <c r="S79" s="42">
        <f t="shared" si="29"/>
        <v>0</v>
      </c>
      <c r="T79" s="42">
        <f t="shared" si="29"/>
        <v>0</v>
      </c>
      <c r="U79" s="42">
        <f t="shared" si="29"/>
        <v>0</v>
      </c>
      <c r="V79" s="42">
        <f t="shared" si="29"/>
        <v>363.13211249999995</v>
      </c>
      <c r="W79" s="42">
        <f t="shared" si="29"/>
        <v>1382.8070843999999</v>
      </c>
      <c r="X79" s="42">
        <f t="shared" si="29"/>
        <v>2115.6948391320002</v>
      </c>
      <c r="Y79" s="42">
        <f t="shared" si="29"/>
        <v>2158.0087359146401</v>
      </c>
      <c r="Z79" s="42">
        <f t="shared" si="29"/>
        <v>2201.1689106329327</v>
      </c>
      <c r="AA79" s="42">
        <f t="shared" si="29"/>
        <v>2245.1922888455915</v>
      </c>
      <c r="AB79" s="42">
        <f t="shared" si="29"/>
        <v>2290.0961346225035</v>
      </c>
      <c r="AC79" s="42">
        <f t="shared" si="29"/>
        <v>2335.8980573149538</v>
      </c>
      <c r="AD79" s="42">
        <f t="shared" si="29"/>
        <v>2279.755052948612</v>
      </c>
      <c r="AE79" s="42">
        <f t="shared" si="29"/>
        <v>1993.1572748636434</v>
      </c>
      <c r="AF79" s="42">
        <f t="shared" si="29"/>
        <v>1609.4744994523921</v>
      </c>
      <c r="AG79" s="42">
        <f t="shared" si="29"/>
        <v>1382.4538858454234</v>
      </c>
      <c r="AH79" s="42">
        <f t="shared" si="29"/>
        <v>1057.577222671749</v>
      </c>
      <c r="AI79" s="42">
        <f t="shared" si="29"/>
        <v>0</v>
      </c>
      <c r="AJ79" s="42">
        <f t="shared" si="29"/>
        <v>0</v>
      </c>
      <c r="AK79" s="42">
        <f t="shared" si="29"/>
        <v>0</v>
      </c>
      <c r="AL79" s="42">
        <f t="shared" si="29"/>
        <v>0</v>
      </c>
      <c r="AM79" s="42">
        <f t="shared" si="29"/>
        <v>0</v>
      </c>
      <c r="AN79" s="42">
        <f t="shared" si="29"/>
        <v>0</v>
      </c>
      <c r="AO79" s="47"/>
    </row>
    <row r="80" spans="1:42" ht="15.75" customHeight="1" x14ac:dyDescent="0.25">
      <c r="C80"/>
      <c r="E80" s="99"/>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47"/>
    </row>
    <row r="81" spans="1:42" s="26" customFormat="1" ht="15.75" customHeight="1" x14ac:dyDescent="0.25">
      <c r="A81" s="13" t="s">
        <v>257</v>
      </c>
      <c r="B81" s="13"/>
      <c r="D81" s="43"/>
      <c r="E81" s="99"/>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47"/>
      <c r="AP81" s="28"/>
    </row>
    <row r="82" spans="1:42" s="26" customFormat="1" ht="15.75" customHeight="1" x14ac:dyDescent="0.25">
      <c r="A82" s="13"/>
      <c r="B82" s="13"/>
      <c r="C82" s="26" t="s">
        <v>320</v>
      </c>
      <c r="D82" s="43"/>
      <c r="E82" s="99">
        <f t="shared" ref="E82:E89" si="30">SUM(F82:AN82)</f>
        <v>3.7765000000000004</v>
      </c>
      <c r="F82" s="37">
        <f>F56*Dashboard!$D$22*'Field Profiles'!$D$29</f>
        <v>2.08</v>
      </c>
      <c r="G82" s="37">
        <f>G56*Dashboard!$D$22*'Field Profiles'!$D$29</f>
        <v>0</v>
      </c>
      <c r="H82" s="37">
        <f>H56*Dashboard!$D$22*'Field Profiles'!$D$29</f>
        <v>0</v>
      </c>
      <c r="I82" s="37">
        <f>I56*Dashboard!$D$22*'Field Profiles'!$D$29</f>
        <v>0</v>
      </c>
      <c r="J82" s="37">
        <f>J56*Dashboard!$D$22*'Field Profiles'!$D$29</f>
        <v>0</v>
      </c>
      <c r="K82" s="37">
        <f>K56*Dashboard!$D$22*'Field Profiles'!$D$29</f>
        <v>0</v>
      </c>
      <c r="L82" s="37">
        <f>L56*Dashboard!$D$22*'Field Profiles'!$D$29</f>
        <v>0</v>
      </c>
      <c r="M82" s="37">
        <f>M56*Dashboard!$D$22*'Field Profiles'!$D$29</f>
        <v>0</v>
      </c>
      <c r="N82" s="37">
        <f>N56*Dashboard!$D$22*'Field Profiles'!$D$29</f>
        <v>1.6965000000000001</v>
      </c>
      <c r="O82" s="37">
        <f>O56*Dashboard!$D$22*'Field Profiles'!$D$29</f>
        <v>0</v>
      </c>
      <c r="P82" s="37">
        <f>P56*Dashboard!$D$22*'Field Profiles'!$D$29</f>
        <v>0</v>
      </c>
      <c r="Q82" s="37">
        <f>Q56*Dashboard!$D$22*'Field Profiles'!$D$29</f>
        <v>0</v>
      </c>
      <c r="R82" s="37">
        <f>R56*Dashboard!$D$22*'Field Profiles'!$D$29</f>
        <v>0</v>
      </c>
      <c r="S82" s="37">
        <f>S56*Dashboard!$D$22*'Field Profiles'!$D$29</f>
        <v>0</v>
      </c>
      <c r="T82" s="37">
        <f>T56*Dashboard!$D$22*'Field Profiles'!$D$29</f>
        <v>0</v>
      </c>
      <c r="U82" s="37">
        <f>U56*Dashboard!$D$22*'Field Profiles'!$D$29</f>
        <v>0</v>
      </c>
      <c r="V82" s="37">
        <f>V56*Dashboard!$D$22*'Field Profiles'!$D$29</f>
        <v>0</v>
      </c>
      <c r="W82" s="37">
        <f>W56*Dashboard!$D$22*'Field Profiles'!$D$29</f>
        <v>0</v>
      </c>
      <c r="X82" s="37">
        <f>X56*Dashboard!$D$22*'Field Profiles'!$D$29</f>
        <v>0</v>
      </c>
      <c r="Y82" s="37">
        <f>Y56*Dashboard!$D$22*'Field Profiles'!$D$29</f>
        <v>0</v>
      </c>
      <c r="Z82" s="37">
        <f>Z56*Dashboard!$D$22*'Field Profiles'!$D$29</f>
        <v>0</v>
      </c>
      <c r="AA82" s="37">
        <f>AA56*Dashboard!$D$22*'Field Profiles'!$D$29</f>
        <v>0</v>
      </c>
      <c r="AB82" s="37">
        <f>AB56*Dashboard!$D$22*'Field Profiles'!$D$29</f>
        <v>0</v>
      </c>
      <c r="AC82" s="37">
        <f>AC56*Dashboard!$D$22*'Field Profiles'!$D$29</f>
        <v>0</v>
      </c>
      <c r="AD82" s="37">
        <f>AD56*Dashboard!$D$22*'Field Profiles'!$D$29</f>
        <v>0</v>
      </c>
      <c r="AE82" s="37">
        <f>AE56*Dashboard!$D$22*'Field Profiles'!$D$29</f>
        <v>0</v>
      </c>
      <c r="AF82" s="37">
        <f>AF56*Dashboard!$D$22*'Field Profiles'!$D$29</f>
        <v>0</v>
      </c>
      <c r="AG82" s="37">
        <f>AG56*Dashboard!$D$22*'Field Profiles'!$D$29</f>
        <v>0</v>
      </c>
      <c r="AH82" s="37">
        <f>AH56*Dashboard!$D$22*'Field Profiles'!$D$29</f>
        <v>0</v>
      </c>
      <c r="AI82" s="37">
        <f>AI56*Dashboard!$D$22*'Field Profiles'!$D$29</f>
        <v>0</v>
      </c>
      <c r="AJ82" s="37">
        <f>AJ56*Dashboard!$D$22*'Field Profiles'!$D$29</f>
        <v>0</v>
      </c>
      <c r="AK82" s="37">
        <f>AK56*Dashboard!$D$22*'Field Profiles'!$D$29</f>
        <v>0</v>
      </c>
      <c r="AL82" s="37">
        <f>AL56*Dashboard!$D$22*'Field Profiles'!$D$29</f>
        <v>0</v>
      </c>
      <c r="AM82" s="37">
        <f>AM56*Dashboard!$D$22*'Field Profiles'!$D$29</f>
        <v>0</v>
      </c>
      <c r="AN82" s="37">
        <f>AN56*Dashboard!$D$22*'Field Profiles'!$D$29</f>
        <v>0</v>
      </c>
      <c r="AO82" s="47"/>
      <c r="AP82" s="28"/>
    </row>
    <row r="83" spans="1:42" s="26" customFormat="1" ht="15.75" customHeight="1" x14ac:dyDescent="0.25">
      <c r="A83" s="13"/>
      <c r="B83" s="13"/>
      <c r="C83" s="26" t="s">
        <v>321</v>
      </c>
      <c r="D83" s="43"/>
      <c r="E83" s="99">
        <f t="shared" si="30"/>
        <v>73.528768876407369</v>
      </c>
      <c r="F83" s="37">
        <f>F57*Dashboard!$D$22*'Field Profiles'!$D$29</f>
        <v>0</v>
      </c>
      <c r="G83" s="37">
        <f>G57*Dashboard!$D$22*'Field Profiles'!$D$29</f>
        <v>0</v>
      </c>
      <c r="H83" s="37">
        <f>H57*Dashboard!$D$22*'Field Profiles'!$D$29</f>
        <v>0</v>
      </c>
      <c r="I83" s="37">
        <f>I57*Dashboard!$D$22*'Field Profiles'!$D$29</f>
        <v>0</v>
      </c>
      <c r="J83" s="37">
        <f>J57*Dashboard!$D$22*'Field Profiles'!$D$29</f>
        <v>0</v>
      </c>
      <c r="K83" s="37">
        <f>K57*Dashboard!$D$22*'Field Profiles'!$D$29</f>
        <v>0</v>
      </c>
      <c r="L83" s="37">
        <f>L57*Dashboard!$D$22*'Field Profiles'!$D$29</f>
        <v>0</v>
      </c>
      <c r="M83" s="37">
        <f>M57*Dashboard!$D$22*'Field Profiles'!$D$29</f>
        <v>0</v>
      </c>
      <c r="N83" s="37">
        <f>N57*Dashboard!$D$22*'Field Profiles'!$D$29</f>
        <v>0</v>
      </c>
      <c r="O83" s="37">
        <f>O57*Dashboard!$D$22*'Field Profiles'!$D$29</f>
        <v>0</v>
      </c>
      <c r="P83" s="37">
        <f>P57*Dashboard!$D$22*'Field Profiles'!$D$29</f>
        <v>0</v>
      </c>
      <c r="Q83" s="37">
        <f>Q57*Dashboard!$D$22*'Field Profiles'!$D$29</f>
        <v>0</v>
      </c>
      <c r="R83" s="37">
        <f>R57*Dashboard!$D$22*'Field Profiles'!$D$29</f>
        <v>0</v>
      </c>
      <c r="S83" s="37">
        <f>S57*Dashboard!$D$22*'Field Profiles'!$D$29</f>
        <v>8.1258579999999991</v>
      </c>
      <c r="T83" s="37">
        <f>T57*Dashboard!$D$22*'Field Profiles'!$D$29</f>
        <v>28.690529399999999</v>
      </c>
      <c r="U83" s="37">
        <f>U57*Dashboard!$D$22*'Field Profiles'!$D$29</f>
        <v>22.761153323999999</v>
      </c>
      <c r="V83" s="37">
        <f>V57*Dashboard!$D$22*'Field Profiles'!$D$29</f>
        <v>4.6432752780959996</v>
      </c>
      <c r="W83" s="37">
        <f>W57*Dashboard!$D$22*'Field Profiles'!$D$29</f>
        <v>0</v>
      </c>
      <c r="X83" s="37">
        <f>X57*Dashboard!$D$22*'Field Profiles'!$D$29</f>
        <v>0</v>
      </c>
      <c r="Y83" s="37">
        <f>Y57*Dashboard!$D$22*'Field Profiles'!$D$29</f>
        <v>0</v>
      </c>
      <c r="Z83" s="37">
        <f>Z57*Dashboard!$D$22*'Field Profiles'!$D$29</f>
        <v>1.177735009235596</v>
      </c>
      <c r="AA83" s="37">
        <f>AA57*Dashboard!$D$22*'Field Profiles'!$D$29</f>
        <v>4.1583105326087599</v>
      </c>
      <c r="AB83" s="37">
        <f>AB57*Dashboard!$D$22*'Field Profiles'!$D$29</f>
        <v>3.2989263558696158</v>
      </c>
      <c r="AC83" s="37">
        <f>AC57*Dashboard!$D$22*'Field Profiles'!$D$29</f>
        <v>0.67298097659740164</v>
      </c>
      <c r="AD83" s="37">
        <f>AD57*Dashboard!$D$22*'Field Profiles'!$D$29</f>
        <v>0</v>
      </c>
      <c r="AE83" s="37">
        <f>AE57*Dashboard!$D$22*'Field Profiles'!$D$29</f>
        <v>0</v>
      </c>
      <c r="AF83" s="37">
        <f>AF57*Dashboard!$D$22*'Field Profiles'!$D$29</f>
        <v>0</v>
      </c>
      <c r="AG83" s="37">
        <f>AG57*Dashboard!$D$22*'Field Profiles'!$D$29</f>
        <v>0</v>
      </c>
      <c r="AH83" s="37">
        <f>AH57*Dashboard!$D$22*'Field Profiles'!$D$29</f>
        <v>0</v>
      </c>
      <c r="AI83" s="37">
        <f>AI57*Dashboard!$D$22*'Field Profiles'!$D$29</f>
        <v>0</v>
      </c>
      <c r="AJ83" s="37">
        <f>AJ57*Dashboard!$D$22*'Field Profiles'!$D$29</f>
        <v>0</v>
      </c>
      <c r="AK83" s="37">
        <f>AK57*Dashboard!$D$22*'Field Profiles'!$D$29</f>
        <v>0</v>
      </c>
      <c r="AL83" s="37">
        <f>AL57*Dashboard!$D$22*'Field Profiles'!$D$29</f>
        <v>0</v>
      </c>
      <c r="AM83" s="37">
        <f>AM57*Dashboard!$D$22*'Field Profiles'!$D$29</f>
        <v>0</v>
      </c>
      <c r="AN83" s="37">
        <f>AN57*Dashboard!$D$22*'Field Profiles'!$D$29</f>
        <v>0</v>
      </c>
      <c r="AO83" s="47"/>
      <c r="AP83" s="28"/>
    </row>
    <row r="84" spans="1:42" s="26" customFormat="1" ht="15.75" customHeight="1" x14ac:dyDescent="0.25">
      <c r="A84" s="13"/>
      <c r="B84" s="13"/>
      <c r="C84" s="26" t="s">
        <v>322</v>
      </c>
      <c r="D84" s="43"/>
      <c r="E84" s="99">
        <f t="shared" si="30"/>
        <v>137.07689468129735</v>
      </c>
      <c r="F84" s="37">
        <f>+F58*Dashboard!$D$22*'Field Profiles'!$D$30</f>
        <v>0</v>
      </c>
      <c r="G84" s="37">
        <f>+G58*Dashboard!$D$22*'Field Profiles'!$D$30</f>
        <v>0</v>
      </c>
      <c r="H84" s="37">
        <f>+H58*Dashboard!$D$22*'Field Profiles'!$D$30</f>
        <v>0</v>
      </c>
      <c r="I84" s="37">
        <f>+I58*Dashboard!$D$22*'Field Profiles'!$D$30</f>
        <v>0</v>
      </c>
      <c r="J84" s="37">
        <f>+J58*Dashboard!$D$22*'Field Profiles'!$D$30</f>
        <v>0</v>
      </c>
      <c r="K84" s="37">
        <f>+K58*Dashboard!$D$22*'Field Profiles'!$D$30</f>
        <v>0</v>
      </c>
      <c r="L84" s="37">
        <f>+L58*Dashboard!$D$22*'Field Profiles'!$D$30</f>
        <v>0</v>
      </c>
      <c r="M84" s="37">
        <f>+M58*Dashboard!$D$22*'Field Profiles'!$D$30</f>
        <v>0</v>
      </c>
      <c r="N84" s="37">
        <f>+N58*Dashboard!$D$22*'Field Profiles'!$D$30</f>
        <v>0</v>
      </c>
      <c r="O84" s="37">
        <f>+O58*Dashboard!$D$22*'Field Profiles'!$D$30</f>
        <v>0</v>
      </c>
      <c r="P84" s="37">
        <f>+P58*Dashboard!$D$22*'Field Profiles'!$D$30</f>
        <v>0</v>
      </c>
      <c r="Q84" s="37">
        <f>+Q58*Dashboard!$D$22*'Field Profiles'!$D$30</f>
        <v>0</v>
      </c>
      <c r="R84" s="37">
        <f>+R58*Dashboard!$D$22*'Field Profiles'!$D$30</f>
        <v>0</v>
      </c>
      <c r="S84" s="37">
        <f>+S58*Dashboard!$D$22*'Field Profiles'!$D$30</f>
        <v>0</v>
      </c>
      <c r="T84" s="37">
        <f>+T58*Dashboard!$D$22*'Field Profiles'!$D$30</f>
        <v>0</v>
      </c>
      <c r="U84" s="37">
        <f>+U58*Dashboard!$D$22*'Field Profiles'!$D$30</f>
        <v>0</v>
      </c>
      <c r="V84" s="37">
        <f>+V58*Dashboard!$D$22*'Field Profiles'!$D$30</f>
        <v>9.3374522550415353</v>
      </c>
      <c r="W84" s="37">
        <f>+W58*Dashboard!$D$22*'Field Profiles'!$D$30</f>
        <v>9.5242013001423675</v>
      </c>
      <c r="X84" s="37">
        <f>+X58*Dashboard!$D$22*'Field Profiles'!$D$30</f>
        <v>9.7146853261452151</v>
      </c>
      <c r="Y84" s="37">
        <f>+Y58*Dashboard!$D$22*'Field Profiles'!$D$30</f>
        <v>9.9089790326681211</v>
      </c>
      <c r="Z84" s="37">
        <f>+Z58*Dashboard!$D$22*'Field Profiles'!$D$30</f>
        <v>10.107158613321483</v>
      </c>
      <c r="AA84" s="37">
        <f>+AA58*Dashboard!$D$22*'Field Profiles'!$D$30</f>
        <v>10.309301785587913</v>
      </c>
      <c r="AB84" s="37">
        <f>+AB58*Dashboard!$D$22*'Field Profiles'!$D$30</f>
        <v>10.51548782129967</v>
      </c>
      <c r="AC84" s="37">
        <f>+AC58*Dashboard!$D$22*'Field Profiles'!$D$30</f>
        <v>10.725797577725666</v>
      </c>
      <c r="AD84" s="37">
        <f>+AD58*Dashboard!$D$22*'Field Profiles'!$D$30</f>
        <v>10.940313529280179</v>
      </c>
      <c r="AE84" s="37">
        <f>+AE58*Dashboard!$D$22*'Field Profiles'!$D$30</f>
        <v>11.159119799865781</v>
      </c>
      <c r="AF84" s="37">
        <f>+AF58*Dashboard!$D$22*'Field Profiles'!$D$30</f>
        <v>11.382302195863097</v>
      </c>
      <c r="AG84" s="37">
        <f>+AG58*Dashboard!$D$22*'Field Profiles'!$D$30</f>
        <v>11.60994823978036</v>
      </c>
      <c r="AH84" s="37">
        <f>+AH58*Dashboard!$D$22*'Field Profiles'!$D$30</f>
        <v>11.842147204575969</v>
      </c>
      <c r="AI84" s="37">
        <f>+AI58*Dashboard!$D$22*'Field Profiles'!$D$30</f>
        <v>0</v>
      </c>
      <c r="AJ84" s="37">
        <f>+AJ58*Dashboard!$D$22*'Field Profiles'!$D$30</f>
        <v>0</v>
      </c>
      <c r="AK84" s="37">
        <f>+AK58*Dashboard!$D$22*'Field Profiles'!$D$30</f>
        <v>0</v>
      </c>
      <c r="AL84" s="37">
        <f>+AL58*Dashboard!$D$22*'Field Profiles'!$D$30</f>
        <v>0</v>
      </c>
      <c r="AM84" s="37">
        <f>+AM58*Dashboard!$D$22*'Field Profiles'!$D$30</f>
        <v>0</v>
      </c>
      <c r="AN84" s="37">
        <f>+AN58*Dashboard!$D$22*'Field Profiles'!$D$30</f>
        <v>0</v>
      </c>
      <c r="AO84" s="47"/>
      <c r="AP84" s="28"/>
    </row>
    <row r="85" spans="1:42" s="26" customFormat="1" ht="15.75" customHeight="1" x14ac:dyDescent="0.25">
      <c r="A85" s="13"/>
      <c r="B85" s="13"/>
      <c r="C85" s="26" t="s">
        <v>323</v>
      </c>
      <c r="D85" s="43"/>
      <c r="E85" s="99">
        <f t="shared" si="30"/>
        <v>8.7149999999999999</v>
      </c>
      <c r="F85" s="37">
        <f>F56*Dashboard!$D$23</f>
        <v>4.8</v>
      </c>
      <c r="G85" s="37">
        <f>G56*Dashboard!$D$23</f>
        <v>0</v>
      </c>
      <c r="H85" s="37">
        <f>H56*Dashboard!$D$23</f>
        <v>0</v>
      </c>
      <c r="I85" s="37">
        <f>I56*Dashboard!$D$23</f>
        <v>0</v>
      </c>
      <c r="J85" s="37">
        <f>J56*Dashboard!$D$23</f>
        <v>0</v>
      </c>
      <c r="K85" s="37">
        <f>K56*Dashboard!$D$23</f>
        <v>0</v>
      </c>
      <c r="L85" s="37">
        <f>L56*Dashboard!$D$23</f>
        <v>0</v>
      </c>
      <c r="M85" s="37">
        <f>M56*Dashboard!$D$23</f>
        <v>0</v>
      </c>
      <c r="N85" s="37">
        <f>N56*Dashboard!$D$23</f>
        <v>3.915</v>
      </c>
      <c r="O85" s="37">
        <f>O56*Dashboard!$D$23</f>
        <v>0</v>
      </c>
      <c r="P85" s="37">
        <f>P56*Dashboard!$D$23</f>
        <v>0</v>
      </c>
      <c r="Q85" s="37">
        <f>Q56*Dashboard!$D$23</f>
        <v>0</v>
      </c>
      <c r="R85" s="37">
        <f>R56*Dashboard!$D$23</f>
        <v>0</v>
      </c>
      <c r="S85" s="37">
        <f>S56*Dashboard!$D$23</f>
        <v>0</v>
      </c>
      <c r="T85" s="37">
        <f>T56*Dashboard!$D$23</f>
        <v>0</v>
      </c>
      <c r="U85" s="37">
        <f>U56*Dashboard!$D$23</f>
        <v>0</v>
      </c>
      <c r="V85" s="37">
        <f>V56*Dashboard!$D$23</f>
        <v>0</v>
      </c>
      <c r="W85" s="37">
        <f>W56*Dashboard!$D$23</f>
        <v>0</v>
      </c>
      <c r="X85" s="37">
        <f>X56*Dashboard!$D$23</f>
        <v>0</v>
      </c>
      <c r="Y85" s="37">
        <f>Y56*Dashboard!$D$23</f>
        <v>0</v>
      </c>
      <c r="Z85" s="37">
        <f>Z56*Dashboard!$D$23</f>
        <v>0</v>
      </c>
      <c r="AA85" s="37">
        <f>AA56*Dashboard!$D$23</f>
        <v>0</v>
      </c>
      <c r="AB85" s="37">
        <f>AB56*Dashboard!$D$23</f>
        <v>0</v>
      </c>
      <c r="AC85" s="37">
        <f>AC56*Dashboard!$D$23</f>
        <v>0</v>
      </c>
      <c r="AD85" s="37">
        <f>AD56*Dashboard!$D$23</f>
        <v>0</v>
      </c>
      <c r="AE85" s="37">
        <f>AE56*Dashboard!$D$23</f>
        <v>0</v>
      </c>
      <c r="AF85" s="37">
        <f>AF56*Dashboard!$D$23</f>
        <v>0</v>
      </c>
      <c r="AG85" s="37">
        <f>AG56*Dashboard!$D$23</f>
        <v>0</v>
      </c>
      <c r="AH85" s="37">
        <f>AH56*Dashboard!$D$23</f>
        <v>0</v>
      </c>
      <c r="AI85" s="37">
        <f>AI56*Dashboard!$D$23</f>
        <v>0</v>
      </c>
      <c r="AJ85" s="37">
        <f>AJ56*Dashboard!$D$23</f>
        <v>0</v>
      </c>
      <c r="AK85" s="37">
        <f>AK56*Dashboard!$D$23</f>
        <v>0</v>
      </c>
      <c r="AL85" s="37">
        <f>AL56*Dashboard!$D$23</f>
        <v>0</v>
      </c>
      <c r="AM85" s="37">
        <f>AM56*Dashboard!$D$23</f>
        <v>0</v>
      </c>
      <c r="AN85" s="37">
        <f>AN56*Dashboard!$D$23</f>
        <v>0</v>
      </c>
      <c r="AO85" s="47"/>
      <c r="AP85" s="28"/>
    </row>
    <row r="86" spans="1:42" s="26" customFormat="1" ht="15.75" customHeight="1" x14ac:dyDescent="0.25">
      <c r="A86" s="13"/>
      <c r="B86" s="13"/>
      <c r="C86" s="26" t="s">
        <v>324</v>
      </c>
      <c r="D86" s="43"/>
      <c r="E86" s="99">
        <f t="shared" si="30"/>
        <v>169.68177433017081</v>
      </c>
      <c r="F86" s="37">
        <f>F57*Dashboard!$D$23</f>
        <v>0</v>
      </c>
      <c r="G86" s="37">
        <f>G57*Dashboard!$D$23</f>
        <v>0</v>
      </c>
      <c r="H86" s="37">
        <f>H57*Dashboard!$D$23</f>
        <v>0</v>
      </c>
      <c r="I86" s="37">
        <f>I57*Dashboard!$D$23</f>
        <v>0</v>
      </c>
      <c r="J86" s="37">
        <f>J57*Dashboard!$D$23</f>
        <v>0</v>
      </c>
      <c r="K86" s="37">
        <f>K57*Dashboard!$D$23</f>
        <v>0</v>
      </c>
      <c r="L86" s="37">
        <f>L57*Dashboard!$D$23</f>
        <v>0</v>
      </c>
      <c r="M86" s="37">
        <f>M57*Dashboard!$D$23</f>
        <v>0</v>
      </c>
      <c r="N86" s="37">
        <f>N57*Dashboard!$D$23</f>
        <v>0</v>
      </c>
      <c r="O86" s="37">
        <f>O57*Dashboard!$D$23</f>
        <v>0</v>
      </c>
      <c r="P86" s="37">
        <f>P57*Dashboard!$D$23</f>
        <v>0</v>
      </c>
      <c r="Q86" s="37">
        <f>Q57*Dashboard!$D$23</f>
        <v>0</v>
      </c>
      <c r="R86" s="37">
        <f>R57*Dashboard!$D$23</f>
        <v>0</v>
      </c>
      <c r="S86" s="37">
        <f>S57*Dashboard!$D$23</f>
        <v>18.751979999999996</v>
      </c>
      <c r="T86" s="37">
        <f>T57*Dashboard!$D$23</f>
        <v>66.208913999999979</v>
      </c>
      <c r="U86" s="37">
        <f>U57*Dashboard!$D$23</f>
        <v>52.525738439999984</v>
      </c>
      <c r="V86" s="37">
        <f>V57*Dashboard!$D$23</f>
        <v>10.715250641759997</v>
      </c>
      <c r="W86" s="37">
        <f>W57*Dashboard!$D$23</f>
        <v>0</v>
      </c>
      <c r="X86" s="37">
        <f>X57*Dashboard!$D$23</f>
        <v>0</v>
      </c>
      <c r="Y86" s="37">
        <f>Y57*Dashboard!$D$23</f>
        <v>0</v>
      </c>
      <c r="Z86" s="37">
        <f>Z57*Dashboard!$D$23</f>
        <v>2.717850021312914</v>
      </c>
      <c r="AA86" s="37">
        <f>AA57*Dashboard!$D$23</f>
        <v>9.5961012290971368</v>
      </c>
      <c r="AB86" s="37">
        <f>AB57*Dashboard!$D$23</f>
        <v>7.6129069750837273</v>
      </c>
      <c r="AC86" s="37">
        <f>AC57*Dashboard!$D$23</f>
        <v>1.5530330229170803</v>
      </c>
      <c r="AD86" s="37">
        <f>AD57*Dashboard!$D$23</f>
        <v>0</v>
      </c>
      <c r="AE86" s="37">
        <f>AE57*Dashboard!$D$23</f>
        <v>0</v>
      </c>
      <c r="AF86" s="37">
        <f>AF57*Dashboard!$D$23</f>
        <v>0</v>
      </c>
      <c r="AG86" s="37">
        <f>AG57*Dashboard!$D$23</f>
        <v>0</v>
      </c>
      <c r="AH86" s="37">
        <f>AH57*Dashboard!$D$23</f>
        <v>0</v>
      </c>
      <c r="AI86" s="37">
        <f>AI57*Dashboard!$D$23</f>
        <v>0</v>
      </c>
      <c r="AJ86" s="37">
        <f>AJ57*Dashboard!$D$23</f>
        <v>0</v>
      </c>
      <c r="AK86" s="37">
        <f>AK57*Dashboard!$D$23</f>
        <v>0</v>
      </c>
      <c r="AL86" s="37">
        <f>AL57*Dashboard!$D$23</f>
        <v>0</v>
      </c>
      <c r="AM86" s="37">
        <f>AM57*Dashboard!$D$23</f>
        <v>0</v>
      </c>
      <c r="AN86" s="37">
        <f>AN57*Dashboard!$D$23</f>
        <v>0</v>
      </c>
      <c r="AO86" s="47"/>
      <c r="AP86" s="28"/>
    </row>
    <row r="87" spans="1:42" s="26" customFormat="1" ht="15.75" customHeight="1" x14ac:dyDescent="0.25">
      <c r="A87" s="13"/>
      <c r="B87" s="13"/>
      <c r="C87" s="26" t="s">
        <v>325</v>
      </c>
      <c r="D87" s="43"/>
      <c r="E87" s="99">
        <f t="shared" si="30"/>
        <v>150.42731926616995</v>
      </c>
      <c r="F87" s="37">
        <f>F58*Dashboard!$D$23</f>
        <v>0</v>
      </c>
      <c r="G87" s="37">
        <f>G58*Dashboard!$D$23</f>
        <v>0</v>
      </c>
      <c r="H87" s="37">
        <f>H58*Dashboard!$D$23</f>
        <v>0</v>
      </c>
      <c r="I87" s="37">
        <f>I58*Dashboard!$D$23</f>
        <v>0</v>
      </c>
      <c r="J87" s="37">
        <f>J58*Dashboard!$D$23</f>
        <v>0</v>
      </c>
      <c r="K87" s="37">
        <f>K58*Dashboard!$D$23</f>
        <v>0</v>
      </c>
      <c r="L87" s="37">
        <f>L58*Dashboard!$D$23</f>
        <v>0</v>
      </c>
      <c r="M87" s="37">
        <f>M58*Dashboard!$D$23</f>
        <v>0</v>
      </c>
      <c r="N87" s="37">
        <f>N58*Dashboard!$D$23</f>
        <v>0</v>
      </c>
      <c r="O87" s="37">
        <f>O58*Dashboard!$D$23</f>
        <v>0</v>
      </c>
      <c r="P87" s="37">
        <f>P58*Dashboard!$D$23</f>
        <v>0</v>
      </c>
      <c r="Q87" s="37">
        <f>Q58*Dashboard!$D$23</f>
        <v>0</v>
      </c>
      <c r="R87" s="37">
        <f>R58*Dashboard!$D$23</f>
        <v>0</v>
      </c>
      <c r="S87" s="37">
        <f>S58*Dashboard!$D$23</f>
        <v>0</v>
      </c>
      <c r="T87" s="37">
        <f>T58*Dashboard!$D$23</f>
        <v>0</v>
      </c>
      <c r="U87" s="37">
        <f>U58*Dashboard!$D$23</f>
        <v>0</v>
      </c>
      <c r="V87" s="37">
        <f>V58*Dashboard!$D$23</f>
        <v>10.246861185230767</v>
      </c>
      <c r="W87" s="37">
        <f>W58*Dashboard!$D$23</f>
        <v>10.451798408935383</v>
      </c>
      <c r="X87" s="37">
        <f>X58*Dashboard!$D$23</f>
        <v>10.660834377114091</v>
      </c>
      <c r="Y87" s="37">
        <f>Y58*Dashboard!$D$23</f>
        <v>10.874051064656374</v>
      </c>
      <c r="Z87" s="37">
        <f>Z58*Dashboard!$D$23</f>
        <v>11.091532085949501</v>
      </c>
      <c r="AA87" s="37">
        <f>AA58*Dashboard!$D$23</f>
        <v>11.313362727668492</v>
      </c>
      <c r="AB87" s="37">
        <f>AB58*Dashboard!$D$23</f>
        <v>11.539629982221861</v>
      </c>
      <c r="AC87" s="37">
        <f>AC58*Dashboard!$D$23</f>
        <v>11.770422581866299</v>
      </c>
      <c r="AD87" s="37">
        <f>AD58*Dashboard!$D$23</f>
        <v>12.005831033503625</v>
      </c>
      <c r="AE87" s="37">
        <f>AE58*Dashboard!$D$23</f>
        <v>12.245947654173698</v>
      </c>
      <c r="AF87" s="37">
        <f>AF58*Dashboard!$D$23</f>
        <v>12.490866607257169</v>
      </c>
      <c r="AG87" s="37">
        <f>AG58*Dashboard!$D$23</f>
        <v>12.740683939402315</v>
      </c>
      <c r="AH87" s="37">
        <f>AH58*Dashboard!$D$23</f>
        <v>12.995497618190363</v>
      </c>
      <c r="AI87" s="37">
        <f>AI58*Dashboard!$D$23</f>
        <v>0</v>
      </c>
      <c r="AJ87" s="37">
        <f>AJ58*Dashboard!$D$23</f>
        <v>0</v>
      </c>
      <c r="AK87" s="37">
        <f>AK58*Dashboard!$D$23</f>
        <v>0</v>
      </c>
      <c r="AL87" s="37">
        <f>AL58*Dashboard!$D$23</f>
        <v>0</v>
      </c>
      <c r="AM87" s="37">
        <f>AM58*Dashboard!$D$23</f>
        <v>0</v>
      </c>
      <c r="AN87" s="37">
        <f>AN58*Dashboard!$D$23</f>
        <v>0</v>
      </c>
      <c r="AO87" s="47"/>
      <c r="AP87" s="28"/>
    </row>
    <row r="88" spans="1:42" s="26" customFormat="1" ht="15.75" customHeight="1" x14ac:dyDescent="0.25">
      <c r="A88" s="13"/>
      <c r="B88" s="13"/>
      <c r="C88" s="26" t="s">
        <v>326</v>
      </c>
      <c r="D88" s="43"/>
      <c r="E88" s="276">
        <f t="shared" si="30"/>
        <v>214.3821635577047</v>
      </c>
      <c r="F88" s="42">
        <f>SUM(F56:F57)*Dashboard!$D$22*'Field Profiles'!$D$29+F58*Dashboard!$D$22*'Field Profiles'!$D$30</f>
        <v>2.08</v>
      </c>
      <c r="G88" s="42">
        <f>SUM(G56:G57)*Dashboard!$D$22*'Field Profiles'!$D$29+G58*Dashboard!$D$22*'Field Profiles'!$D$30</f>
        <v>0</v>
      </c>
      <c r="H88" s="42">
        <f>SUM(H56:H57)*Dashboard!$D$22*'Field Profiles'!$D$29+H58*Dashboard!$D$22*'Field Profiles'!$D$30</f>
        <v>0</v>
      </c>
      <c r="I88" s="42">
        <f>SUM(I56:I57)*Dashboard!$D$22*'Field Profiles'!$D$29+I58*Dashboard!$D$22*'Field Profiles'!$D$30</f>
        <v>0</v>
      </c>
      <c r="J88" s="42">
        <f>SUM(J56:J57)*Dashboard!$D$22*'Field Profiles'!$D$29+J58*Dashboard!$D$22*'Field Profiles'!$D$30</f>
        <v>0</v>
      </c>
      <c r="K88" s="42">
        <f>SUM(K56:K57)*Dashboard!$D$22*'Field Profiles'!$D$29+K58*Dashboard!$D$22*'Field Profiles'!$D$30</f>
        <v>0</v>
      </c>
      <c r="L88" s="42">
        <f>SUM(L56:L57)*Dashboard!$D$22*'Field Profiles'!$D$29+L58*Dashboard!$D$22*'Field Profiles'!$D$30</f>
        <v>0</v>
      </c>
      <c r="M88" s="42">
        <f>SUM(M56:M57)*Dashboard!$D$22*'Field Profiles'!$D$29+M58*Dashboard!$D$22*'Field Profiles'!$D$30</f>
        <v>0</v>
      </c>
      <c r="N88" s="42">
        <f>SUM(N56:N57)*Dashboard!$D$22*'Field Profiles'!$D$29+N58*Dashboard!$D$22*'Field Profiles'!$D$30</f>
        <v>1.6965000000000001</v>
      </c>
      <c r="O88" s="42">
        <f>SUM(O56:O57)*Dashboard!$D$22*'Field Profiles'!$D$29+O58*Dashboard!$D$22*'Field Profiles'!$D$30</f>
        <v>0</v>
      </c>
      <c r="P88" s="42">
        <f>SUM(P56:P57)*Dashboard!$D$22*'Field Profiles'!$D$29+P58*Dashboard!$D$22*'Field Profiles'!$D$30</f>
        <v>0</v>
      </c>
      <c r="Q88" s="42">
        <f>SUM(Q56:Q57)*Dashboard!$D$22*'Field Profiles'!$D$29+Q58*Dashboard!$D$22*'Field Profiles'!$D$30</f>
        <v>0</v>
      </c>
      <c r="R88" s="42">
        <f>SUM(R56:R57)*Dashboard!$D$22*'Field Profiles'!$D$29+R58*Dashboard!$D$22*'Field Profiles'!$D$30</f>
        <v>0</v>
      </c>
      <c r="S88" s="42">
        <f>SUM(S56:S57)*Dashboard!$D$22*'Field Profiles'!$D$29+S58*Dashboard!$D$22*'Field Profiles'!$D$30</f>
        <v>8.1258579999999991</v>
      </c>
      <c r="T88" s="42">
        <f>SUM(T56:T57)*Dashboard!$D$22*'Field Profiles'!$D$29+T58*Dashboard!$D$22*'Field Profiles'!$D$30</f>
        <v>28.690529399999999</v>
      </c>
      <c r="U88" s="42">
        <f>SUM(U56:U57)*Dashboard!$D$22*'Field Profiles'!$D$29+U58*Dashboard!$D$22*'Field Profiles'!$D$30</f>
        <v>22.761153323999999</v>
      </c>
      <c r="V88" s="42">
        <f>SUM(V56:V57)*Dashboard!$D$22*'Field Profiles'!$D$29+V58*Dashboard!$D$22*'Field Profiles'!$D$30</f>
        <v>13.980727533137536</v>
      </c>
      <c r="W88" s="42">
        <f>SUM(W56:W57)*Dashboard!$D$22*'Field Profiles'!$D$29+W58*Dashboard!$D$22*'Field Profiles'!$D$30</f>
        <v>9.5242013001423675</v>
      </c>
      <c r="X88" s="42">
        <f>SUM(X56:X57)*Dashboard!$D$22*'Field Profiles'!$D$29+X58*Dashboard!$D$22*'Field Profiles'!$D$30</f>
        <v>9.7146853261452151</v>
      </c>
      <c r="Y88" s="42">
        <f>SUM(Y56:Y57)*Dashboard!$D$22*'Field Profiles'!$D$29+Y58*Dashboard!$D$22*'Field Profiles'!$D$30</f>
        <v>9.9089790326681211</v>
      </c>
      <c r="Z88" s="42">
        <f>SUM(Z56:Z57)*Dashboard!$D$22*'Field Profiles'!$D$29+Z58*Dashboard!$D$22*'Field Profiles'!$D$30</f>
        <v>11.284893622557078</v>
      </c>
      <c r="AA88" s="42">
        <f>SUM(AA56:AA57)*Dashboard!$D$22*'Field Profiles'!$D$29+AA58*Dashboard!$D$22*'Field Profiles'!$D$30</f>
        <v>14.467612318196672</v>
      </c>
      <c r="AB88" s="42">
        <f>SUM(AB56:AB57)*Dashboard!$D$22*'Field Profiles'!$D$29+AB58*Dashboard!$D$22*'Field Profiles'!$D$30</f>
        <v>13.814414177169287</v>
      </c>
      <c r="AC88" s="42">
        <f>SUM(AC56:AC57)*Dashboard!$D$22*'Field Profiles'!$D$29+AC58*Dashboard!$D$22*'Field Profiles'!$D$30</f>
        <v>11.398778554323068</v>
      </c>
      <c r="AD88" s="42">
        <f>SUM(AD56:AD57)*Dashboard!$D$22*'Field Profiles'!$D$29+AD58*Dashboard!$D$22*'Field Profiles'!$D$30</f>
        <v>10.940313529280179</v>
      </c>
      <c r="AE88" s="42">
        <f>SUM(AE56:AE57)*Dashboard!$D$22*'Field Profiles'!$D$29+AE58*Dashboard!$D$22*'Field Profiles'!$D$30</f>
        <v>11.159119799865781</v>
      </c>
      <c r="AF88" s="42">
        <f>SUM(AF56:AF57)*Dashboard!$D$22*'Field Profiles'!$D$29+AF58*Dashboard!$D$22*'Field Profiles'!$D$30</f>
        <v>11.382302195863097</v>
      </c>
      <c r="AG88" s="42">
        <f>SUM(AG56:AG57)*Dashboard!$D$22*'Field Profiles'!$D$29+AG58*Dashboard!$D$22*'Field Profiles'!$D$30</f>
        <v>11.60994823978036</v>
      </c>
      <c r="AH88" s="42">
        <f>SUM(AH56:AH57)*Dashboard!$D$22*'Field Profiles'!$D$29+AH58*Dashboard!$D$22*'Field Profiles'!$D$30</f>
        <v>11.842147204575969</v>
      </c>
      <c r="AI88" s="42">
        <f>SUM(AI56:AI57)*Dashboard!$D$22*'Field Profiles'!$D$29+AI58*Dashboard!$D$22*'Field Profiles'!$D$30</f>
        <v>0</v>
      </c>
      <c r="AJ88" s="42">
        <f>SUM(AJ56:AJ57)*Dashboard!$D$22*'Field Profiles'!$D$29+AJ58*Dashboard!$D$22*'Field Profiles'!$D$30</f>
        <v>0</v>
      </c>
      <c r="AK88" s="42">
        <f>SUM(AK56:AK57)*Dashboard!$D$22*'Field Profiles'!$D$29+AK58*Dashboard!$D$22*'Field Profiles'!$D$30</f>
        <v>0</v>
      </c>
      <c r="AL88" s="42">
        <f>SUM(AL56:AL57)*Dashboard!$D$22*'Field Profiles'!$D$29+AL58*Dashboard!$D$22*'Field Profiles'!$D$30</f>
        <v>0</v>
      </c>
      <c r="AM88" s="42">
        <f>SUM(AM56:AM57)*Dashboard!$D$22*'Field Profiles'!$D$29+AM58*Dashboard!$D$22*'Field Profiles'!$D$30</f>
        <v>0</v>
      </c>
      <c r="AN88" s="42">
        <f>SUM(AN56:AN57)*Dashboard!$D$22*'Field Profiles'!$D$29+AN58*Dashboard!$D$22*'Field Profiles'!$D$30</f>
        <v>0</v>
      </c>
      <c r="AO88" s="47"/>
      <c r="AP88" s="28"/>
    </row>
    <row r="89" spans="1:42" s="26" customFormat="1" ht="15.75" customHeight="1" x14ac:dyDescent="0.25">
      <c r="A89" s="13"/>
      <c r="B89" s="13"/>
      <c r="C89" s="26" t="s">
        <v>327</v>
      </c>
      <c r="D89" s="43"/>
      <c r="E89" s="99">
        <f t="shared" si="30"/>
        <v>328.82409359634073</v>
      </c>
      <c r="F89" s="37">
        <f>SUM(F56:F58)*Dashboard!$D$23</f>
        <v>4.8</v>
      </c>
      <c r="G89" s="37">
        <f>SUM(G56:G58)*Dashboard!$D$23</f>
        <v>0</v>
      </c>
      <c r="H89" s="37">
        <f>SUM(H56:H58)*Dashboard!$D$23</f>
        <v>0</v>
      </c>
      <c r="I89" s="37">
        <f>SUM(I56:I58)*Dashboard!$D$23</f>
        <v>0</v>
      </c>
      <c r="J89" s="37">
        <f>SUM(J56:J58)*Dashboard!$D$23</f>
        <v>0</v>
      </c>
      <c r="K89" s="37">
        <f>SUM(K56:K58)*Dashboard!$D$23</f>
        <v>0</v>
      </c>
      <c r="L89" s="37">
        <f>SUM(L56:L58)*Dashboard!$D$23</f>
        <v>0</v>
      </c>
      <c r="M89" s="37">
        <f>SUM(M56:M58)*Dashboard!$D$23</f>
        <v>0</v>
      </c>
      <c r="N89" s="37">
        <f>SUM(N56:N58)*Dashboard!$D$23</f>
        <v>3.915</v>
      </c>
      <c r="O89" s="37">
        <f>SUM(O56:O58)*Dashboard!$D$23</f>
        <v>0</v>
      </c>
      <c r="P89" s="37">
        <f>SUM(P56:P58)*Dashboard!$D$23</f>
        <v>0</v>
      </c>
      <c r="Q89" s="37">
        <f>SUM(Q56:Q58)*Dashboard!$D$23</f>
        <v>0</v>
      </c>
      <c r="R89" s="37">
        <f>SUM(R56:R58)*Dashboard!$D$23</f>
        <v>0</v>
      </c>
      <c r="S89" s="37">
        <f>SUM(S56:S58)*Dashboard!$D$23</f>
        <v>18.751979999999996</v>
      </c>
      <c r="T89" s="37">
        <f>SUM(T56:T58)*Dashboard!$D$23</f>
        <v>66.208913999999979</v>
      </c>
      <c r="U89" s="37">
        <f>SUM(U56:U58)*Dashboard!$D$23</f>
        <v>52.525738439999984</v>
      </c>
      <c r="V89" s="37">
        <f>SUM(V56:V58)*Dashboard!$D$23</f>
        <v>20.96211182699076</v>
      </c>
      <c r="W89" s="37">
        <f>SUM(W56:W58)*Dashboard!$D$23</f>
        <v>10.451798408935383</v>
      </c>
      <c r="X89" s="37">
        <f>SUM(X56:X58)*Dashboard!$D$23</f>
        <v>10.660834377114091</v>
      </c>
      <c r="Y89" s="37">
        <f>SUM(Y56:Y58)*Dashboard!$D$23</f>
        <v>10.874051064656374</v>
      </c>
      <c r="Z89" s="37">
        <f>SUM(Z56:Z58)*Dashboard!$D$23</f>
        <v>13.809382107262415</v>
      </c>
      <c r="AA89" s="37">
        <f>SUM(AA56:AA58)*Dashboard!$D$23</f>
        <v>20.909463956765631</v>
      </c>
      <c r="AB89" s="37">
        <f>SUM(AB56:AB58)*Dashboard!$D$23</f>
        <v>19.152536957305589</v>
      </c>
      <c r="AC89" s="37">
        <f>SUM(AC56:AC58)*Dashboard!$D$23</f>
        <v>13.32345560478338</v>
      </c>
      <c r="AD89" s="37">
        <f>SUM(AD56:AD58)*Dashboard!$D$23</f>
        <v>12.005831033503625</v>
      </c>
      <c r="AE89" s="37">
        <f>SUM(AE56:AE58)*Dashboard!$D$23</f>
        <v>12.245947654173698</v>
      </c>
      <c r="AF89" s="37">
        <f>SUM(AF56:AF58)*Dashboard!$D$23</f>
        <v>12.490866607257169</v>
      </c>
      <c r="AG89" s="37">
        <f>SUM(AG56:AG58)*Dashboard!$D$23</f>
        <v>12.740683939402315</v>
      </c>
      <c r="AH89" s="37">
        <f>SUM(AH56:AH58)*Dashboard!$D$23</f>
        <v>12.995497618190363</v>
      </c>
      <c r="AI89" s="37">
        <f>SUM(AI56:AI58)*Dashboard!$D$23</f>
        <v>0</v>
      </c>
      <c r="AJ89" s="37">
        <f>SUM(AJ56:AJ58)*Dashboard!$D$23</f>
        <v>0</v>
      </c>
      <c r="AK89" s="37">
        <f>SUM(AK56:AK58)*Dashboard!$D$23</f>
        <v>0</v>
      </c>
      <c r="AL89" s="37">
        <f>SUM(AL56:AL58)*Dashboard!$D$23</f>
        <v>0</v>
      </c>
      <c r="AM89" s="37">
        <f>SUM(AM56:AM58)*Dashboard!$D$23</f>
        <v>0</v>
      </c>
      <c r="AN89" s="37">
        <f>SUM(AN56:AN58)*Dashboard!$D$23</f>
        <v>0</v>
      </c>
      <c r="AO89" s="47"/>
      <c r="AP89" s="28"/>
    </row>
    <row r="90" spans="1:42" s="26" customFormat="1" ht="15.75" customHeight="1" x14ac:dyDescent="0.25">
      <c r="A90" s="13"/>
      <c r="B90" s="13"/>
      <c r="D90" s="43"/>
      <c r="E90" s="99"/>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47"/>
      <c r="AP90" s="28"/>
    </row>
    <row r="91" spans="1:42" ht="15.75" customHeight="1" x14ac:dyDescent="0.25">
      <c r="A91" s="11" t="s">
        <v>28</v>
      </c>
    </row>
    <row r="92" spans="1:42" ht="15.75" customHeight="1" x14ac:dyDescent="0.25">
      <c r="B92" s="46" t="s">
        <v>31</v>
      </c>
    </row>
    <row r="93" spans="1:42" ht="15.75" customHeight="1" x14ac:dyDescent="0.25">
      <c r="C93" s="94" t="s">
        <v>32</v>
      </c>
    </row>
    <row r="94" spans="1:42" ht="15.75" customHeight="1" x14ac:dyDescent="0.25">
      <c r="C94" s="43" t="s">
        <v>136</v>
      </c>
      <c r="E94" s="85">
        <f t="shared" ref="E94:E100" si="31">SUM(F94:AN94)</f>
        <v>290.5</v>
      </c>
      <c r="F94" s="5">
        <f t="shared" ref="F94:AN94" si="32">+F56</f>
        <v>160</v>
      </c>
      <c r="G94" s="5">
        <f t="shared" si="32"/>
        <v>0</v>
      </c>
      <c r="H94" s="5">
        <f t="shared" si="32"/>
        <v>0</v>
      </c>
      <c r="I94" s="5">
        <f t="shared" si="32"/>
        <v>0</v>
      </c>
      <c r="J94" s="5">
        <f t="shared" si="32"/>
        <v>0</v>
      </c>
      <c r="K94" s="5">
        <f t="shared" si="32"/>
        <v>0</v>
      </c>
      <c r="L94" s="5">
        <f t="shared" si="32"/>
        <v>0</v>
      </c>
      <c r="M94" s="5">
        <f t="shared" si="32"/>
        <v>0</v>
      </c>
      <c r="N94" s="5">
        <f t="shared" si="32"/>
        <v>130.5</v>
      </c>
      <c r="O94" s="5">
        <f t="shared" si="32"/>
        <v>0</v>
      </c>
      <c r="P94" s="5">
        <f t="shared" si="32"/>
        <v>0</v>
      </c>
      <c r="Q94" s="5">
        <f t="shared" si="32"/>
        <v>0</v>
      </c>
      <c r="R94" s="5">
        <f t="shared" si="32"/>
        <v>0</v>
      </c>
      <c r="S94" s="5">
        <f t="shared" si="32"/>
        <v>0</v>
      </c>
      <c r="T94" s="5">
        <f t="shared" si="32"/>
        <v>0</v>
      </c>
      <c r="U94" s="5">
        <f t="shared" si="32"/>
        <v>0</v>
      </c>
      <c r="V94" s="5">
        <f t="shared" si="32"/>
        <v>0</v>
      </c>
      <c r="W94" s="5">
        <f t="shared" si="32"/>
        <v>0</v>
      </c>
      <c r="X94" s="5">
        <f t="shared" si="32"/>
        <v>0</v>
      </c>
      <c r="Y94" s="5">
        <f t="shared" si="32"/>
        <v>0</v>
      </c>
      <c r="Z94" s="5">
        <f t="shared" si="32"/>
        <v>0</v>
      </c>
      <c r="AA94" s="5">
        <f t="shared" si="32"/>
        <v>0</v>
      </c>
      <c r="AB94" s="5">
        <f t="shared" si="32"/>
        <v>0</v>
      </c>
      <c r="AC94" s="5">
        <f t="shared" si="32"/>
        <v>0</v>
      </c>
      <c r="AD94" s="5">
        <f t="shared" si="32"/>
        <v>0</v>
      </c>
      <c r="AE94" s="5">
        <f t="shared" si="32"/>
        <v>0</v>
      </c>
      <c r="AF94" s="5">
        <f t="shared" si="32"/>
        <v>0</v>
      </c>
      <c r="AG94" s="5">
        <f t="shared" si="32"/>
        <v>0</v>
      </c>
      <c r="AH94" s="5">
        <f t="shared" si="32"/>
        <v>0</v>
      </c>
      <c r="AI94" s="5">
        <f t="shared" si="32"/>
        <v>0</v>
      </c>
      <c r="AJ94" s="5">
        <f t="shared" si="32"/>
        <v>0</v>
      </c>
      <c r="AK94" s="5">
        <f t="shared" si="32"/>
        <v>0</v>
      </c>
      <c r="AL94" s="5">
        <f t="shared" si="32"/>
        <v>0</v>
      </c>
      <c r="AM94" s="5">
        <f t="shared" si="32"/>
        <v>0</v>
      </c>
      <c r="AN94" s="5">
        <f t="shared" si="32"/>
        <v>0</v>
      </c>
    </row>
    <row r="95" spans="1:42" s="54" customFormat="1" ht="15.75" customHeight="1" x14ac:dyDescent="0.25">
      <c r="A95" s="115"/>
      <c r="B95" s="115"/>
      <c r="C95" s="102" t="s">
        <v>147</v>
      </c>
      <c r="D95" s="116"/>
      <c r="E95" s="85">
        <f t="shared" si="31"/>
        <v>1433.4263314564023</v>
      </c>
      <c r="F95" s="106">
        <f t="shared" ref="F95:AN95" si="33">+F64</f>
        <v>0</v>
      </c>
      <c r="G95" s="106">
        <f t="shared" si="33"/>
        <v>0</v>
      </c>
      <c r="H95" s="106">
        <f t="shared" si="33"/>
        <v>0</v>
      </c>
      <c r="I95" s="106">
        <f t="shared" si="33"/>
        <v>0</v>
      </c>
      <c r="J95" s="106">
        <f t="shared" si="33"/>
        <v>0</v>
      </c>
      <c r="K95" s="106">
        <f t="shared" si="33"/>
        <v>0</v>
      </c>
      <c r="L95" s="106">
        <f t="shared" si="33"/>
        <v>0</v>
      </c>
      <c r="M95" s="106">
        <f t="shared" si="33"/>
        <v>0</v>
      </c>
      <c r="N95" s="106">
        <f t="shared" si="33"/>
        <v>0</v>
      </c>
      <c r="O95" s="106">
        <f t="shared" si="33"/>
        <v>0</v>
      </c>
      <c r="P95" s="106">
        <f t="shared" si="33"/>
        <v>0</v>
      </c>
      <c r="Q95" s="106">
        <f t="shared" si="33"/>
        <v>0</v>
      </c>
      <c r="R95" s="106">
        <f t="shared" si="33"/>
        <v>0</v>
      </c>
      <c r="S95" s="106">
        <f t="shared" si="33"/>
        <v>123.390592</v>
      </c>
      <c r="T95" s="106">
        <f t="shared" si="33"/>
        <v>435.66370559999996</v>
      </c>
      <c r="U95" s="106">
        <f t="shared" si="33"/>
        <v>345.62653977599996</v>
      </c>
      <c r="V95" s="106">
        <f t="shared" si="33"/>
        <v>70.507814114303997</v>
      </c>
      <c r="W95" s="106">
        <f t="shared" si="33"/>
        <v>0</v>
      </c>
      <c r="X95" s="106">
        <f t="shared" si="33"/>
        <v>0</v>
      </c>
      <c r="Y95" s="106">
        <f t="shared" si="33"/>
        <v>0</v>
      </c>
      <c r="Z95" s="106">
        <f t="shared" si="33"/>
        <v>57.980800454675503</v>
      </c>
      <c r="AA95" s="106">
        <f t="shared" si="33"/>
        <v>204.71682622073891</v>
      </c>
      <c r="AB95" s="106">
        <f t="shared" si="33"/>
        <v>162.40868213511951</v>
      </c>
      <c r="AC95" s="106">
        <f t="shared" si="33"/>
        <v>33.131371155564388</v>
      </c>
      <c r="AD95" s="106">
        <f t="shared" si="33"/>
        <v>0</v>
      </c>
      <c r="AE95" s="106">
        <f t="shared" si="33"/>
        <v>0</v>
      </c>
      <c r="AF95" s="106">
        <f t="shared" si="33"/>
        <v>0</v>
      </c>
      <c r="AG95" s="106">
        <f t="shared" si="33"/>
        <v>0</v>
      </c>
      <c r="AH95" s="106">
        <f t="shared" si="33"/>
        <v>0</v>
      </c>
      <c r="AI95" s="106">
        <f t="shared" si="33"/>
        <v>0</v>
      </c>
      <c r="AJ95" s="106">
        <f t="shared" si="33"/>
        <v>0</v>
      </c>
      <c r="AK95" s="106">
        <f t="shared" si="33"/>
        <v>0</v>
      </c>
      <c r="AL95" s="106">
        <f t="shared" si="33"/>
        <v>0</v>
      </c>
      <c r="AM95" s="106">
        <f t="shared" si="33"/>
        <v>0</v>
      </c>
      <c r="AN95" s="106">
        <f t="shared" si="33"/>
        <v>0</v>
      </c>
      <c r="AO95" s="122"/>
      <c r="AP95" s="117"/>
    </row>
    <row r="96" spans="1:42" s="54" customFormat="1" ht="15.75" customHeight="1" x14ac:dyDescent="0.25">
      <c r="A96" s="115"/>
      <c r="B96" s="115"/>
      <c r="C96" s="102" t="s">
        <v>53</v>
      </c>
      <c r="D96" s="116"/>
      <c r="E96" s="85">
        <f t="shared" si="31"/>
        <v>5014.2439755389987</v>
      </c>
      <c r="F96" s="106">
        <f t="shared" ref="F96:AN96" si="34">+F58</f>
        <v>0</v>
      </c>
      <c r="G96" s="106">
        <f t="shared" si="34"/>
        <v>0</v>
      </c>
      <c r="H96" s="106">
        <f t="shared" si="34"/>
        <v>0</v>
      </c>
      <c r="I96" s="106">
        <f t="shared" si="34"/>
        <v>0</v>
      </c>
      <c r="J96" s="106">
        <f t="shared" si="34"/>
        <v>0</v>
      </c>
      <c r="K96" s="106">
        <f t="shared" si="34"/>
        <v>0</v>
      </c>
      <c r="L96" s="106">
        <f t="shared" si="34"/>
        <v>0</v>
      </c>
      <c r="M96" s="106">
        <f t="shared" si="34"/>
        <v>0</v>
      </c>
      <c r="N96" s="106">
        <f t="shared" si="34"/>
        <v>0</v>
      </c>
      <c r="O96" s="106">
        <f t="shared" si="34"/>
        <v>0</v>
      </c>
      <c r="P96" s="106">
        <f t="shared" si="34"/>
        <v>0</v>
      </c>
      <c r="Q96" s="106">
        <f t="shared" si="34"/>
        <v>0</v>
      </c>
      <c r="R96" s="106">
        <f t="shared" si="34"/>
        <v>0</v>
      </c>
      <c r="S96" s="106">
        <f t="shared" si="34"/>
        <v>0</v>
      </c>
      <c r="T96" s="106">
        <f t="shared" si="34"/>
        <v>0</v>
      </c>
      <c r="U96" s="106">
        <f t="shared" si="34"/>
        <v>0</v>
      </c>
      <c r="V96" s="106">
        <f t="shared" si="34"/>
        <v>341.56203950769225</v>
      </c>
      <c r="W96" s="106">
        <f t="shared" si="34"/>
        <v>348.3932802978461</v>
      </c>
      <c r="X96" s="106">
        <f t="shared" si="34"/>
        <v>355.36114590380305</v>
      </c>
      <c r="Y96" s="106">
        <f t="shared" si="34"/>
        <v>362.46836882187915</v>
      </c>
      <c r="Z96" s="106">
        <f t="shared" si="34"/>
        <v>369.71773619831669</v>
      </c>
      <c r="AA96" s="106">
        <f t="shared" si="34"/>
        <v>377.11209092228307</v>
      </c>
      <c r="AB96" s="106">
        <f t="shared" si="34"/>
        <v>384.65433274072871</v>
      </c>
      <c r="AC96" s="106">
        <f t="shared" si="34"/>
        <v>392.34741939554334</v>
      </c>
      <c r="AD96" s="106">
        <f t="shared" si="34"/>
        <v>400.1943677834542</v>
      </c>
      <c r="AE96" s="106">
        <f t="shared" si="34"/>
        <v>408.19825513912326</v>
      </c>
      <c r="AF96" s="106">
        <f t="shared" si="34"/>
        <v>416.36222024190567</v>
      </c>
      <c r="AG96" s="106">
        <f t="shared" si="34"/>
        <v>424.68946464674383</v>
      </c>
      <c r="AH96" s="106">
        <f t="shared" si="34"/>
        <v>433.18325393967876</v>
      </c>
      <c r="AI96" s="106">
        <f t="shared" si="34"/>
        <v>0</v>
      </c>
      <c r="AJ96" s="106">
        <f t="shared" si="34"/>
        <v>0</v>
      </c>
      <c r="AK96" s="106">
        <f t="shared" si="34"/>
        <v>0</v>
      </c>
      <c r="AL96" s="106">
        <f t="shared" si="34"/>
        <v>0</v>
      </c>
      <c r="AM96" s="106">
        <f t="shared" si="34"/>
        <v>0</v>
      </c>
      <c r="AN96" s="106">
        <f t="shared" si="34"/>
        <v>0</v>
      </c>
      <c r="AO96" s="122"/>
      <c r="AP96" s="117"/>
    </row>
    <row r="97" spans="1:42" s="49" customFormat="1" ht="15.75" customHeight="1" x14ac:dyDescent="0.25">
      <c r="A97" s="48"/>
      <c r="B97" s="48"/>
      <c r="C97" s="102" t="s">
        <v>257</v>
      </c>
      <c r="D97" s="102"/>
      <c r="E97" s="85">
        <f t="shared" si="31"/>
        <v>543.20625715404549</v>
      </c>
      <c r="F97" s="37">
        <f t="shared" ref="F97:AN97" si="35">SUM(F88:F89)</f>
        <v>6.88</v>
      </c>
      <c r="G97" s="37">
        <f t="shared" si="35"/>
        <v>0</v>
      </c>
      <c r="H97" s="37">
        <f t="shared" si="35"/>
        <v>0</v>
      </c>
      <c r="I97" s="37">
        <f t="shared" si="35"/>
        <v>0</v>
      </c>
      <c r="J97" s="37">
        <f t="shared" si="35"/>
        <v>0</v>
      </c>
      <c r="K97" s="37">
        <f t="shared" si="35"/>
        <v>0</v>
      </c>
      <c r="L97" s="37">
        <f t="shared" si="35"/>
        <v>0</v>
      </c>
      <c r="M97" s="37">
        <f t="shared" si="35"/>
        <v>0</v>
      </c>
      <c r="N97" s="37">
        <f t="shared" si="35"/>
        <v>5.6115000000000004</v>
      </c>
      <c r="O97" s="37">
        <f t="shared" si="35"/>
        <v>0</v>
      </c>
      <c r="P97" s="37">
        <f t="shared" si="35"/>
        <v>0</v>
      </c>
      <c r="Q97" s="37">
        <f t="shared" si="35"/>
        <v>0</v>
      </c>
      <c r="R97" s="37">
        <f t="shared" si="35"/>
        <v>0</v>
      </c>
      <c r="S97" s="37">
        <f t="shared" si="35"/>
        <v>26.877837999999997</v>
      </c>
      <c r="T97" s="37">
        <f t="shared" si="35"/>
        <v>94.899443399999981</v>
      </c>
      <c r="U97" s="37">
        <f t="shared" si="35"/>
        <v>75.286891763999989</v>
      </c>
      <c r="V97" s="37">
        <f t="shared" si="35"/>
        <v>34.942839360128296</v>
      </c>
      <c r="W97" s="37">
        <f t="shared" si="35"/>
        <v>19.975999709077751</v>
      </c>
      <c r="X97" s="37">
        <f t="shared" si="35"/>
        <v>20.375519703259307</v>
      </c>
      <c r="Y97" s="37">
        <f t="shared" si="35"/>
        <v>20.783030097324495</v>
      </c>
      <c r="Z97" s="37">
        <f t="shared" si="35"/>
        <v>25.094275729819493</v>
      </c>
      <c r="AA97" s="37">
        <f t="shared" si="35"/>
        <v>35.377076274962306</v>
      </c>
      <c r="AB97" s="37">
        <f t="shared" si="35"/>
        <v>32.966951134474876</v>
      </c>
      <c r="AC97" s="37">
        <f t="shared" si="35"/>
        <v>24.722234159106449</v>
      </c>
      <c r="AD97" s="37">
        <f t="shared" si="35"/>
        <v>22.946144562783804</v>
      </c>
      <c r="AE97" s="37">
        <f t="shared" si="35"/>
        <v>23.405067454039479</v>
      </c>
      <c r="AF97" s="37">
        <f t="shared" si="35"/>
        <v>23.873168803120265</v>
      </c>
      <c r="AG97" s="37">
        <f t="shared" si="35"/>
        <v>24.350632179182675</v>
      </c>
      <c r="AH97" s="37">
        <f t="shared" si="35"/>
        <v>24.837644822766332</v>
      </c>
      <c r="AI97" s="37">
        <f t="shared" si="35"/>
        <v>0</v>
      </c>
      <c r="AJ97" s="37">
        <f t="shared" si="35"/>
        <v>0</v>
      </c>
      <c r="AK97" s="37">
        <f t="shared" si="35"/>
        <v>0</v>
      </c>
      <c r="AL97" s="37">
        <f t="shared" si="35"/>
        <v>0</v>
      </c>
      <c r="AM97" s="37">
        <f t="shared" si="35"/>
        <v>0</v>
      </c>
      <c r="AN97" s="37">
        <f t="shared" si="35"/>
        <v>0</v>
      </c>
      <c r="AO97" s="124"/>
      <c r="AP97" s="50"/>
    </row>
    <row r="98" spans="1:42" s="344" customFormat="1" ht="15.75" customHeight="1" x14ac:dyDescent="0.25">
      <c r="A98" s="338"/>
      <c r="B98" s="338"/>
      <c r="C98" s="339" t="s">
        <v>340</v>
      </c>
      <c r="D98" s="339"/>
      <c r="E98" s="340">
        <f t="shared" ref="E98" si="36">SUM(F98:AN98)</f>
        <v>650</v>
      </c>
      <c r="F98" s="341">
        <v>0</v>
      </c>
      <c r="G98" s="341">
        <v>0</v>
      </c>
      <c r="H98" s="341">
        <v>0</v>
      </c>
      <c r="I98" s="341">
        <v>0</v>
      </c>
      <c r="J98" s="341">
        <v>0</v>
      </c>
      <c r="K98" s="341">
        <v>0</v>
      </c>
      <c r="L98" s="341">
        <v>650</v>
      </c>
      <c r="M98" s="341">
        <v>0</v>
      </c>
      <c r="N98" s="341">
        <v>0</v>
      </c>
      <c r="O98" s="341">
        <v>0</v>
      </c>
      <c r="P98" s="341">
        <v>0</v>
      </c>
      <c r="Q98" s="341">
        <v>0</v>
      </c>
      <c r="R98" s="341">
        <v>0</v>
      </c>
      <c r="S98" s="341">
        <v>0</v>
      </c>
      <c r="T98" s="341">
        <v>0</v>
      </c>
      <c r="U98" s="341">
        <v>0</v>
      </c>
      <c r="V98" s="341">
        <v>0</v>
      </c>
      <c r="W98" s="341">
        <v>0</v>
      </c>
      <c r="X98" s="341">
        <v>0</v>
      </c>
      <c r="Y98" s="341">
        <v>0</v>
      </c>
      <c r="Z98" s="341">
        <v>0</v>
      </c>
      <c r="AA98" s="341">
        <v>0</v>
      </c>
      <c r="AB98" s="341">
        <v>0</v>
      </c>
      <c r="AC98" s="341">
        <v>0</v>
      </c>
      <c r="AD98" s="341">
        <v>0</v>
      </c>
      <c r="AE98" s="341">
        <v>0</v>
      </c>
      <c r="AF98" s="341">
        <v>0</v>
      </c>
      <c r="AG98" s="341">
        <v>0</v>
      </c>
      <c r="AH98" s="341">
        <v>0</v>
      </c>
      <c r="AI98" s="341">
        <v>0</v>
      </c>
      <c r="AJ98" s="341">
        <v>0</v>
      </c>
      <c r="AK98" s="341">
        <v>0</v>
      </c>
      <c r="AL98" s="341">
        <v>0</v>
      </c>
      <c r="AM98" s="341">
        <v>0</v>
      </c>
      <c r="AN98" s="341">
        <v>0</v>
      </c>
      <c r="AO98" s="342"/>
      <c r="AP98" s="343" t="s">
        <v>342</v>
      </c>
    </row>
    <row r="99" spans="1:42" s="26" customFormat="1" ht="15.75" customHeight="1" x14ac:dyDescent="0.25">
      <c r="A99" s="13"/>
      <c r="B99" s="13"/>
      <c r="C99" s="43" t="s">
        <v>161</v>
      </c>
      <c r="D99" s="43"/>
      <c r="E99" s="85">
        <f t="shared" si="31"/>
        <v>486.46720638443492</v>
      </c>
      <c r="F99" s="41">
        <f t="shared" ref="F99:AN99" si="37">+F72</f>
        <v>0</v>
      </c>
      <c r="G99" s="41">
        <f t="shared" si="37"/>
        <v>0</v>
      </c>
      <c r="H99" s="41">
        <f t="shared" si="37"/>
        <v>0</v>
      </c>
      <c r="I99" s="41">
        <f t="shared" si="37"/>
        <v>0</v>
      </c>
      <c r="J99" s="41">
        <f t="shared" si="37"/>
        <v>0</v>
      </c>
      <c r="K99" s="41">
        <f t="shared" si="37"/>
        <v>0</v>
      </c>
      <c r="L99" s="41">
        <f t="shared" si="37"/>
        <v>0</v>
      </c>
      <c r="M99" s="41">
        <f t="shared" si="37"/>
        <v>0</v>
      </c>
      <c r="N99" s="41">
        <f t="shared" si="37"/>
        <v>0</v>
      </c>
      <c r="O99" s="41">
        <f t="shared" si="37"/>
        <v>0</v>
      </c>
      <c r="P99" s="41">
        <f t="shared" si="37"/>
        <v>0</v>
      </c>
      <c r="Q99" s="41">
        <f t="shared" si="37"/>
        <v>0</v>
      </c>
      <c r="R99" s="41">
        <f t="shared" si="37"/>
        <v>0</v>
      </c>
      <c r="S99" s="41">
        <f t="shared" si="37"/>
        <v>0</v>
      </c>
      <c r="T99" s="41">
        <f t="shared" si="37"/>
        <v>0</v>
      </c>
      <c r="U99" s="41">
        <f t="shared" si="37"/>
        <v>0</v>
      </c>
      <c r="V99" s="41">
        <f t="shared" si="37"/>
        <v>6.6966804728052844</v>
      </c>
      <c r="W99" s="41">
        <f t="shared" si="37"/>
        <v>25.50984395598746</v>
      </c>
      <c r="X99" s="41">
        <f t="shared" si="37"/>
        <v>39.098709394829278</v>
      </c>
      <c r="Y99" s="41">
        <f t="shared" si="37"/>
        <v>40.050800767360222</v>
      </c>
      <c r="Z99" s="41">
        <f t="shared" si="37"/>
        <v>41.153469071759147</v>
      </c>
      <c r="AA99" s="41">
        <f t="shared" si="37"/>
        <v>42.4543945511274</v>
      </c>
      <c r="AB99" s="41">
        <f t="shared" si="37"/>
        <v>44.027841631369533</v>
      </c>
      <c r="AC99" s="41">
        <f t="shared" si="37"/>
        <v>45.998919987032231</v>
      </c>
      <c r="AD99" s="41">
        <f t="shared" si="37"/>
        <v>46.50541033879599</v>
      </c>
      <c r="AE99" s="41">
        <f t="shared" si="37"/>
        <v>42.900116088910281</v>
      </c>
      <c r="AF99" s="41">
        <f t="shared" si="37"/>
        <v>37.668876737088496</v>
      </c>
      <c r="AG99" s="41">
        <f t="shared" si="37"/>
        <v>37.064897550379953</v>
      </c>
      <c r="AH99" s="41">
        <f t="shared" si="37"/>
        <v>37.33724583698956</v>
      </c>
      <c r="AI99" s="41">
        <f t="shared" si="37"/>
        <v>5.6843418860808015E-14</v>
      </c>
      <c r="AJ99" s="41">
        <f t="shared" si="37"/>
        <v>0</v>
      </c>
      <c r="AK99" s="41">
        <f t="shared" si="37"/>
        <v>0</v>
      </c>
      <c r="AL99" s="41">
        <f t="shared" si="37"/>
        <v>0</v>
      </c>
      <c r="AM99" s="41">
        <f t="shared" si="37"/>
        <v>0</v>
      </c>
      <c r="AN99" s="41">
        <f t="shared" si="37"/>
        <v>0</v>
      </c>
      <c r="AO99" s="27"/>
      <c r="AP99" s="28"/>
    </row>
    <row r="100" spans="1:42" ht="15.75" customHeight="1" x14ac:dyDescent="0.25">
      <c r="C100" t="s">
        <v>35</v>
      </c>
      <c r="E100" s="276">
        <f t="shared" si="31"/>
        <v>8417.8437705338802</v>
      </c>
      <c r="F100" s="42">
        <f t="shared" ref="F100:AN100" si="38">SUM(F94:F99)</f>
        <v>166.88</v>
      </c>
      <c r="G100" s="42">
        <f t="shared" si="38"/>
        <v>0</v>
      </c>
      <c r="H100" s="42">
        <f t="shared" si="38"/>
        <v>0</v>
      </c>
      <c r="I100" s="42">
        <f t="shared" si="38"/>
        <v>0</v>
      </c>
      <c r="J100" s="42">
        <f t="shared" si="38"/>
        <v>0</v>
      </c>
      <c r="K100" s="42">
        <f t="shared" si="38"/>
        <v>0</v>
      </c>
      <c r="L100" s="42">
        <f t="shared" si="38"/>
        <v>650</v>
      </c>
      <c r="M100" s="42">
        <f t="shared" si="38"/>
        <v>0</v>
      </c>
      <c r="N100" s="42">
        <f t="shared" si="38"/>
        <v>136.11150000000001</v>
      </c>
      <c r="O100" s="42">
        <f t="shared" si="38"/>
        <v>0</v>
      </c>
      <c r="P100" s="42">
        <f t="shared" si="38"/>
        <v>0</v>
      </c>
      <c r="Q100" s="42">
        <f t="shared" si="38"/>
        <v>0</v>
      </c>
      <c r="R100" s="42">
        <f t="shared" si="38"/>
        <v>0</v>
      </c>
      <c r="S100" s="42">
        <f t="shared" si="38"/>
        <v>150.26843</v>
      </c>
      <c r="T100" s="42">
        <f t="shared" si="38"/>
        <v>530.56314899999995</v>
      </c>
      <c r="U100" s="42">
        <f t="shared" si="38"/>
        <v>420.91343153999992</v>
      </c>
      <c r="V100" s="42">
        <f t="shared" si="38"/>
        <v>453.70937345492979</v>
      </c>
      <c r="W100" s="42">
        <f t="shared" si="38"/>
        <v>393.87912396291131</v>
      </c>
      <c r="X100" s="42">
        <f t="shared" si="38"/>
        <v>414.83537500189163</v>
      </c>
      <c r="Y100" s="42">
        <f t="shared" si="38"/>
        <v>423.30219968656388</v>
      </c>
      <c r="Z100" s="42">
        <f t="shared" si="38"/>
        <v>493.94628145457085</v>
      </c>
      <c r="AA100" s="42">
        <f t="shared" si="38"/>
        <v>659.66038796911164</v>
      </c>
      <c r="AB100" s="42">
        <f t="shared" si="38"/>
        <v>624.05780764169265</v>
      </c>
      <c r="AC100" s="42">
        <f t="shared" si="38"/>
        <v>496.19994469724645</v>
      </c>
      <c r="AD100" s="42">
        <f t="shared" si="38"/>
        <v>469.64592268503395</v>
      </c>
      <c r="AE100" s="42">
        <f t="shared" si="38"/>
        <v>474.50343868207301</v>
      </c>
      <c r="AF100" s="42">
        <f t="shared" si="38"/>
        <v>477.90426578211446</v>
      </c>
      <c r="AG100" s="42">
        <f t="shared" si="38"/>
        <v>486.10499437630648</v>
      </c>
      <c r="AH100" s="42">
        <f t="shared" si="38"/>
        <v>495.35814459943464</v>
      </c>
      <c r="AI100" s="42">
        <f t="shared" si="38"/>
        <v>5.6843418860808015E-14</v>
      </c>
      <c r="AJ100" s="42">
        <f t="shared" si="38"/>
        <v>0</v>
      </c>
      <c r="AK100" s="42">
        <f t="shared" si="38"/>
        <v>0</v>
      </c>
      <c r="AL100" s="42">
        <f t="shared" si="38"/>
        <v>0</v>
      </c>
      <c r="AM100" s="42">
        <f t="shared" si="38"/>
        <v>0</v>
      </c>
      <c r="AN100" s="42">
        <f t="shared" si="38"/>
        <v>0</v>
      </c>
      <c r="AO100" s="47"/>
    </row>
    <row r="101" spans="1:42" ht="15.75" customHeight="1" x14ac:dyDescent="0.25">
      <c r="C101" s="94"/>
    </row>
    <row r="102" spans="1:42" ht="15.6" customHeight="1" x14ac:dyDescent="0.25">
      <c r="C102" s="94" t="s">
        <v>146</v>
      </c>
      <c r="AP102" s="10" t="s">
        <v>33</v>
      </c>
    </row>
    <row r="103" spans="1:42" s="54" customFormat="1" ht="15.75" customHeight="1" x14ac:dyDescent="0.25">
      <c r="A103" s="115"/>
      <c r="B103" s="115"/>
      <c r="C103" s="20" t="s">
        <v>148</v>
      </c>
      <c r="D103" s="116"/>
      <c r="E103" s="99">
        <f>SUM(F103:AN103)</f>
        <v>4222.6328128826253</v>
      </c>
      <c r="F103" s="37">
        <f t="shared" ref="F103:AN103" si="39">+F67</f>
        <v>0</v>
      </c>
      <c r="G103" s="37">
        <f t="shared" si="39"/>
        <v>0</v>
      </c>
      <c r="H103" s="37">
        <f t="shared" si="39"/>
        <v>0</v>
      </c>
      <c r="I103" s="37">
        <f t="shared" si="39"/>
        <v>0</v>
      </c>
      <c r="J103" s="37">
        <f t="shared" si="39"/>
        <v>0</v>
      </c>
      <c r="K103" s="37">
        <f t="shared" si="39"/>
        <v>0</v>
      </c>
      <c r="L103" s="37">
        <f t="shared" si="39"/>
        <v>0</v>
      </c>
      <c r="M103" s="37">
        <f t="shared" si="39"/>
        <v>0</v>
      </c>
      <c r="N103" s="37">
        <f t="shared" si="39"/>
        <v>0</v>
      </c>
      <c r="O103" s="37">
        <f t="shared" si="39"/>
        <v>0</v>
      </c>
      <c r="P103" s="37">
        <f t="shared" si="39"/>
        <v>0</v>
      </c>
      <c r="Q103" s="37">
        <f t="shared" si="39"/>
        <v>0</v>
      </c>
      <c r="R103" s="37">
        <f t="shared" si="39"/>
        <v>0</v>
      </c>
      <c r="S103" s="37">
        <f t="shared" si="39"/>
        <v>501.67540799999995</v>
      </c>
      <c r="T103" s="37">
        <f t="shared" si="39"/>
        <v>1771.3000943999998</v>
      </c>
      <c r="U103" s="37">
        <f t="shared" si="39"/>
        <v>1405.2314082239998</v>
      </c>
      <c r="V103" s="37">
        <f t="shared" si="39"/>
        <v>286.66720727769598</v>
      </c>
      <c r="W103" s="37">
        <f t="shared" si="39"/>
        <v>0</v>
      </c>
      <c r="X103" s="37">
        <f t="shared" si="39"/>
        <v>0</v>
      </c>
      <c r="Y103" s="37">
        <f t="shared" si="39"/>
        <v>0</v>
      </c>
      <c r="Z103" s="37">
        <f t="shared" si="39"/>
        <v>32.614200255754973</v>
      </c>
      <c r="AA103" s="37">
        <f t="shared" si="39"/>
        <v>115.15321474916563</v>
      </c>
      <c r="AB103" s="37">
        <f t="shared" si="39"/>
        <v>91.354883701004738</v>
      </c>
      <c r="AC103" s="37">
        <f t="shared" si="39"/>
        <v>18.636396275004966</v>
      </c>
      <c r="AD103" s="37">
        <f t="shared" si="39"/>
        <v>0</v>
      </c>
      <c r="AE103" s="37">
        <f t="shared" si="39"/>
        <v>0</v>
      </c>
      <c r="AF103" s="37">
        <f t="shared" si="39"/>
        <v>0</v>
      </c>
      <c r="AG103" s="37">
        <f t="shared" si="39"/>
        <v>0</v>
      </c>
      <c r="AH103" s="37">
        <f t="shared" si="39"/>
        <v>0</v>
      </c>
      <c r="AI103" s="37">
        <f t="shared" si="39"/>
        <v>0</v>
      </c>
      <c r="AJ103" s="37">
        <f t="shared" si="39"/>
        <v>0</v>
      </c>
      <c r="AK103" s="37">
        <f t="shared" si="39"/>
        <v>0</v>
      </c>
      <c r="AL103" s="37">
        <f t="shared" si="39"/>
        <v>0</v>
      </c>
      <c r="AM103" s="37">
        <f t="shared" si="39"/>
        <v>0</v>
      </c>
      <c r="AN103" s="37">
        <f t="shared" si="39"/>
        <v>0</v>
      </c>
      <c r="AO103" s="47"/>
      <c r="AP103" s="117"/>
    </row>
    <row r="104" spans="1:42" s="26" customFormat="1" ht="15.75" customHeight="1" x14ac:dyDescent="0.25">
      <c r="A104" s="13"/>
      <c r="C104" s="20" t="s">
        <v>149</v>
      </c>
      <c r="D104" s="93"/>
      <c r="E104" s="85"/>
      <c r="F104" s="41">
        <f>IF(F3&lt;0,F103,0)</f>
        <v>0</v>
      </c>
      <c r="G104" s="41">
        <f t="shared" ref="G104:AN104" si="40">IF(G3&lt;0,G103+F104,0)</f>
        <v>0</v>
      </c>
      <c r="H104" s="41">
        <f t="shared" si="40"/>
        <v>0</v>
      </c>
      <c r="I104" s="41">
        <f t="shared" si="40"/>
        <v>0</v>
      </c>
      <c r="J104" s="41">
        <f t="shared" si="40"/>
        <v>0</v>
      </c>
      <c r="K104" s="41">
        <f t="shared" si="40"/>
        <v>0</v>
      </c>
      <c r="L104" s="41">
        <f t="shared" si="40"/>
        <v>0</v>
      </c>
      <c r="M104" s="41">
        <f t="shared" si="40"/>
        <v>0</v>
      </c>
      <c r="N104" s="41">
        <f t="shared" si="40"/>
        <v>0</v>
      </c>
      <c r="O104" s="41">
        <f t="shared" si="40"/>
        <v>0</v>
      </c>
      <c r="P104" s="41">
        <f t="shared" si="40"/>
        <v>0</v>
      </c>
      <c r="Q104" s="41">
        <f t="shared" si="40"/>
        <v>0</v>
      </c>
      <c r="R104" s="41">
        <f t="shared" si="40"/>
        <v>0</v>
      </c>
      <c r="S104" s="41">
        <f t="shared" si="40"/>
        <v>501.67540799999995</v>
      </c>
      <c r="T104" s="41">
        <f t="shared" si="40"/>
        <v>2272.9755023999996</v>
      </c>
      <c r="U104" s="41">
        <f t="shared" si="40"/>
        <v>3678.2069106239996</v>
      </c>
      <c r="V104" s="41">
        <f t="shared" si="40"/>
        <v>0</v>
      </c>
      <c r="W104" s="41">
        <f t="shared" si="40"/>
        <v>0</v>
      </c>
      <c r="X104" s="41">
        <f t="shared" si="40"/>
        <v>0</v>
      </c>
      <c r="Y104" s="41">
        <f t="shared" si="40"/>
        <v>0</v>
      </c>
      <c r="Z104" s="41">
        <f t="shared" si="40"/>
        <v>0</v>
      </c>
      <c r="AA104" s="41">
        <f t="shared" si="40"/>
        <v>0</v>
      </c>
      <c r="AB104" s="41">
        <f t="shared" si="40"/>
        <v>0</v>
      </c>
      <c r="AC104" s="41">
        <f t="shared" si="40"/>
        <v>0</v>
      </c>
      <c r="AD104" s="41">
        <f t="shared" si="40"/>
        <v>0</v>
      </c>
      <c r="AE104" s="41">
        <f t="shared" si="40"/>
        <v>0</v>
      </c>
      <c r="AF104" s="41">
        <f t="shared" si="40"/>
        <v>0</v>
      </c>
      <c r="AG104" s="41">
        <f t="shared" si="40"/>
        <v>0</v>
      </c>
      <c r="AH104" s="41">
        <f t="shared" si="40"/>
        <v>0</v>
      </c>
      <c r="AI104" s="41">
        <f t="shared" si="40"/>
        <v>0</v>
      </c>
      <c r="AJ104" s="41">
        <f t="shared" si="40"/>
        <v>0</v>
      </c>
      <c r="AK104" s="41">
        <f t="shared" si="40"/>
        <v>0</v>
      </c>
      <c r="AL104" s="41">
        <f t="shared" si="40"/>
        <v>0</v>
      </c>
      <c r="AM104" s="41">
        <f t="shared" si="40"/>
        <v>0</v>
      </c>
      <c r="AN104" s="41">
        <f t="shared" si="40"/>
        <v>0</v>
      </c>
      <c r="AO104" s="27"/>
      <c r="AP104" s="28"/>
    </row>
    <row r="105" spans="1:42" ht="15.6" customHeight="1" x14ac:dyDescent="0.25">
      <c r="C105" s="20" t="s">
        <v>150</v>
      </c>
      <c r="E105" s="189">
        <f>SUM(F105:AN105)</f>
        <v>4222.6328128826253</v>
      </c>
      <c r="F105" s="95">
        <f>IF(F3=0,F103+F104,IF(F3&lt;0,0,F103))</f>
        <v>0</v>
      </c>
      <c r="G105" s="95">
        <f t="shared" ref="G105:AN105" si="41">IF(G3=0,G103+F104,IF(G3&lt;0,0,G103))</f>
        <v>0</v>
      </c>
      <c r="H105" s="95">
        <f t="shared" si="41"/>
        <v>0</v>
      </c>
      <c r="I105" s="95">
        <f t="shared" si="41"/>
        <v>0</v>
      </c>
      <c r="J105" s="95">
        <f t="shared" si="41"/>
        <v>0</v>
      </c>
      <c r="K105" s="95">
        <f t="shared" si="41"/>
        <v>0</v>
      </c>
      <c r="L105" s="95">
        <f t="shared" si="41"/>
        <v>0</v>
      </c>
      <c r="M105" s="95">
        <f t="shared" si="41"/>
        <v>0</v>
      </c>
      <c r="N105" s="95">
        <f t="shared" si="41"/>
        <v>0</v>
      </c>
      <c r="O105" s="95">
        <f t="shared" si="41"/>
        <v>0</v>
      </c>
      <c r="P105" s="95">
        <f t="shared" si="41"/>
        <v>0</v>
      </c>
      <c r="Q105" s="95">
        <f t="shared" si="41"/>
        <v>0</v>
      </c>
      <c r="R105" s="95">
        <f t="shared" si="41"/>
        <v>0</v>
      </c>
      <c r="S105" s="95">
        <f t="shared" si="41"/>
        <v>0</v>
      </c>
      <c r="T105" s="95">
        <f t="shared" si="41"/>
        <v>0</v>
      </c>
      <c r="U105" s="95">
        <f t="shared" si="41"/>
        <v>0</v>
      </c>
      <c r="V105" s="95">
        <f t="shared" si="41"/>
        <v>3964.8741179016956</v>
      </c>
      <c r="W105" s="95">
        <f t="shared" si="41"/>
        <v>0</v>
      </c>
      <c r="X105" s="95">
        <f t="shared" si="41"/>
        <v>0</v>
      </c>
      <c r="Y105" s="95">
        <f t="shared" si="41"/>
        <v>0</v>
      </c>
      <c r="Z105" s="95">
        <f t="shared" si="41"/>
        <v>32.614200255754973</v>
      </c>
      <c r="AA105" s="95">
        <f t="shared" si="41"/>
        <v>115.15321474916563</v>
      </c>
      <c r="AB105" s="95">
        <f t="shared" si="41"/>
        <v>91.354883701004738</v>
      </c>
      <c r="AC105" s="95">
        <f t="shared" si="41"/>
        <v>18.636396275004966</v>
      </c>
      <c r="AD105" s="95">
        <f t="shared" si="41"/>
        <v>0</v>
      </c>
      <c r="AE105" s="95">
        <f t="shared" si="41"/>
        <v>0</v>
      </c>
      <c r="AF105" s="95">
        <f t="shared" si="41"/>
        <v>0</v>
      </c>
      <c r="AG105" s="95">
        <f t="shared" si="41"/>
        <v>0</v>
      </c>
      <c r="AH105" s="95">
        <f t="shared" si="41"/>
        <v>0</v>
      </c>
      <c r="AI105" s="95">
        <f t="shared" si="41"/>
        <v>0</v>
      </c>
      <c r="AJ105" s="95">
        <f t="shared" si="41"/>
        <v>0</v>
      </c>
      <c r="AK105" s="95">
        <f t="shared" si="41"/>
        <v>0</v>
      </c>
      <c r="AL105" s="95">
        <f t="shared" si="41"/>
        <v>0</v>
      </c>
      <c r="AM105" s="95">
        <f t="shared" si="41"/>
        <v>0</v>
      </c>
      <c r="AN105" s="95">
        <f t="shared" si="41"/>
        <v>0</v>
      </c>
    </row>
    <row r="106" spans="1:42" ht="15.75" customHeight="1" x14ac:dyDescent="0.25">
      <c r="C106" s="20" t="s">
        <v>151</v>
      </c>
      <c r="E106" s="99">
        <f>SUM(F106:AN106)</f>
        <v>4222.6328128826271</v>
      </c>
      <c r="F106" s="5">
        <f>0.2*(SUM(F105:F105))</f>
        <v>0</v>
      </c>
      <c r="G106" s="5">
        <f>0.2*(SUM(F105:G105))</f>
        <v>0</v>
      </c>
      <c r="H106" s="5">
        <f>0.2*(SUM(F105:H105))</f>
        <v>0</v>
      </c>
      <c r="I106" s="5">
        <f>0.2*(SUM(F105:I105))</f>
        <v>0</v>
      </c>
      <c r="J106" s="5">
        <f t="shared" ref="J106:AN106" si="42">0.2*(SUM(F105:J105))</f>
        <v>0</v>
      </c>
      <c r="K106" s="5">
        <f t="shared" si="42"/>
        <v>0</v>
      </c>
      <c r="L106" s="5">
        <f t="shared" si="42"/>
        <v>0</v>
      </c>
      <c r="M106" s="5">
        <f t="shared" si="42"/>
        <v>0</v>
      </c>
      <c r="N106" s="5">
        <f t="shared" si="42"/>
        <v>0</v>
      </c>
      <c r="O106" s="5">
        <f t="shared" si="42"/>
        <v>0</v>
      </c>
      <c r="P106" s="5">
        <f t="shared" si="42"/>
        <v>0</v>
      </c>
      <c r="Q106" s="5">
        <f t="shared" si="42"/>
        <v>0</v>
      </c>
      <c r="R106" s="5">
        <f t="shared" si="42"/>
        <v>0</v>
      </c>
      <c r="S106" s="5">
        <f t="shared" si="42"/>
        <v>0</v>
      </c>
      <c r="T106" s="5">
        <f t="shared" si="42"/>
        <v>0</v>
      </c>
      <c r="U106" s="5">
        <f t="shared" si="42"/>
        <v>0</v>
      </c>
      <c r="V106" s="5">
        <f t="shared" si="42"/>
        <v>792.97482358033915</v>
      </c>
      <c r="W106" s="5">
        <f t="shared" si="42"/>
        <v>792.97482358033915</v>
      </c>
      <c r="X106" s="5">
        <f t="shared" si="42"/>
        <v>792.97482358033915</v>
      </c>
      <c r="Y106" s="5">
        <f t="shared" si="42"/>
        <v>792.97482358033915</v>
      </c>
      <c r="Z106" s="5">
        <f t="shared" si="42"/>
        <v>799.49766363149013</v>
      </c>
      <c r="AA106" s="5">
        <f t="shared" si="42"/>
        <v>29.553483000984119</v>
      </c>
      <c r="AB106" s="5">
        <f t="shared" si="42"/>
        <v>47.824459741185073</v>
      </c>
      <c r="AC106" s="5">
        <f t="shared" si="42"/>
        <v>51.551738996186067</v>
      </c>
      <c r="AD106" s="5">
        <f t="shared" si="42"/>
        <v>51.551738996186067</v>
      </c>
      <c r="AE106" s="5">
        <f t="shared" si="42"/>
        <v>45.028898945035067</v>
      </c>
      <c r="AF106" s="5">
        <f t="shared" si="42"/>
        <v>21.998255995201944</v>
      </c>
      <c r="AG106" s="5">
        <f t="shared" si="42"/>
        <v>3.7272792550009934</v>
      </c>
      <c r="AH106" s="5">
        <f t="shared" si="42"/>
        <v>0</v>
      </c>
      <c r="AI106" s="5">
        <f t="shared" si="42"/>
        <v>0</v>
      </c>
      <c r="AJ106" s="5">
        <f t="shared" si="42"/>
        <v>0</v>
      </c>
      <c r="AK106" s="5">
        <f t="shared" si="42"/>
        <v>0</v>
      </c>
      <c r="AL106" s="5">
        <f t="shared" si="42"/>
        <v>0</v>
      </c>
      <c r="AM106" s="5">
        <f t="shared" si="42"/>
        <v>0</v>
      </c>
      <c r="AN106" s="5">
        <f t="shared" si="42"/>
        <v>0</v>
      </c>
    </row>
    <row r="107" spans="1:42" ht="15.75" customHeight="1" x14ac:dyDescent="0.25"/>
    <row r="108" spans="1:42" s="27" customFormat="1" ht="15.75" customHeight="1" x14ac:dyDescent="0.25">
      <c r="B108" s="14" t="s">
        <v>34</v>
      </c>
      <c r="E108" s="85">
        <f>SUM(F108:AN108)</f>
        <v>12640.476583416506</v>
      </c>
      <c r="F108" s="39">
        <f t="shared" ref="F108:AN108" si="43">+F100+F106</f>
        <v>166.88</v>
      </c>
      <c r="G108" s="39">
        <f t="shared" si="43"/>
        <v>0</v>
      </c>
      <c r="H108" s="39">
        <f t="shared" si="43"/>
        <v>0</v>
      </c>
      <c r="I108" s="39">
        <f t="shared" si="43"/>
        <v>0</v>
      </c>
      <c r="J108" s="39">
        <f t="shared" si="43"/>
        <v>0</v>
      </c>
      <c r="K108" s="39">
        <f t="shared" si="43"/>
        <v>0</v>
      </c>
      <c r="L108" s="39">
        <f t="shared" si="43"/>
        <v>650</v>
      </c>
      <c r="M108" s="39">
        <f t="shared" si="43"/>
        <v>0</v>
      </c>
      <c r="N108" s="39">
        <f t="shared" si="43"/>
        <v>136.11150000000001</v>
      </c>
      <c r="O108" s="39">
        <f t="shared" si="43"/>
        <v>0</v>
      </c>
      <c r="P108" s="39">
        <f t="shared" si="43"/>
        <v>0</v>
      </c>
      <c r="Q108" s="39">
        <f t="shared" si="43"/>
        <v>0</v>
      </c>
      <c r="R108" s="39">
        <f t="shared" si="43"/>
        <v>0</v>
      </c>
      <c r="S108" s="39">
        <f t="shared" si="43"/>
        <v>150.26843</v>
      </c>
      <c r="T108" s="39">
        <f t="shared" si="43"/>
        <v>530.56314899999995</v>
      </c>
      <c r="U108" s="39">
        <f t="shared" si="43"/>
        <v>420.91343153999992</v>
      </c>
      <c r="V108" s="39">
        <f t="shared" si="43"/>
        <v>1246.6841970352689</v>
      </c>
      <c r="W108" s="39">
        <f t="shared" si="43"/>
        <v>1186.8539475432503</v>
      </c>
      <c r="X108" s="39">
        <f t="shared" si="43"/>
        <v>1207.8101985822309</v>
      </c>
      <c r="Y108" s="39">
        <f t="shared" si="43"/>
        <v>1216.2770232669031</v>
      </c>
      <c r="Z108" s="39">
        <f t="shared" si="43"/>
        <v>1293.4439450860609</v>
      </c>
      <c r="AA108" s="39">
        <f t="shared" si="43"/>
        <v>689.21387097009574</v>
      </c>
      <c r="AB108" s="39">
        <f t="shared" si="43"/>
        <v>671.88226738287767</v>
      </c>
      <c r="AC108" s="39">
        <f t="shared" si="43"/>
        <v>547.75168369343248</v>
      </c>
      <c r="AD108" s="39">
        <f t="shared" si="43"/>
        <v>521.19766168121998</v>
      </c>
      <c r="AE108" s="39">
        <f t="shared" si="43"/>
        <v>519.53233762710806</v>
      </c>
      <c r="AF108" s="39">
        <f t="shared" si="43"/>
        <v>499.90252177731639</v>
      </c>
      <c r="AG108" s="39">
        <f t="shared" si="43"/>
        <v>489.83227363130749</v>
      </c>
      <c r="AH108" s="39">
        <f t="shared" si="43"/>
        <v>495.35814459943464</v>
      </c>
      <c r="AI108" s="39">
        <f t="shared" si="43"/>
        <v>5.6843418860808015E-14</v>
      </c>
      <c r="AJ108" s="39">
        <f t="shared" si="43"/>
        <v>0</v>
      </c>
      <c r="AK108" s="39">
        <f t="shared" si="43"/>
        <v>0</v>
      </c>
      <c r="AL108" s="39">
        <f t="shared" si="43"/>
        <v>0</v>
      </c>
      <c r="AM108" s="39">
        <f t="shared" si="43"/>
        <v>0</v>
      </c>
      <c r="AN108" s="39">
        <f t="shared" si="43"/>
        <v>0</v>
      </c>
      <c r="AO108" s="35"/>
      <c r="AP108" s="28"/>
    </row>
    <row r="109" spans="1:42" ht="15.75" customHeight="1" x14ac:dyDescent="0.25">
      <c r="E109" s="190"/>
    </row>
    <row r="110" spans="1:42" ht="15.75" customHeight="1" x14ac:dyDescent="0.25">
      <c r="B110" s="46" t="s">
        <v>29</v>
      </c>
    </row>
    <row r="111" spans="1:42" s="26" customFormat="1" ht="15.75" customHeight="1" x14ac:dyDescent="0.25">
      <c r="A111" s="13"/>
      <c r="C111" s="26" t="s">
        <v>36</v>
      </c>
      <c r="E111" s="85">
        <f>SUM(F111:AN111)</f>
        <v>23414.416099144441</v>
      </c>
      <c r="F111" s="41">
        <f t="shared" ref="F111:AN111" si="44">+F79</f>
        <v>0</v>
      </c>
      <c r="G111" s="41">
        <f t="shared" si="44"/>
        <v>0</v>
      </c>
      <c r="H111" s="41">
        <f t="shared" si="44"/>
        <v>0</v>
      </c>
      <c r="I111" s="41">
        <f t="shared" si="44"/>
        <v>0</v>
      </c>
      <c r="J111" s="41">
        <f t="shared" si="44"/>
        <v>0</v>
      </c>
      <c r="K111" s="41">
        <f t="shared" si="44"/>
        <v>0</v>
      </c>
      <c r="L111" s="41">
        <f t="shared" si="44"/>
        <v>0</v>
      </c>
      <c r="M111" s="41">
        <f t="shared" si="44"/>
        <v>0</v>
      </c>
      <c r="N111" s="41">
        <f t="shared" si="44"/>
        <v>0</v>
      </c>
      <c r="O111" s="41">
        <f t="shared" si="44"/>
        <v>0</v>
      </c>
      <c r="P111" s="41">
        <f t="shared" si="44"/>
        <v>0</v>
      </c>
      <c r="Q111" s="41">
        <f t="shared" si="44"/>
        <v>0</v>
      </c>
      <c r="R111" s="41">
        <f t="shared" si="44"/>
        <v>0</v>
      </c>
      <c r="S111" s="41">
        <f t="shared" si="44"/>
        <v>0</v>
      </c>
      <c r="T111" s="41">
        <f t="shared" si="44"/>
        <v>0</v>
      </c>
      <c r="U111" s="41">
        <f t="shared" si="44"/>
        <v>0</v>
      </c>
      <c r="V111" s="41">
        <f t="shared" si="44"/>
        <v>363.13211249999995</v>
      </c>
      <c r="W111" s="41">
        <f t="shared" si="44"/>
        <v>1382.8070843999999</v>
      </c>
      <c r="X111" s="41">
        <f t="shared" si="44"/>
        <v>2115.6948391320002</v>
      </c>
      <c r="Y111" s="41">
        <f t="shared" si="44"/>
        <v>2158.0087359146401</v>
      </c>
      <c r="Z111" s="41">
        <f t="shared" si="44"/>
        <v>2201.1689106329327</v>
      </c>
      <c r="AA111" s="41">
        <f t="shared" si="44"/>
        <v>2245.1922888455915</v>
      </c>
      <c r="AB111" s="41">
        <f t="shared" si="44"/>
        <v>2290.0961346225035</v>
      </c>
      <c r="AC111" s="41">
        <f t="shared" si="44"/>
        <v>2335.8980573149538</v>
      </c>
      <c r="AD111" s="41">
        <f t="shared" si="44"/>
        <v>2279.755052948612</v>
      </c>
      <c r="AE111" s="41">
        <f t="shared" si="44"/>
        <v>1993.1572748636434</v>
      </c>
      <c r="AF111" s="41">
        <f t="shared" si="44"/>
        <v>1609.4744994523921</v>
      </c>
      <c r="AG111" s="41">
        <f t="shared" si="44"/>
        <v>1382.4538858454234</v>
      </c>
      <c r="AH111" s="41">
        <f t="shared" si="44"/>
        <v>1057.577222671749</v>
      </c>
      <c r="AI111" s="41">
        <f t="shared" si="44"/>
        <v>0</v>
      </c>
      <c r="AJ111" s="41">
        <f t="shared" si="44"/>
        <v>0</v>
      </c>
      <c r="AK111" s="41">
        <f t="shared" si="44"/>
        <v>0</v>
      </c>
      <c r="AL111" s="41">
        <f t="shared" si="44"/>
        <v>0</v>
      </c>
      <c r="AM111" s="41">
        <f t="shared" si="44"/>
        <v>0</v>
      </c>
      <c r="AN111" s="41">
        <f t="shared" si="44"/>
        <v>0</v>
      </c>
      <c r="AO111" s="32"/>
      <c r="AP111" s="28"/>
    </row>
    <row r="112" spans="1:42" s="26" customFormat="1" ht="15.75" customHeight="1" x14ac:dyDescent="0.25">
      <c r="A112" s="13"/>
      <c r="C112" s="26" t="s">
        <v>30</v>
      </c>
      <c r="D112" s="93">
        <f>+Dashboard!J35</f>
        <v>1</v>
      </c>
      <c r="E112" s="85">
        <f>SUM(F112:AN112)</f>
        <v>23414.416099144441</v>
      </c>
      <c r="F112" s="41">
        <f t="shared" ref="F112:AN112" si="45">+F79*$D112</f>
        <v>0</v>
      </c>
      <c r="G112" s="41">
        <f t="shared" si="45"/>
        <v>0</v>
      </c>
      <c r="H112" s="41">
        <f t="shared" si="45"/>
        <v>0</v>
      </c>
      <c r="I112" s="41">
        <f t="shared" si="45"/>
        <v>0</v>
      </c>
      <c r="J112" s="41">
        <f t="shared" si="45"/>
        <v>0</v>
      </c>
      <c r="K112" s="41">
        <f t="shared" si="45"/>
        <v>0</v>
      </c>
      <c r="L112" s="41">
        <f t="shared" si="45"/>
        <v>0</v>
      </c>
      <c r="M112" s="41">
        <f t="shared" si="45"/>
        <v>0</v>
      </c>
      <c r="N112" s="41">
        <f t="shared" si="45"/>
        <v>0</v>
      </c>
      <c r="O112" s="41">
        <f t="shared" si="45"/>
        <v>0</v>
      </c>
      <c r="P112" s="41">
        <f t="shared" si="45"/>
        <v>0</v>
      </c>
      <c r="Q112" s="41">
        <f t="shared" si="45"/>
        <v>0</v>
      </c>
      <c r="R112" s="41">
        <f t="shared" si="45"/>
        <v>0</v>
      </c>
      <c r="S112" s="41">
        <f t="shared" si="45"/>
        <v>0</v>
      </c>
      <c r="T112" s="41">
        <f t="shared" si="45"/>
        <v>0</v>
      </c>
      <c r="U112" s="41">
        <f t="shared" si="45"/>
        <v>0</v>
      </c>
      <c r="V112" s="41">
        <f t="shared" si="45"/>
        <v>363.13211249999995</v>
      </c>
      <c r="W112" s="41">
        <f t="shared" si="45"/>
        <v>1382.8070843999999</v>
      </c>
      <c r="X112" s="41">
        <f t="shared" si="45"/>
        <v>2115.6948391320002</v>
      </c>
      <c r="Y112" s="41">
        <f t="shared" si="45"/>
        <v>2158.0087359146401</v>
      </c>
      <c r="Z112" s="41">
        <f t="shared" si="45"/>
        <v>2201.1689106329327</v>
      </c>
      <c r="AA112" s="41">
        <f t="shared" si="45"/>
        <v>2245.1922888455915</v>
      </c>
      <c r="AB112" s="41">
        <f t="shared" si="45"/>
        <v>2290.0961346225035</v>
      </c>
      <c r="AC112" s="41">
        <f t="shared" si="45"/>
        <v>2335.8980573149538</v>
      </c>
      <c r="AD112" s="41">
        <f t="shared" si="45"/>
        <v>2279.755052948612</v>
      </c>
      <c r="AE112" s="41">
        <f t="shared" si="45"/>
        <v>1993.1572748636434</v>
      </c>
      <c r="AF112" s="41">
        <f t="shared" si="45"/>
        <v>1609.4744994523921</v>
      </c>
      <c r="AG112" s="41">
        <f t="shared" si="45"/>
        <v>1382.4538858454234</v>
      </c>
      <c r="AH112" s="41">
        <f t="shared" si="45"/>
        <v>1057.577222671749</v>
      </c>
      <c r="AI112" s="41">
        <f t="shared" si="45"/>
        <v>0</v>
      </c>
      <c r="AJ112" s="41">
        <f t="shared" si="45"/>
        <v>0</v>
      </c>
      <c r="AK112" s="41">
        <f t="shared" si="45"/>
        <v>0</v>
      </c>
      <c r="AL112" s="41">
        <f t="shared" si="45"/>
        <v>0</v>
      </c>
      <c r="AM112" s="41">
        <f t="shared" si="45"/>
        <v>0</v>
      </c>
      <c r="AN112" s="41">
        <f t="shared" si="45"/>
        <v>0</v>
      </c>
      <c r="AO112" s="27"/>
      <c r="AP112" s="28"/>
    </row>
    <row r="113" spans="1:42" ht="15.75" customHeight="1" x14ac:dyDescent="0.25"/>
    <row r="114" spans="1:42" ht="15.75" customHeight="1" x14ac:dyDescent="0.25">
      <c r="B114" s="29" t="s">
        <v>37</v>
      </c>
    </row>
    <row r="115" spans="1:42" s="26" customFormat="1" ht="15.75" customHeight="1" x14ac:dyDescent="0.25">
      <c r="A115" s="13"/>
      <c r="C115" s="26" t="s">
        <v>39</v>
      </c>
      <c r="E115" s="119"/>
      <c r="F115" s="31">
        <v>0</v>
      </c>
      <c r="G115" s="36">
        <f t="shared" ref="G115:AN115" si="46">+F120</f>
        <v>166.88</v>
      </c>
      <c r="H115" s="36">
        <f t="shared" si="46"/>
        <v>166.88</v>
      </c>
      <c r="I115" s="36">
        <f t="shared" si="46"/>
        <v>166.88</v>
      </c>
      <c r="J115" s="36">
        <f t="shared" si="46"/>
        <v>166.88</v>
      </c>
      <c r="K115" s="36">
        <f t="shared" si="46"/>
        <v>166.88</v>
      </c>
      <c r="L115" s="36">
        <f t="shared" si="46"/>
        <v>166.88</v>
      </c>
      <c r="M115" s="36">
        <f t="shared" si="46"/>
        <v>816.88</v>
      </c>
      <c r="N115" s="36">
        <f t="shared" si="46"/>
        <v>816.88</v>
      </c>
      <c r="O115" s="36">
        <f t="shared" si="46"/>
        <v>952.99149999999997</v>
      </c>
      <c r="P115" s="36">
        <f t="shared" si="46"/>
        <v>952.99149999999997</v>
      </c>
      <c r="Q115" s="36">
        <f t="shared" si="46"/>
        <v>952.99149999999997</v>
      </c>
      <c r="R115" s="36">
        <f t="shared" si="46"/>
        <v>952.99149999999997</v>
      </c>
      <c r="S115" s="36">
        <f t="shared" si="46"/>
        <v>952.99149999999997</v>
      </c>
      <c r="T115" s="36">
        <f t="shared" si="46"/>
        <v>1103.2599299999999</v>
      </c>
      <c r="U115" s="36">
        <f t="shared" si="46"/>
        <v>1633.8230789999998</v>
      </c>
      <c r="V115" s="36">
        <f t="shared" si="46"/>
        <v>2054.7365105399995</v>
      </c>
      <c r="W115" s="36">
        <f t="shared" si="46"/>
        <v>2938.2885950752684</v>
      </c>
      <c r="X115" s="36">
        <f t="shared" si="46"/>
        <v>2742.3354582185189</v>
      </c>
      <c r="Y115" s="36">
        <f t="shared" si="46"/>
        <v>1834.4508176687496</v>
      </c>
      <c r="Z115" s="36">
        <f t="shared" si="46"/>
        <v>892.71910502101264</v>
      </c>
      <c r="AA115" s="36">
        <f t="shared" si="46"/>
        <v>0</v>
      </c>
      <c r="AB115" s="36">
        <f t="shared" si="46"/>
        <v>0</v>
      </c>
      <c r="AC115" s="36">
        <f t="shared" si="46"/>
        <v>0</v>
      </c>
      <c r="AD115" s="36">
        <f t="shared" si="46"/>
        <v>0</v>
      </c>
      <c r="AE115" s="36">
        <f t="shared" si="46"/>
        <v>0</v>
      </c>
      <c r="AF115" s="36">
        <f t="shared" si="46"/>
        <v>0</v>
      </c>
      <c r="AG115" s="36">
        <f t="shared" si="46"/>
        <v>0</v>
      </c>
      <c r="AH115" s="36">
        <f t="shared" si="46"/>
        <v>0</v>
      </c>
      <c r="AI115" s="36">
        <f t="shared" si="46"/>
        <v>0</v>
      </c>
      <c r="AJ115" s="36">
        <f t="shared" si="46"/>
        <v>5.6843418860808015E-14</v>
      </c>
      <c r="AK115" s="36">
        <f t="shared" si="46"/>
        <v>5.6843418860808015E-14</v>
      </c>
      <c r="AL115" s="36">
        <f t="shared" si="46"/>
        <v>5.6843418860808015E-14</v>
      </c>
      <c r="AM115" s="36">
        <f t="shared" si="46"/>
        <v>5.6843418860808015E-14</v>
      </c>
      <c r="AN115" s="36">
        <f t="shared" si="46"/>
        <v>5.6843418860808015E-14</v>
      </c>
      <c r="AO115" s="27"/>
      <c r="AP115" s="28"/>
    </row>
    <row r="116" spans="1:42" s="26" customFormat="1" ht="15.75" customHeight="1" x14ac:dyDescent="0.25">
      <c r="A116" s="13"/>
      <c r="B116" s="13"/>
      <c r="C116" s="26" t="s">
        <v>40</v>
      </c>
      <c r="E116" s="85">
        <f>SUM(F116:AN116)</f>
        <v>12640.476583416506</v>
      </c>
      <c r="F116" s="36">
        <f t="shared" ref="F116:AN116" si="47">+F108</f>
        <v>166.88</v>
      </c>
      <c r="G116" s="36">
        <f t="shared" si="47"/>
        <v>0</v>
      </c>
      <c r="H116" s="36">
        <f t="shared" si="47"/>
        <v>0</v>
      </c>
      <c r="I116" s="36">
        <f t="shared" si="47"/>
        <v>0</v>
      </c>
      <c r="J116" s="36">
        <f t="shared" si="47"/>
        <v>0</v>
      </c>
      <c r="K116" s="36">
        <f t="shared" si="47"/>
        <v>0</v>
      </c>
      <c r="L116" s="36">
        <f t="shared" si="47"/>
        <v>650</v>
      </c>
      <c r="M116" s="36">
        <f t="shared" si="47"/>
        <v>0</v>
      </c>
      <c r="N116" s="36">
        <f t="shared" si="47"/>
        <v>136.11150000000001</v>
      </c>
      <c r="O116" s="36">
        <f t="shared" si="47"/>
        <v>0</v>
      </c>
      <c r="P116" s="36">
        <f t="shared" si="47"/>
        <v>0</v>
      </c>
      <c r="Q116" s="36">
        <f t="shared" si="47"/>
        <v>0</v>
      </c>
      <c r="R116" s="36">
        <f t="shared" si="47"/>
        <v>0</v>
      </c>
      <c r="S116" s="36">
        <f t="shared" si="47"/>
        <v>150.26843</v>
      </c>
      <c r="T116" s="36">
        <f t="shared" si="47"/>
        <v>530.56314899999995</v>
      </c>
      <c r="U116" s="36">
        <f t="shared" si="47"/>
        <v>420.91343153999992</v>
      </c>
      <c r="V116" s="36">
        <f t="shared" si="47"/>
        <v>1246.6841970352689</v>
      </c>
      <c r="W116" s="36">
        <f t="shared" si="47"/>
        <v>1186.8539475432503</v>
      </c>
      <c r="X116" s="36">
        <f t="shared" si="47"/>
        <v>1207.8101985822309</v>
      </c>
      <c r="Y116" s="36">
        <f t="shared" si="47"/>
        <v>1216.2770232669031</v>
      </c>
      <c r="Z116" s="36">
        <f t="shared" si="47"/>
        <v>1293.4439450860609</v>
      </c>
      <c r="AA116" s="36">
        <f t="shared" si="47"/>
        <v>689.21387097009574</v>
      </c>
      <c r="AB116" s="36">
        <f t="shared" si="47"/>
        <v>671.88226738287767</v>
      </c>
      <c r="AC116" s="36">
        <f t="shared" si="47"/>
        <v>547.75168369343248</v>
      </c>
      <c r="AD116" s="36">
        <f t="shared" si="47"/>
        <v>521.19766168121998</v>
      </c>
      <c r="AE116" s="36">
        <f t="shared" si="47"/>
        <v>519.53233762710806</v>
      </c>
      <c r="AF116" s="36">
        <f t="shared" si="47"/>
        <v>499.90252177731639</v>
      </c>
      <c r="AG116" s="36">
        <f t="shared" si="47"/>
        <v>489.83227363130749</v>
      </c>
      <c r="AH116" s="36">
        <f t="shared" si="47"/>
        <v>495.35814459943464</v>
      </c>
      <c r="AI116" s="36">
        <f t="shared" si="47"/>
        <v>5.6843418860808015E-14</v>
      </c>
      <c r="AJ116" s="36">
        <f t="shared" si="47"/>
        <v>0</v>
      </c>
      <c r="AK116" s="36">
        <f t="shared" si="47"/>
        <v>0</v>
      </c>
      <c r="AL116" s="36">
        <f t="shared" si="47"/>
        <v>0</v>
      </c>
      <c r="AM116" s="36">
        <f t="shared" si="47"/>
        <v>0</v>
      </c>
      <c r="AN116" s="36">
        <f t="shared" si="47"/>
        <v>0</v>
      </c>
      <c r="AO116" s="32"/>
      <c r="AP116" s="28"/>
    </row>
    <row r="117" spans="1:42" s="26" customFormat="1" ht="15.75" customHeight="1" x14ac:dyDescent="0.25">
      <c r="A117" s="13"/>
      <c r="B117" s="13"/>
      <c r="C117" s="26" t="s">
        <v>71</v>
      </c>
      <c r="E117" s="85"/>
      <c r="F117" s="42">
        <f t="shared" ref="F117:Y117" si="48">+F115+F116</f>
        <v>166.88</v>
      </c>
      <c r="G117" s="42">
        <f t="shared" si="48"/>
        <v>166.88</v>
      </c>
      <c r="H117" s="42">
        <f t="shared" si="48"/>
        <v>166.88</v>
      </c>
      <c r="I117" s="42">
        <f t="shared" si="48"/>
        <v>166.88</v>
      </c>
      <c r="J117" s="42">
        <f t="shared" si="48"/>
        <v>166.88</v>
      </c>
      <c r="K117" s="42">
        <f t="shared" si="48"/>
        <v>166.88</v>
      </c>
      <c r="L117" s="42">
        <f t="shared" si="48"/>
        <v>816.88</v>
      </c>
      <c r="M117" s="42">
        <f t="shared" si="48"/>
        <v>816.88</v>
      </c>
      <c r="N117" s="42">
        <f t="shared" si="48"/>
        <v>952.99149999999997</v>
      </c>
      <c r="O117" s="42">
        <f t="shared" si="48"/>
        <v>952.99149999999997</v>
      </c>
      <c r="P117" s="42">
        <f t="shared" si="48"/>
        <v>952.99149999999997</v>
      </c>
      <c r="Q117" s="42">
        <f t="shared" si="48"/>
        <v>952.99149999999997</v>
      </c>
      <c r="R117" s="42">
        <f t="shared" si="48"/>
        <v>952.99149999999997</v>
      </c>
      <c r="S117" s="42">
        <f t="shared" si="48"/>
        <v>1103.2599299999999</v>
      </c>
      <c r="T117" s="42">
        <f t="shared" si="48"/>
        <v>1633.8230789999998</v>
      </c>
      <c r="U117" s="42">
        <f t="shared" si="48"/>
        <v>2054.7365105399995</v>
      </c>
      <c r="V117" s="42">
        <f t="shared" si="48"/>
        <v>3301.4207075752684</v>
      </c>
      <c r="W117" s="42">
        <f t="shared" si="48"/>
        <v>4125.1425426185187</v>
      </c>
      <c r="X117" s="42">
        <f t="shared" si="48"/>
        <v>3950.1456568007497</v>
      </c>
      <c r="Y117" s="42">
        <f t="shared" si="48"/>
        <v>3050.7278409356527</v>
      </c>
      <c r="Z117" s="42">
        <f>+Z115+Z116</f>
        <v>2186.1630501070736</v>
      </c>
      <c r="AA117" s="42">
        <f t="shared" ref="AA117:AN117" si="49">+AA115+AA116</f>
        <v>689.21387097009574</v>
      </c>
      <c r="AB117" s="42">
        <f t="shared" si="49"/>
        <v>671.88226738287767</v>
      </c>
      <c r="AC117" s="42">
        <f t="shared" si="49"/>
        <v>547.75168369343248</v>
      </c>
      <c r="AD117" s="42">
        <f t="shared" si="49"/>
        <v>521.19766168121998</v>
      </c>
      <c r="AE117" s="42">
        <f t="shared" si="49"/>
        <v>519.53233762710806</v>
      </c>
      <c r="AF117" s="42">
        <f t="shared" si="49"/>
        <v>499.90252177731639</v>
      </c>
      <c r="AG117" s="42">
        <f t="shared" si="49"/>
        <v>489.83227363130749</v>
      </c>
      <c r="AH117" s="42">
        <f t="shared" si="49"/>
        <v>495.35814459943464</v>
      </c>
      <c r="AI117" s="42">
        <f t="shared" si="49"/>
        <v>5.6843418860808015E-14</v>
      </c>
      <c r="AJ117" s="42">
        <f t="shared" si="49"/>
        <v>5.6843418860808015E-14</v>
      </c>
      <c r="AK117" s="42">
        <f t="shared" si="49"/>
        <v>5.6843418860808015E-14</v>
      </c>
      <c r="AL117" s="42">
        <f t="shared" si="49"/>
        <v>5.6843418860808015E-14</v>
      </c>
      <c r="AM117" s="42">
        <f t="shared" si="49"/>
        <v>5.6843418860808015E-14</v>
      </c>
      <c r="AN117" s="42">
        <f t="shared" si="49"/>
        <v>5.6843418860808015E-14</v>
      </c>
      <c r="AO117" s="27"/>
      <c r="AP117" s="28"/>
    </row>
    <row r="118" spans="1:42" s="26" customFormat="1" ht="15.75" customHeight="1" x14ac:dyDescent="0.25">
      <c r="A118" s="13"/>
      <c r="B118" s="13"/>
      <c r="E118" s="85"/>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27"/>
      <c r="AP118" s="28"/>
    </row>
    <row r="119" spans="1:42" s="14" customFormat="1" ht="15.75" customHeight="1" x14ac:dyDescent="0.25">
      <c r="A119" s="13"/>
      <c r="B119" s="13"/>
      <c r="C119" s="14" t="s">
        <v>38</v>
      </c>
      <c r="E119" s="85">
        <f>SUM(F119:AN119)</f>
        <v>12640.476583416506</v>
      </c>
      <c r="F119" s="101">
        <f t="shared" ref="F119:AN119" si="50">IF(F112&lt;F117,F112,F117)</f>
        <v>0</v>
      </c>
      <c r="G119" s="101">
        <f t="shared" si="50"/>
        <v>0</v>
      </c>
      <c r="H119" s="101">
        <f t="shared" si="50"/>
        <v>0</v>
      </c>
      <c r="I119" s="101">
        <f t="shared" si="50"/>
        <v>0</v>
      </c>
      <c r="J119" s="101">
        <f t="shared" si="50"/>
        <v>0</v>
      </c>
      <c r="K119" s="101">
        <f t="shared" si="50"/>
        <v>0</v>
      </c>
      <c r="L119" s="101">
        <f t="shared" si="50"/>
        <v>0</v>
      </c>
      <c r="M119" s="101">
        <f t="shared" si="50"/>
        <v>0</v>
      </c>
      <c r="N119" s="101">
        <f t="shared" si="50"/>
        <v>0</v>
      </c>
      <c r="O119" s="101">
        <f t="shared" si="50"/>
        <v>0</v>
      </c>
      <c r="P119" s="101">
        <f t="shared" si="50"/>
        <v>0</v>
      </c>
      <c r="Q119" s="101">
        <f t="shared" si="50"/>
        <v>0</v>
      </c>
      <c r="R119" s="101">
        <f t="shared" si="50"/>
        <v>0</v>
      </c>
      <c r="S119" s="101">
        <f t="shared" si="50"/>
        <v>0</v>
      </c>
      <c r="T119" s="101">
        <f t="shared" si="50"/>
        <v>0</v>
      </c>
      <c r="U119" s="101">
        <f t="shared" si="50"/>
        <v>0</v>
      </c>
      <c r="V119" s="101">
        <f t="shared" si="50"/>
        <v>363.13211249999995</v>
      </c>
      <c r="W119" s="101">
        <f t="shared" si="50"/>
        <v>1382.8070843999999</v>
      </c>
      <c r="X119" s="101">
        <f t="shared" si="50"/>
        <v>2115.6948391320002</v>
      </c>
      <c r="Y119" s="101">
        <f t="shared" si="50"/>
        <v>2158.0087359146401</v>
      </c>
      <c r="Z119" s="101">
        <f t="shared" si="50"/>
        <v>2186.1630501070736</v>
      </c>
      <c r="AA119" s="101">
        <f t="shared" si="50"/>
        <v>689.21387097009574</v>
      </c>
      <c r="AB119" s="101">
        <f t="shared" si="50"/>
        <v>671.88226738287767</v>
      </c>
      <c r="AC119" s="101">
        <f t="shared" si="50"/>
        <v>547.75168369343248</v>
      </c>
      <c r="AD119" s="101">
        <f t="shared" si="50"/>
        <v>521.19766168121998</v>
      </c>
      <c r="AE119" s="101">
        <f t="shared" si="50"/>
        <v>519.53233762710806</v>
      </c>
      <c r="AF119" s="101">
        <f t="shared" si="50"/>
        <v>499.90252177731639</v>
      </c>
      <c r="AG119" s="101">
        <f t="shared" si="50"/>
        <v>489.83227363130749</v>
      </c>
      <c r="AH119" s="101">
        <f t="shared" si="50"/>
        <v>495.35814459943464</v>
      </c>
      <c r="AI119" s="101">
        <f t="shared" si="50"/>
        <v>0</v>
      </c>
      <c r="AJ119" s="101">
        <f t="shared" si="50"/>
        <v>0</v>
      </c>
      <c r="AK119" s="101">
        <f t="shared" si="50"/>
        <v>0</v>
      </c>
      <c r="AL119" s="101">
        <f t="shared" si="50"/>
        <v>0</v>
      </c>
      <c r="AM119" s="101">
        <f t="shared" si="50"/>
        <v>0</v>
      </c>
      <c r="AN119" s="101">
        <f t="shared" si="50"/>
        <v>0</v>
      </c>
      <c r="AO119" s="119"/>
      <c r="AP119" s="100"/>
    </row>
    <row r="120" spans="1:42" s="26" customFormat="1" ht="15.75" customHeight="1" x14ac:dyDescent="0.25">
      <c r="A120" s="13"/>
      <c r="B120" s="13"/>
      <c r="C120" s="26" t="s">
        <v>43</v>
      </c>
      <c r="E120" s="119"/>
      <c r="F120" s="41">
        <f>+F117-F119</f>
        <v>166.88</v>
      </c>
      <c r="G120" s="41">
        <f t="shared" ref="G120:AN120" si="51">+G117-G119</f>
        <v>166.88</v>
      </c>
      <c r="H120" s="41">
        <f t="shared" si="51"/>
        <v>166.88</v>
      </c>
      <c r="I120" s="41">
        <f t="shared" si="51"/>
        <v>166.88</v>
      </c>
      <c r="J120" s="41">
        <f t="shared" si="51"/>
        <v>166.88</v>
      </c>
      <c r="K120" s="41">
        <f t="shared" si="51"/>
        <v>166.88</v>
      </c>
      <c r="L120" s="41">
        <f t="shared" si="51"/>
        <v>816.88</v>
      </c>
      <c r="M120" s="41">
        <f t="shared" si="51"/>
        <v>816.88</v>
      </c>
      <c r="N120" s="41">
        <f t="shared" si="51"/>
        <v>952.99149999999997</v>
      </c>
      <c r="O120" s="41">
        <f t="shared" si="51"/>
        <v>952.99149999999997</v>
      </c>
      <c r="P120" s="41">
        <f t="shared" si="51"/>
        <v>952.99149999999997</v>
      </c>
      <c r="Q120" s="41">
        <f t="shared" si="51"/>
        <v>952.99149999999997</v>
      </c>
      <c r="R120" s="41">
        <f t="shared" si="51"/>
        <v>952.99149999999997</v>
      </c>
      <c r="S120" s="41">
        <f t="shared" si="51"/>
        <v>1103.2599299999999</v>
      </c>
      <c r="T120" s="41">
        <f t="shared" si="51"/>
        <v>1633.8230789999998</v>
      </c>
      <c r="U120" s="41">
        <f t="shared" si="51"/>
        <v>2054.7365105399995</v>
      </c>
      <c r="V120" s="41">
        <f t="shared" si="51"/>
        <v>2938.2885950752684</v>
      </c>
      <c r="W120" s="41">
        <f t="shared" si="51"/>
        <v>2742.3354582185189</v>
      </c>
      <c r="X120" s="41">
        <f t="shared" si="51"/>
        <v>1834.4508176687496</v>
      </c>
      <c r="Y120" s="41">
        <f t="shared" si="51"/>
        <v>892.71910502101264</v>
      </c>
      <c r="Z120" s="41">
        <f t="shared" si="51"/>
        <v>0</v>
      </c>
      <c r="AA120" s="41">
        <f t="shared" si="51"/>
        <v>0</v>
      </c>
      <c r="AB120" s="41">
        <f t="shared" si="51"/>
        <v>0</v>
      </c>
      <c r="AC120" s="41">
        <f t="shared" si="51"/>
        <v>0</v>
      </c>
      <c r="AD120" s="41">
        <f t="shared" si="51"/>
        <v>0</v>
      </c>
      <c r="AE120" s="41">
        <f t="shared" si="51"/>
        <v>0</v>
      </c>
      <c r="AF120" s="41">
        <f t="shared" si="51"/>
        <v>0</v>
      </c>
      <c r="AG120" s="41">
        <f t="shared" si="51"/>
        <v>0</v>
      </c>
      <c r="AH120" s="41">
        <f t="shared" si="51"/>
        <v>0</v>
      </c>
      <c r="AI120" s="41">
        <f t="shared" si="51"/>
        <v>5.6843418860808015E-14</v>
      </c>
      <c r="AJ120" s="41">
        <f t="shared" si="51"/>
        <v>5.6843418860808015E-14</v>
      </c>
      <c r="AK120" s="41">
        <f t="shared" si="51"/>
        <v>5.6843418860808015E-14</v>
      </c>
      <c r="AL120" s="41">
        <f t="shared" si="51"/>
        <v>5.6843418860808015E-14</v>
      </c>
      <c r="AM120" s="41">
        <f t="shared" si="51"/>
        <v>5.6843418860808015E-14</v>
      </c>
      <c r="AN120" s="41">
        <f t="shared" si="51"/>
        <v>5.6843418860808015E-14</v>
      </c>
      <c r="AO120" s="27"/>
      <c r="AP120" s="28"/>
    </row>
    <row r="121" spans="1:42" s="26" customFormat="1" ht="15.75" customHeight="1" x14ac:dyDescent="0.25">
      <c r="A121" s="13"/>
      <c r="B121" s="13"/>
      <c r="C121" s="26" t="s">
        <v>44</v>
      </c>
      <c r="E121" s="85"/>
      <c r="F121" s="41">
        <f>+F119</f>
        <v>0</v>
      </c>
      <c r="G121" s="41">
        <f t="shared" ref="G121:AN121" si="52">G119+F121</f>
        <v>0</v>
      </c>
      <c r="H121" s="41">
        <f t="shared" si="52"/>
        <v>0</v>
      </c>
      <c r="I121" s="41">
        <f t="shared" si="52"/>
        <v>0</v>
      </c>
      <c r="J121" s="41">
        <f t="shared" si="52"/>
        <v>0</v>
      </c>
      <c r="K121" s="41">
        <f t="shared" si="52"/>
        <v>0</v>
      </c>
      <c r="L121" s="41">
        <f t="shared" si="52"/>
        <v>0</v>
      </c>
      <c r="M121" s="41">
        <f t="shared" si="52"/>
        <v>0</v>
      </c>
      <c r="N121" s="41">
        <f t="shared" si="52"/>
        <v>0</v>
      </c>
      <c r="O121" s="41">
        <f t="shared" si="52"/>
        <v>0</v>
      </c>
      <c r="P121" s="41">
        <f t="shared" si="52"/>
        <v>0</v>
      </c>
      <c r="Q121" s="41">
        <f t="shared" si="52"/>
        <v>0</v>
      </c>
      <c r="R121" s="41">
        <f t="shared" si="52"/>
        <v>0</v>
      </c>
      <c r="S121" s="41">
        <f t="shared" si="52"/>
        <v>0</v>
      </c>
      <c r="T121" s="41">
        <f t="shared" si="52"/>
        <v>0</v>
      </c>
      <c r="U121" s="41">
        <f t="shared" si="52"/>
        <v>0</v>
      </c>
      <c r="V121" s="41">
        <f t="shared" si="52"/>
        <v>363.13211249999995</v>
      </c>
      <c r="W121" s="41">
        <f t="shared" si="52"/>
        <v>1745.9391968999998</v>
      </c>
      <c r="X121" s="41">
        <f t="shared" si="52"/>
        <v>3861.634036032</v>
      </c>
      <c r="Y121" s="41">
        <f t="shared" si="52"/>
        <v>6019.6427719466401</v>
      </c>
      <c r="Z121" s="41">
        <f t="shared" si="52"/>
        <v>8205.8058220537132</v>
      </c>
      <c r="AA121" s="41">
        <f t="shared" si="52"/>
        <v>8895.0196930238089</v>
      </c>
      <c r="AB121" s="41">
        <f t="shared" si="52"/>
        <v>9566.9019604066871</v>
      </c>
      <c r="AC121" s="41">
        <f t="shared" si="52"/>
        <v>10114.653644100119</v>
      </c>
      <c r="AD121" s="41">
        <f t="shared" si="52"/>
        <v>10635.85130578134</v>
      </c>
      <c r="AE121" s="41">
        <f t="shared" si="52"/>
        <v>11155.383643408448</v>
      </c>
      <c r="AF121" s="41">
        <f t="shared" si="52"/>
        <v>11655.286165185764</v>
      </c>
      <c r="AG121" s="41">
        <f t="shared" si="52"/>
        <v>12145.118438817071</v>
      </c>
      <c r="AH121" s="41">
        <f t="shared" si="52"/>
        <v>12640.476583416506</v>
      </c>
      <c r="AI121" s="41">
        <f t="shared" si="52"/>
        <v>12640.476583416506</v>
      </c>
      <c r="AJ121" s="41">
        <f t="shared" si="52"/>
        <v>12640.476583416506</v>
      </c>
      <c r="AK121" s="41">
        <f t="shared" si="52"/>
        <v>12640.476583416506</v>
      </c>
      <c r="AL121" s="41">
        <f t="shared" si="52"/>
        <v>12640.476583416506</v>
      </c>
      <c r="AM121" s="41">
        <f t="shared" si="52"/>
        <v>12640.476583416506</v>
      </c>
      <c r="AN121" s="41">
        <f t="shared" si="52"/>
        <v>12640.476583416506</v>
      </c>
      <c r="AO121" s="27"/>
      <c r="AP121" s="28"/>
    </row>
    <row r="122" spans="1:42" s="26" customFormat="1" ht="15.75" customHeight="1" x14ac:dyDescent="0.25">
      <c r="A122" s="13"/>
      <c r="B122" s="13"/>
      <c r="E122" s="85"/>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27"/>
      <c r="AP122" s="28"/>
    </row>
    <row r="123" spans="1:42" s="26" customFormat="1" ht="15.75" customHeight="1" x14ac:dyDescent="0.25">
      <c r="A123" s="11" t="s">
        <v>181</v>
      </c>
      <c r="B123" s="13"/>
      <c r="E123" s="119"/>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27"/>
      <c r="AP123" s="28"/>
    </row>
    <row r="124" spans="1:42" s="26" customFormat="1" ht="15.75" customHeight="1" x14ac:dyDescent="0.25">
      <c r="A124" s="13"/>
      <c r="B124" s="29" t="s">
        <v>182</v>
      </c>
      <c r="C124" s="43"/>
      <c r="D124" s="43"/>
      <c r="E124" s="119"/>
      <c r="F124" s="41"/>
      <c r="G124" s="41"/>
      <c r="H124" s="41"/>
      <c r="I124" s="41"/>
      <c r="J124" s="41"/>
      <c r="K124" s="41"/>
      <c r="L124" s="41"/>
      <c r="M124" s="41"/>
      <c r="N124" s="41"/>
      <c r="O124" s="41"/>
      <c r="P124" s="41"/>
      <c r="Q124" s="41"/>
      <c r="R124" s="41"/>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27"/>
      <c r="AP124" s="28"/>
    </row>
    <row r="125" spans="1:42" s="26" customFormat="1" ht="15.75" customHeight="1" x14ac:dyDescent="0.25">
      <c r="A125" s="13"/>
      <c r="B125" s="13"/>
      <c r="C125" s="43" t="s">
        <v>185</v>
      </c>
      <c r="D125" s="93">
        <f>+Dashboard!D25</f>
        <v>0.75</v>
      </c>
      <c r="E125" s="85">
        <f>SUM(F125:AN125)</f>
        <v>4242.0443582542703</v>
      </c>
      <c r="F125" s="41">
        <f t="shared" ref="F125:AN125" si="53">+F57*$D$125</f>
        <v>0</v>
      </c>
      <c r="G125" s="41">
        <f t="shared" si="53"/>
        <v>0</v>
      </c>
      <c r="H125" s="41">
        <f t="shared" si="53"/>
        <v>0</v>
      </c>
      <c r="I125" s="41">
        <f t="shared" si="53"/>
        <v>0</v>
      </c>
      <c r="J125" s="41">
        <f t="shared" si="53"/>
        <v>0</v>
      </c>
      <c r="K125" s="41">
        <f t="shared" si="53"/>
        <v>0</v>
      </c>
      <c r="L125" s="41">
        <f t="shared" si="53"/>
        <v>0</v>
      </c>
      <c r="M125" s="41">
        <f t="shared" si="53"/>
        <v>0</v>
      </c>
      <c r="N125" s="41">
        <f t="shared" si="53"/>
        <v>0</v>
      </c>
      <c r="O125" s="41">
        <f t="shared" si="53"/>
        <v>0</v>
      </c>
      <c r="P125" s="41">
        <f t="shared" si="53"/>
        <v>0</v>
      </c>
      <c r="Q125" s="41">
        <f t="shared" si="53"/>
        <v>0</v>
      </c>
      <c r="R125" s="41">
        <f t="shared" si="53"/>
        <v>0</v>
      </c>
      <c r="S125" s="41">
        <f t="shared" si="53"/>
        <v>468.79949999999997</v>
      </c>
      <c r="T125" s="41">
        <f t="shared" si="53"/>
        <v>1655.2228499999997</v>
      </c>
      <c r="U125" s="41">
        <f t="shared" si="53"/>
        <v>1313.1434609999997</v>
      </c>
      <c r="V125" s="41">
        <f t="shared" si="53"/>
        <v>267.88126604399991</v>
      </c>
      <c r="W125" s="41">
        <f t="shared" si="53"/>
        <v>0</v>
      </c>
      <c r="X125" s="41">
        <f t="shared" si="53"/>
        <v>0</v>
      </c>
      <c r="Y125" s="41">
        <f t="shared" si="53"/>
        <v>0</v>
      </c>
      <c r="Z125" s="41">
        <f t="shared" si="53"/>
        <v>67.946250532822859</v>
      </c>
      <c r="AA125" s="41">
        <f t="shared" si="53"/>
        <v>239.90253072742843</v>
      </c>
      <c r="AB125" s="41">
        <f t="shared" si="53"/>
        <v>190.32267437709319</v>
      </c>
      <c r="AC125" s="41">
        <f t="shared" si="53"/>
        <v>38.825825572927016</v>
      </c>
      <c r="AD125" s="41">
        <f t="shared" si="53"/>
        <v>0</v>
      </c>
      <c r="AE125" s="41">
        <f t="shared" si="53"/>
        <v>0</v>
      </c>
      <c r="AF125" s="41">
        <f t="shared" si="53"/>
        <v>0</v>
      </c>
      <c r="AG125" s="41">
        <f t="shared" si="53"/>
        <v>0</v>
      </c>
      <c r="AH125" s="41">
        <f t="shared" si="53"/>
        <v>0</v>
      </c>
      <c r="AI125" s="41">
        <f t="shared" si="53"/>
        <v>0</v>
      </c>
      <c r="AJ125" s="41">
        <f t="shared" si="53"/>
        <v>0</v>
      </c>
      <c r="AK125" s="41">
        <f t="shared" si="53"/>
        <v>0</v>
      </c>
      <c r="AL125" s="41">
        <f t="shared" si="53"/>
        <v>0</v>
      </c>
      <c r="AM125" s="41">
        <f t="shared" si="53"/>
        <v>0</v>
      </c>
      <c r="AN125" s="41">
        <f t="shared" si="53"/>
        <v>0</v>
      </c>
      <c r="AO125" s="27"/>
      <c r="AP125" s="28"/>
    </row>
    <row r="126" spans="1:42" s="26" customFormat="1" ht="15.75" customHeight="1" x14ac:dyDescent="0.25">
      <c r="A126" s="13"/>
      <c r="B126" s="13"/>
      <c r="C126" s="43" t="s">
        <v>183</v>
      </c>
      <c r="D126" s="43"/>
      <c r="E126" s="85">
        <f>SUM(F126:AN126)</f>
        <v>4767.9138993802344</v>
      </c>
      <c r="F126" s="41">
        <f>IF(D128&lt;=0,0,IF(F11=0,0,(F11/($E11*0.75)*$E125)))</f>
        <v>0</v>
      </c>
      <c r="G126" s="41">
        <f t="shared" ref="G126:AN126" si="54">IF(F128&lt;=0,0,IF(G11=0,0,(G11/($E11*0.75)*$E125)))</f>
        <v>0</v>
      </c>
      <c r="H126" s="41">
        <f t="shared" si="54"/>
        <v>0</v>
      </c>
      <c r="I126" s="41">
        <f t="shared" si="54"/>
        <v>0</v>
      </c>
      <c r="J126" s="41">
        <f t="shared" si="54"/>
        <v>0</v>
      </c>
      <c r="K126" s="41">
        <f t="shared" si="54"/>
        <v>0</v>
      </c>
      <c r="L126" s="41">
        <f t="shared" si="54"/>
        <v>0</v>
      </c>
      <c r="M126" s="41">
        <f t="shared" si="54"/>
        <v>0</v>
      </c>
      <c r="N126" s="41">
        <f t="shared" si="54"/>
        <v>0</v>
      </c>
      <c r="O126" s="41">
        <f t="shared" si="54"/>
        <v>0</v>
      </c>
      <c r="P126" s="41">
        <f t="shared" si="54"/>
        <v>0</v>
      </c>
      <c r="Q126" s="41">
        <f t="shared" si="54"/>
        <v>0</v>
      </c>
      <c r="R126" s="41">
        <f t="shared" si="54"/>
        <v>0</v>
      </c>
      <c r="S126" s="41">
        <f t="shared" si="54"/>
        <v>0</v>
      </c>
      <c r="T126" s="41">
        <f t="shared" si="54"/>
        <v>0</v>
      </c>
      <c r="U126" s="41">
        <f t="shared" si="54"/>
        <v>0</v>
      </c>
      <c r="V126" s="41">
        <f t="shared" si="54"/>
        <v>98.746568288444308</v>
      </c>
      <c r="W126" s="41">
        <f t="shared" si="54"/>
        <v>368.65385494352546</v>
      </c>
      <c r="X126" s="41">
        <f t="shared" si="54"/>
        <v>552.9807824152881</v>
      </c>
      <c r="Y126" s="41">
        <f t="shared" si="54"/>
        <v>552.9807824152881</v>
      </c>
      <c r="Z126" s="41">
        <f t="shared" si="54"/>
        <v>552.9807824152881</v>
      </c>
      <c r="AA126" s="41">
        <f t="shared" si="54"/>
        <v>552.9807824152881</v>
      </c>
      <c r="AB126" s="41">
        <f t="shared" si="54"/>
        <v>552.9807824152881</v>
      </c>
      <c r="AC126" s="41">
        <f t="shared" si="54"/>
        <v>552.9807824152881</v>
      </c>
      <c r="AD126" s="41">
        <f t="shared" si="54"/>
        <v>529.10780550736547</v>
      </c>
      <c r="AE126" s="41">
        <f t="shared" si="54"/>
        <v>453.52097614917039</v>
      </c>
      <c r="AF126" s="41">
        <f t="shared" si="54"/>
        <v>0</v>
      </c>
      <c r="AG126" s="41">
        <f t="shared" si="54"/>
        <v>0</v>
      </c>
      <c r="AH126" s="41">
        <f t="shared" si="54"/>
        <v>0</v>
      </c>
      <c r="AI126" s="41">
        <f t="shared" si="54"/>
        <v>0</v>
      </c>
      <c r="AJ126" s="41">
        <f t="shared" si="54"/>
        <v>0</v>
      </c>
      <c r="AK126" s="41">
        <f t="shared" si="54"/>
        <v>0</v>
      </c>
      <c r="AL126" s="41">
        <f t="shared" si="54"/>
        <v>0</v>
      </c>
      <c r="AM126" s="41">
        <f t="shared" si="54"/>
        <v>0</v>
      </c>
      <c r="AN126" s="41">
        <f t="shared" si="54"/>
        <v>0</v>
      </c>
      <c r="AO126" s="27"/>
      <c r="AP126" s="28"/>
    </row>
    <row r="127" spans="1:42" s="26" customFormat="1" ht="15.75" customHeight="1" x14ac:dyDescent="0.25">
      <c r="A127" s="13"/>
      <c r="B127" s="13"/>
      <c r="C127" s="43" t="s">
        <v>184</v>
      </c>
      <c r="D127" s="43"/>
      <c r="E127" s="85">
        <f>SUM(F127:AN127)</f>
        <v>4451.3018181241587</v>
      </c>
      <c r="F127" s="41">
        <f>IF(F126&gt;=D128,D128,F126)</f>
        <v>0</v>
      </c>
      <c r="G127" s="41">
        <f t="shared" ref="G127:AN127" si="55">IF(G126&gt;=F128,F128,G126)</f>
        <v>0</v>
      </c>
      <c r="H127" s="41">
        <f t="shared" si="55"/>
        <v>0</v>
      </c>
      <c r="I127" s="41">
        <f t="shared" si="55"/>
        <v>0</v>
      </c>
      <c r="J127" s="41">
        <f t="shared" si="55"/>
        <v>0</v>
      </c>
      <c r="K127" s="41">
        <f t="shared" si="55"/>
        <v>0</v>
      </c>
      <c r="L127" s="41">
        <f t="shared" si="55"/>
        <v>0</v>
      </c>
      <c r="M127" s="41">
        <f t="shared" si="55"/>
        <v>0</v>
      </c>
      <c r="N127" s="41">
        <f t="shared" si="55"/>
        <v>0</v>
      </c>
      <c r="O127" s="41">
        <f t="shared" si="55"/>
        <v>0</v>
      </c>
      <c r="P127" s="41">
        <f t="shared" si="55"/>
        <v>0</v>
      </c>
      <c r="Q127" s="41">
        <f t="shared" si="55"/>
        <v>0</v>
      </c>
      <c r="R127" s="41">
        <f t="shared" si="55"/>
        <v>0</v>
      </c>
      <c r="S127" s="41">
        <f t="shared" si="55"/>
        <v>0</v>
      </c>
      <c r="T127" s="41">
        <f t="shared" si="55"/>
        <v>0</v>
      </c>
      <c r="U127" s="41">
        <f t="shared" si="55"/>
        <v>0</v>
      </c>
      <c r="V127" s="41">
        <f t="shared" si="55"/>
        <v>98.746568288444308</v>
      </c>
      <c r="W127" s="41">
        <f t="shared" si="55"/>
        <v>368.65385494352546</v>
      </c>
      <c r="X127" s="41">
        <f t="shared" si="55"/>
        <v>552.9807824152881</v>
      </c>
      <c r="Y127" s="41">
        <f t="shared" si="55"/>
        <v>552.9807824152881</v>
      </c>
      <c r="Z127" s="41">
        <f t="shared" si="55"/>
        <v>552.9807824152881</v>
      </c>
      <c r="AA127" s="41">
        <f t="shared" si="55"/>
        <v>552.9807824152881</v>
      </c>
      <c r="AB127" s="41">
        <f t="shared" si="55"/>
        <v>552.9807824152881</v>
      </c>
      <c r="AC127" s="41">
        <f t="shared" si="55"/>
        <v>552.9807824152881</v>
      </c>
      <c r="AD127" s="41">
        <f t="shared" si="55"/>
        <v>529.10780550736547</v>
      </c>
      <c r="AE127" s="41">
        <f t="shared" si="55"/>
        <v>136.90889489309495</v>
      </c>
      <c r="AF127" s="41">
        <f t="shared" si="55"/>
        <v>0</v>
      </c>
      <c r="AG127" s="41">
        <f t="shared" si="55"/>
        <v>0</v>
      </c>
      <c r="AH127" s="41">
        <f t="shared" si="55"/>
        <v>0</v>
      </c>
      <c r="AI127" s="41">
        <f t="shared" si="55"/>
        <v>0</v>
      </c>
      <c r="AJ127" s="41">
        <f t="shared" si="55"/>
        <v>0</v>
      </c>
      <c r="AK127" s="41">
        <f t="shared" si="55"/>
        <v>0</v>
      </c>
      <c r="AL127" s="41">
        <f t="shared" si="55"/>
        <v>0</v>
      </c>
      <c r="AM127" s="41">
        <f t="shared" si="55"/>
        <v>0</v>
      </c>
      <c r="AN127" s="41">
        <f t="shared" si="55"/>
        <v>0</v>
      </c>
      <c r="AO127" s="27"/>
      <c r="AP127" s="28"/>
    </row>
    <row r="128" spans="1:42" s="26" customFormat="1" ht="15.75" customHeight="1" x14ac:dyDescent="0.25">
      <c r="A128" s="13"/>
      <c r="B128" s="13"/>
      <c r="C128" s="26" t="s">
        <v>195</v>
      </c>
      <c r="D128" s="43"/>
      <c r="E128" s="189"/>
      <c r="F128" s="42">
        <f>+F125-F127</f>
        <v>0</v>
      </c>
      <c r="G128" s="42">
        <f>+F128+G125-G127+F130</f>
        <v>0</v>
      </c>
      <c r="H128" s="42">
        <f t="shared" ref="H128:AN128" si="56">+G128+H125-H127+G130</f>
        <v>0</v>
      </c>
      <c r="I128" s="42">
        <f t="shared" si="56"/>
        <v>0</v>
      </c>
      <c r="J128" s="42">
        <f t="shared" si="56"/>
        <v>0</v>
      </c>
      <c r="K128" s="42">
        <f t="shared" si="56"/>
        <v>0</v>
      </c>
      <c r="L128" s="42">
        <f t="shared" si="56"/>
        <v>0</v>
      </c>
      <c r="M128" s="42">
        <f t="shared" si="56"/>
        <v>0</v>
      </c>
      <c r="N128" s="42">
        <f t="shared" si="56"/>
        <v>0</v>
      </c>
      <c r="O128" s="42">
        <f t="shared" si="56"/>
        <v>0</v>
      </c>
      <c r="P128" s="42">
        <f t="shared" si="56"/>
        <v>0</v>
      </c>
      <c r="Q128" s="42">
        <f t="shared" si="56"/>
        <v>0</v>
      </c>
      <c r="R128" s="42">
        <f t="shared" si="56"/>
        <v>0</v>
      </c>
      <c r="S128" s="42">
        <f t="shared" si="56"/>
        <v>468.79949999999997</v>
      </c>
      <c r="T128" s="42">
        <f t="shared" si="56"/>
        <v>2135.2735379999999</v>
      </c>
      <c r="U128" s="42">
        <f t="shared" si="56"/>
        <v>3510.9147519119997</v>
      </c>
      <c r="V128" s="42">
        <f t="shared" si="56"/>
        <v>3815.5579686254432</v>
      </c>
      <c r="W128" s="42">
        <f t="shared" si="56"/>
        <v>3446.9041136819178</v>
      </c>
      <c r="X128" s="42">
        <f t="shared" si="56"/>
        <v>2893.9233312666297</v>
      </c>
      <c r="Y128" s="42">
        <f t="shared" si="56"/>
        <v>2340.9425488513416</v>
      </c>
      <c r="Z128" s="42">
        <f t="shared" si="56"/>
        <v>1855.9080169688764</v>
      </c>
      <c r="AA128" s="42">
        <f t="shared" si="56"/>
        <v>1542.8297652810165</v>
      </c>
      <c r="AB128" s="42">
        <f t="shared" si="56"/>
        <v>1180.1716572428215</v>
      </c>
      <c r="AC128" s="42">
        <f t="shared" si="56"/>
        <v>666.01670040046042</v>
      </c>
      <c r="AD128" s="42">
        <f t="shared" si="56"/>
        <v>136.90889489309495</v>
      </c>
      <c r="AE128" s="42">
        <f t="shared" si="56"/>
        <v>0</v>
      </c>
      <c r="AF128" s="42">
        <f t="shared" si="56"/>
        <v>0</v>
      </c>
      <c r="AG128" s="42">
        <f t="shared" si="56"/>
        <v>0</v>
      </c>
      <c r="AH128" s="42">
        <f t="shared" si="56"/>
        <v>0</v>
      </c>
      <c r="AI128" s="42">
        <f t="shared" si="56"/>
        <v>0</v>
      </c>
      <c r="AJ128" s="42">
        <f t="shared" si="56"/>
        <v>0</v>
      </c>
      <c r="AK128" s="42">
        <f t="shared" si="56"/>
        <v>0</v>
      </c>
      <c r="AL128" s="42">
        <f t="shared" si="56"/>
        <v>0</v>
      </c>
      <c r="AM128" s="42">
        <f t="shared" si="56"/>
        <v>0</v>
      </c>
      <c r="AN128" s="42">
        <f t="shared" si="56"/>
        <v>0</v>
      </c>
      <c r="AO128" s="47"/>
      <c r="AP128" s="28"/>
    </row>
    <row r="129" spans="1:42" s="26" customFormat="1" ht="15.75" customHeight="1" x14ac:dyDescent="0.25">
      <c r="A129" s="13"/>
      <c r="C129" s="26" t="s">
        <v>194</v>
      </c>
      <c r="D129" s="84">
        <f>Dashboard!D24</f>
        <v>4.8000000000000001E-2</v>
      </c>
      <c r="E129" s="276">
        <f>SUM(F129:AN129)</f>
        <v>1151.7192377819329</v>
      </c>
      <c r="F129" s="42">
        <f>+$D$129*F128</f>
        <v>0</v>
      </c>
      <c r="G129" s="42">
        <f>+$D$129*((F128+G128)/2)</f>
        <v>0</v>
      </c>
      <c r="H129" s="42">
        <f t="shared" ref="H129:AN129" si="57">+$D$129*((G128+H128)/2)</f>
        <v>0</v>
      </c>
      <c r="I129" s="42">
        <f t="shared" si="57"/>
        <v>0</v>
      </c>
      <c r="J129" s="42">
        <f t="shared" si="57"/>
        <v>0</v>
      </c>
      <c r="K129" s="42">
        <f t="shared" si="57"/>
        <v>0</v>
      </c>
      <c r="L129" s="42">
        <f t="shared" si="57"/>
        <v>0</v>
      </c>
      <c r="M129" s="42">
        <f t="shared" si="57"/>
        <v>0</v>
      </c>
      <c r="N129" s="42">
        <f t="shared" si="57"/>
        <v>0</v>
      </c>
      <c r="O129" s="42">
        <f t="shared" si="57"/>
        <v>0</v>
      </c>
      <c r="P129" s="42">
        <f t="shared" si="57"/>
        <v>0</v>
      </c>
      <c r="Q129" s="42">
        <f t="shared" si="57"/>
        <v>0</v>
      </c>
      <c r="R129" s="42">
        <f t="shared" si="57"/>
        <v>0</v>
      </c>
      <c r="S129" s="42">
        <f t="shared" si="57"/>
        <v>11.251187999999999</v>
      </c>
      <c r="T129" s="42">
        <f t="shared" si="57"/>
        <v>62.497752912000003</v>
      </c>
      <c r="U129" s="42">
        <f t="shared" si="57"/>
        <v>135.50851895788799</v>
      </c>
      <c r="V129" s="42">
        <f t="shared" si="57"/>
        <v>175.83534529289864</v>
      </c>
      <c r="W129" s="42">
        <f t="shared" si="57"/>
        <v>174.29908997537666</v>
      </c>
      <c r="X129" s="42">
        <f t="shared" si="57"/>
        <v>152.17985867876513</v>
      </c>
      <c r="Y129" s="42">
        <f t="shared" si="57"/>
        <v>125.63678112283132</v>
      </c>
      <c r="Z129" s="42">
        <f t="shared" si="57"/>
        <v>100.72441357968522</v>
      </c>
      <c r="AA129" s="42">
        <f t="shared" si="57"/>
        <v>81.569706773997439</v>
      </c>
      <c r="AB129" s="42">
        <f t="shared" si="57"/>
        <v>65.352034140572115</v>
      </c>
      <c r="AC129" s="42">
        <f t="shared" si="57"/>
        <v>44.308520583438771</v>
      </c>
      <c r="AD129" s="42">
        <f t="shared" si="57"/>
        <v>19.270214287045331</v>
      </c>
      <c r="AE129" s="42">
        <f t="shared" si="57"/>
        <v>3.2858134774342789</v>
      </c>
      <c r="AF129" s="42">
        <f t="shared" si="57"/>
        <v>0</v>
      </c>
      <c r="AG129" s="42">
        <f t="shared" si="57"/>
        <v>0</v>
      </c>
      <c r="AH129" s="42">
        <f t="shared" si="57"/>
        <v>0</v>
      </c>
      <c r="AI129" s="42">
        <f t="shared" si="57"/>
        <v>0</v>
      </c>
      <c r="AJ129" s="42">
        <f t="shared" si="57"/>
        <v>0</v>
      </c>
      <c r="AK129" s="42">
        <f t="shared" si="57"/>
        <v>0</v>
      </c>
      <c r="AL129" s="42">
        <f t="shared" si="57"/>
        <v>0</v>
      </c>
      <c r="AM129" s="42">
        <f t="shared" si="57"/>
        <v>0</v>
      </c>
      <c r="AN129" s="42">
        <f t="shared" si="57"/>
        <v>0</v>
      </c>
      <c r="AO129" s="27"/>
      <c r="AP129" s="28"/>
    </row>
    <row r="130" spans="1:42" s="26" customFormat="1" ht="15.75" customHeight="1" x14ac:dyDescent="0.25">
      <c r="A130" s="13"/>
      <c r="B130" s="13"/>
      <c r="C130" s="43" t="s">
        <v>196</v>
      </c>
      <c r="D130" s="43"/>
      <c r="E130" s="85">
        <f>SUM(F130:AN130)</f>
        <v>209.25745986988798</v>
      </c>
      <c r="F130" s="41">
        <f t="shared" ref="F130:AN130" si="58">IF(F3&lt;0,F129,0)</f>
        <v>0</v>
      </c>
      <c r="G130" s="41">
        <f t="shared" si="58"/>
        <v>0</v>
      </c>
      <c r="H130" s="41">
        <f t="shared" si="58"/>
        <v>0</v>
      </c>
      <c r="I130" s="41">
        <f t="shared" si="58"/>
        <v>0</v>
      </c>
      <c r="J130" s="41">
        <f t="shared" si="58"/>
        <v>0</v>
      </c>
      <c r="K130" s="41">
        <f t="shared" si="58"/>
        <v>0</v>
      </c>
      <c r="L130" s="41">
        <f t="shared" si="58"/>
        <v>0</v>
      </c>
      <c r="M130" s="41">
        <f t="shared" si="58"/>
        <v>0</v>
      </c>
      <c r="N130" s="41">
        <f t="shared" si="58"/>
        <v>0</v>
      </c>
      <c r="O130" s="41">
        <f t="shared" si="58"/>
        <v>0</v>
      </c>
      <c r="P130" s="41">
        <f t="shared" si="58"/>
        <v>0</v>
      </c>
      <c r="Q130" s="41">
        <f t="shared" si="58"/>
        <v>0</v>
      </c>
      <c r="R130" s="41">
        <f t="shared" si="58"/>
        <v>0</v>
      </c>
      <c r="S130" s="41">
        <f t="shared" si="58"/>
        <v>11.251187999999999</v>
      </c>
      <c r="T130" s="41">
        <f t="shared" si="58"/>
        <v>62.497752912000003</v>
      </c>
      <c r="U130" s="41">
        <f t="shared" si="58"/>
        <v>135.50851895788799</v>
      </c>
      <c r="V130" s="41">
        <f t="shared" si="58"/>
        <v>0</v>
      </c>
      <c r="W130" s="41">
        <f t="shared" si="58"/>
        <v>0</v>
      </c>
      <c r="X130" s="41">
        <f t="shared" si="58"/>
        <v>0</v>
      </c>
      <c r="Y130" s="41">
        <f t="shared" si="58"/>
        <v>0</v>
      </c>
      <c r="Z130" s="41">
        <f t="shared" si="58"/>
        <v>0</v>
      </c>
      <c r="AA130" s="41">
        <f t="shared" si="58"/>
        <v>0</v>
      </c>
      <c r="AB130" s="41">
        <f t="shared" si="58"/>
        <v>0</v>
      </c>
      <c r="AC130" s="41">
        <f t="shared" si="58"/>
        <v>0</v>
      </c>
      <c r="AD130" s="41">
        <f t="shared" si="58"/>
        <v>0</v>
      </c>
      <c r="AE130" s="41">
        <f t="shared" si="58"/>
        <v>0</v>
      </c>
      <c r="AF130" s="41">
        <f t="shared" si="58"/>
        <v>0</v>
      </c>
      <c r="AG130" s="41">
        <f t="shared" si="58"/>
        <v>0</v>
      </c>
      <c r="AH130" s="41">
        <f t="shared" si="58"/>
        <v>0</v>
      </c>
      <c r="AI130" s="41">
        <f t="shared" si="58"/>
        <v>0</v>
      </c>
      <c r="AJ130" s="41">
        <f t="shared" si="58"/>
        <v>0</v>
      </c>
      <c r="AK130" s="41">
        <f t="shared" si="58"/>
        <v>0</v>
      </c>
      <c r="AL130" s="41">
        <f t="shared" si="58"/>
        <v>0</v>
      </c>
      <c r="AM130" s="41">
        <f t="shared" si="58"/>
        <v>0</v>
      </c>
      <c r="AN130" s="41">
        <f t="shared" si="58"/>
        <v>0</v>
      </c>
      <c r="AO130" s="27"/>
      <c r="AP130" s="28"/>
    </row>
    <row r="131" spans="1:42" s="26" customFormat="1" ht="15.75" customHeight="1" x14ac:dyDescent="0.25">
      <c r="A131" s="13"/>
      <c r="C131" s="26" t="s">
        <v>197</v>
      </c>
      <c r="D131" s="84"/>
      <c r="E131" s="276">
        <f>SUM(F131:AN131)</f>
        <v>942.46177791204479</v>
      </c>
      <c r="F131" s="42">
        <f>+F129-F130</f>
        <v>0</v>
      </c>
      <c r="G131" s="42">
        <f t="shared" ref="G131:AN131" si="59">+G129-G130</f>
        <v>0</v>
      </c>
      <c r="H131" s="42">
        <f t="shared" si="59"/>
        <v>0</v>
      </c>
      <c r="I131" s="42">
        <f t="shared" si="59"/>
        <v>0</v>
      </c>
      <c r="J131" s="42">
        <f t="shared" si="59"/>
        <v>0</v>
      </c>
      <c r="K131" s="42">
        <f t="shared" si="59"/>
        <v>0</v>
      </c>
      <c r="L131" s="42">
        <f t="shared" si="59"/>
        <v>0</v>
      </c>
      <c r="M131" s="42">
        <f t="shared" si="59"/>
        <v>0</v>
      </c>
      <c r="N131" s="42">
        <f t="shared" si="59"/>
        <v>0</v>
      </c>
      <c r="O131" s="42">
        <f t="shared" si="59"/>
        <v>0</v>
      </c>
      <c r="P131" s="42">
        <f t="shared" si="59"/>
        <v>0</v>
      </c>
      <c r="Q131" s="42">
        <f t="shared" si="59"/>
        <v>0</v>
      </c>
      <c r="R131" s="42">
        <f t="shared" si="59"/>
        <v>0</v>
      </c>
      <c r="S131" s="42">
        <f t="shared" si="59"/>
        <v>0</v>
      </c>
      <c r="T131" s="42">
        <f t="shared" si="59"/>
        <v>0</v>
      </c>
      <c r="U131" s="42">
        <f t="shared" si="59"/>
        <v>0</v>
      </c>
      <c r="V131" s="42">
        <f t="shared" si="59"/>
        <v>175.83534529289864</v>
      </c>
      <c r="W131" s="42">
        <f t="shared" si="59"/>
        <v>174.29908997537666</v>
      </c>
      <c r="X131" s="42">
        <f t="shared" si="59"/>
        <v>152.17985867876513</v>
      </c>
      <c r="Y131" s="42">
        <f t="shared" si="59"/>
        <v>125.63678112283132</v>
      </c>
      <c r="Z131" s="42">
        <f t="shared" si="59"/>
        <v>100.72441357968522</v>
      </c>
      <c r="AA131" s="42">
        <f t="shared" si="59"/>
        <v>81.569706773997439</v>
      </c>
      <c r="AB131" s="42">
        <f t="shared" si="59"/>
        <v>65.352034140572115</v>
      </c>
      <c r="AC131" s="42">
        <f t="shared" si="59"/>
        <v>44.308520583438771</v>
      </c>
      <c r="AD131" s="42">
        <f t="shared" si="59"/>
        <v>19.270214287045331</v>
      </c>
      <c r="AE131" s="42">
        <f t="shared" si="59"/>
        <v>3.2858134774342789</v>
      </c>
      <c r="AF131" s="42">
        <f t="shared" si="59"/>
        <v>0</v>
      </c>
      <c r="AG131" s="42">
        <f t="shared" si="59"/>
        <v>0</v>
      </c>
      <c r="AH131" s="42">
        <f t="shared" si="59"/>
        <v>0</v>
      </c>
      <c r="AI131" s="42">
        <f t="shared" si="59"/>
        <v>0</v>
      </c>
      <c r="AJ131" s="42">
        <f t="shared" si="59"/>
        <v>0</v>
      </c>
      <c r="AK131" s="42">
        <f t="shared" si="59"/>
        <v>0</v>
      </c>
      <c r="AL131" s="42">
        <f t="shared" si="59"/>
        <v>0</v>
      </c>
      <c r="AM131" s="42">
        <f t="shared" si="59"/>
        <v>0</v>
      </c>
      <c r="AN131" s="42">
        <f t="shared" si="59"/>
        <v>0</v>
      </c>
      <c r="AO131" s="27"/>
      <c r="AP131" s="28"/>
    </row>
    <row r="132" spans="1:42" s="26" customFormat="1" ht="15.75" customHeight="1" x14ac:dyDescent="0.25">
      <c r="A132" s="13"/>
      <c r="D132" s="84"/>
      <c r="E132" s="99"/>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27"/>
      <c r="AP132" s="28"/>
    </row>
    <row r="133" spans="1:42" s="26" customFormat="1" ht="15.75" customHeight="1" x14ac:dyDescent="0.25">
      <c r="A133" s="11" t="s">
        <v>159</v>
      </c>
      <c r="B133" s="13"/>
      <c r="E133" s="119"/>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27"/>
      <c r="AP133" s="28"/>
    </row>
    <row r="134" spans="1:42" s="49" customFormat="1" ht="15.75" customHeight="1" x14ac:dyDescent="0.25">
      <c r="A134" s="48"/>
      <c r="B134" s="48"/>
      <c r="C134" s="43" t="s">
        <v>272</v>
      </c>
      <c r="D134" s="102"/>
      <c r="E134" s="99">
        <f>SUM(F134:AN134)</f>
        <v>15190.57775708295</v>
      </c>
      <c r="F134" s="37">
        <f t="shared" ref="F134:AN134" si="60">+F77-F78-F58-F64-F56-F131-F88-F89</f>
        <v>-166.88000000000002</v>
      </c>
      <c r="G134" s="37">
        <f t="shared" si="60"/>
        <v>0</v>
      </c>
      <c r="H134" s="37">
        <f t="shared" si="60"/>
        <v>0</v>
      </c>
      <c r="I134" s="37">
        <f t="shared" si="60"/>
        <v>0</v>
      </c>
      <c r="J134" s="37">
        <f t="shared" si="60"/>
        <v>0</v>
      </c>
      <c r="K134" s="37">
        <f t="shared" si="60"/>
        <v>0</v>
      </c>
      <c r="L134" s="37">
        <f t="shared" si="60"/>
        <v>0</v>
      </c>
      <c r="M134" s="37">
        <f t="shared" si="60"/>
        <v>0</v>
      </c>
      <c r="N134" s="37">
        <f t="shared" si="60"/>
        <v>-136.11149999999998</v>
      </c>
      <c r="O134" s="37">
        <f t="shared" si="60"/>
        <v>0</v>
      </c>
      <c r="P134" s="37">
        <f t="shared" si="60"/>
        <v>0</v>
      </c>
      <c r="Q134" s="37">
        <f t="shared" si="60"/>
        <v>0</v>
      </c>
      <c r="R134" s="37">
        <f t="shared" si="60"/>
        <v>0</v>
      </c>
      <c r="S134" s="37">
        <f t="shared" si="60"/>
        <v>-150.26843</v>
      </c>
      <c r="T134" s="37">
        <f t="shared" si="60"/>
        <v>-530.56314899999995</v>
      </c>
      <c r="U134" s="37">
        <f t="shared" si="60"/>
        <v>-420.91343153999998</v>
      </c>
      <c r="V134" s="37">
        <f t="shared" si="60"/>
        <v>-259.71592577502321</v>
      </c>
      <c r="W134" s="37">
        <f t="shared" si="60"/>
        <v>840.13871441769936</v>
      </c>
      <c r="X134" s="37">
        <f t="shared" si="60"/>
        <v>1587.7783148461729</v>
      </c>
      <c r="Y134" s="37">
        <f t="shared" si="60"/>
        <v>1649.1205558726049</v>
      </c>
      <c r="Z134" s="37">
        <f t="shared" si="60"/>
        <v>1647.6516846704358</v>
      </c>
      <c r="AA134" s="37">
        <f t="shared" si="60"/>
        <v>1546.4165886536096</v>
      </c>
      <c r="AB134" s="37">
        <f t="shared" si="60"/>
        <v>1644.7141344716083</v>
      </c>
      <c r="AC134" s="37">
        <f t="shared" si="60"/>
        <v>1841.3885120213006</v>
      </c>
      <c r="AD134" s="37">
        <f t="shared" si="60"/>
        <v>1837.3443263153285</v>
      </c>
      <c r="AE134" s="37">
        <f t="shared" si="60"/>
        <v>1558.2681387930465</v>
      </c>
      <c r="AF134" s="37">
        <f t="shared" si="60"/>
        <v>1169.2391104073663</v>
      </c>
      <c r="AG134" s="37">
        <f t="shared" si="60"/>
        <v>933.41378901949702</v>
      </c>
      <c r="AH134" s="37">
        <f t="shared" si="60"/>
        <v>599.55632390930396</v>
      </c>
      <c r="AI134" s="37">
        <f t="shared" si="60"/>
        <v>0</v>
      </c>
      <c r="AJ134" s="37">
        <f t="shared" si="60"/>
        <v>0</v>
      </c>
      <c r="AK134" s="37">
        <f t="shared" si="60"/>
        <v>0</v>
      </c>
      <c r="AL134" s="37">
        <f t="shared" si="60"/>
        <v>0</v>
      </c>
      <c r="AM134" s="37">
        <f t="shared" si="60"/>
        <v>0</v>
      </c>
      <c r="AN134" s="37">
        <f t="shared" si="60"/>
        <v>0</v>
      </c>
      <c r="AO134" s="47"/>
      <c r="AP134" s="50"/>
    </row>
    <row r="135" spans="1:42" s="26" customFormat="1" ht="15.75" customHeight="1" x14ac:dyDescent="0.25">
      <c r="A135" s="13"/>
      <c r="B135"/>
      <c r="C135" t="s">
        <v>273</v>
      </c>
      <c r="D135"/>
      <c r="E135" s="85"/>
      <c r="F135" s="5">
        <f t="shared" ref="F135:AN135" si="61">IF(F134&lt;0,F134,0)</f>
        <v>-166.88000000000002</v>
      </c>
      <c r="G135" s="5">
        <f t="shared" si="61"/>
        <v>0</v>
      </c>
      <c r="H135" s="5">
        <f t="shared" si="61"/>
        <v>0</v>
      </c>
      <c r="I135" s="5">
        <f t="shared" si="61"/>
        <v>0</v>
      </c>
      <c r="J135" s="5">
        <f t="shared" si="61"/>
        <v>0</v>
      </c>
      <c r="K135" s="5">
        <f t="shared" si="61"/>
        <v>0</v>
      </c>
      <c r="L135" s="5">
        <f t="shared" si="61"/>
        <v>0</v>
      </c>
      <c r="M135" s="5">
        <f t="shared" si="61"/>
        <v>0</v>
      </c>
      <c r="N135" s="5">
        <f t="shared" si="61"/>
        <v>-136.11149999999998</v>
      </c>
      <c r="O135" s="5">
        <f t="shared" si="61"/>
        <v>0</v>
      </c>
      <c r="P135" s="5">
        <f t="shared" si="61"/>
        <v>0</v>
      </c>
      <c r="Q135" s="5">
        <f t="shared" si="61"/>
        <v>0</v>
      </c>
      <c r="R135" s="5">
        <f t="shared" si="61"/>
        <v>0</v>
      </c>
      <c r="S135" s="5">
        <f t="shared" si="61"/>
        <v>-150.26843</v>
      </c>
      <c r="T135" s="5">
        <f t="shared" si="61"/>
        <v>-530.56314899999995</v>
      </c>
      <c r="U135" s="5">
        <f t="shared" si="61"/>
        <v>-420.91343153999998</v>
      </c>
      <c r="V135" s="5">
        <f t="shared" si="61"/>
        <v>-259.71592577502321</v>
      </c>
      <c r="W135" s="5">
        <f t="shared" si="61"/>
        <v>0</v>
      </c>
      <c r="X135" s="5">
        <f t="shared" si="61"/>
        <v>0</v>
      </c>
      <c r="Y135" s="5">
        <f t="shared" si="61"/>
        <v>0</v>
      </c>
      <c r="Z135" s="5">
        <f t="shared" si="61"/>
        <v>0</v>
      </c>
      <c r="AA135" s="5">
        <f t="shared" si="61"/>
        <v>0</v>
      </c>
      <c r="AB135" s="5">
        <f t="shared" si="61"/>
        <v>0</v>
      </c>
      <c r="AC135" s="5">
        <f t="shared" si="61"/>
        <v>0</v>
      </c>
      <c r="AD135" s="5">
        <f t="shared" si="61"/>
        <v>0</v>
      </c>
      <c r="AE135" s="5">
        <f t="shared" si="61"/>
        <v>0</v>
      </c>
      <c r="AF135" s="5">
        <f t="shared" si="61"/>
        <v>0</v>
      </c>
      <c r="AG135" s="5">
        <f t="shared" si="61"/>
        <v>0</v>
      </c>
      <c r="AH135" s="5">
        <f t="shared" si="61"/>
        <v>0</v>
      </c>
      <c r="AI135" s="5">
        <f t="shared" si="61"/>
        <v>0</v>
      </c>
      <c r="AJ135" s="5">
        <f t="shared" si="61"/>
        <v>0</v>
      </c>
      <c r="AK135" s="5">
        <f t="shared" si="61"/>
        <v>0</v>
      </c>
      <c r="AL135" s="5">
        <f t="shared" si="61"/>
        <v>0</v>
      </c>
      <c r="AM135" s="5">
        <f t="shared" si="61"/>
        <v>0</v>
      </c>
      <c r="AN135" s="5">
        <f t="shared" si="61"/>
        <v>0</v>
      </c>
      <c r="AO135" s="27"/>
      <c r="AP135" s="28"/>
    </row>
    <row r="136" spans="1:42" s="26" customFormat="1" ht="15.75" customHeight="1" x14ac:dyDescent="0.25">
      <c r="A136" s="13"/>
      <c r="B136"/>
      <c r="C136" t="s">
        <v>274</v>
      </c>
      <c r="D136"/>
      <c r="E136" s="119"/>
      <c r="F136" s="5">
        <f>+F135</f>
        <v>-166.88000000000002</v>
      </c>
      <c r="G136" s="5">
        <f t="shared" ref="G136:AN136" si="62">+G135+F138</f>
        <v>-166.88000000000002</v>
      </c>
      <c r="H136" s="5">
        <f t="shared" si="62"/>
        <v>-166.88000000000002</v>
      </c>
      <c r="I136" s="5">
        <f t="shared" si="62"/>
        <v>-166.88000000000002</v>
      </c>
      <c r="J136" s="5">
        <f t="shared" si="62"/>
        <v>-166.88000000000002</v>
      </c>
      <c r="K136" s="5">
        <f t="shared" si="62"/>
        <v>-166.88000000000002</v>
      </c>
      <c r="L136" s="5">
        <f t="shared" si="62"/>
        <v>-166.88000000000002</v>
      </c>
      <c r="M136" s="5">
        <f t="shared" si="62"/>
        <v>-166.88000000000002</v>
      </c>
      <c r="N136" s="5">
        <f t="shared" si="62"/>
        <v>-302.99149999999997</v>
      </c>
      <c r="O136" s="5">
        <f t="shared" si="62"/>
        <v>-302.99149999999997</v>
      </c>
      <c r="P136" s="5">
        <f t="shared" si="62"/>
        <v>-302.99149999999997</v>
      </c>
      <c r="Q136" s="5">
        <f t="shared" si="62"/>
        <v>-302.99149999999997</v>
      </c>
      <c r="R136" s="5">
        <f t="shared" si="62"/>
        <v>-302.99149999999997</v>
      </c>
      <c r="S136" s="5">
        <f t="shared" si="62"/>
        <v>-453.25992999999994</v>
      </c>
      <c r="T136" s="5">
        <f t="shared" si="62"/>
        <v>-983.82307899999989</v>
      </c>
      <c r="U136" s="5">
        <f t="shared" si="62"/>
        <v>-1404.7365105399999</v>
      </c>
      <c r="V136" s="5">
        <f t="shared" si="62"/>
        <v>-1664.4524363150231</v>
      </c>
      <c r="W136" s="5">
        <f t="shared" si="62"/>
        <v>-1664.4524363150231</v>
      </c>
      <c r="X136" s="5">
        <f t="shared" si="62"/>
        <v>-824.31372189732372</v>
      </c>
      <c r="Y136" s="5">
        <f t="shared" si="62"/>
        <v>0</v>
      </c>
      <c r="Z136" s="5">
        <f t="shared" si="62"/>
        <v>0</v>
      </c>
      <c r="AA136" s="5">
        <f t="shared" si="62"/>
        <v>0</v>
      </c>
      <c r="AB136" s="5">
        <f t="shared" si="62"/>
        <v>0</v>
      </c>
      <c r="AC136" s="5">
        <f t="shared" si="62"/>
        <v>0</v>
      </c>
      <c r="AD136" s="5">
        <f t="shared" si="62"/>
        <v>0</v>
      </c>
      <c r="AE136" s="5">
        <f t="shared" si="62"/>
        <v>0</v>
      </c>
      <c r="AF136" s="5">
        <f t="shared" si="62"/>
        <v>0</v>
      </c>
      <c r="AG136" s="5">
        <f t="shared" si="62"/>
        <v>0</v>
      </c>
      <c r="AH136" s="5">
        <f t="shared" si="62"/>
        <v>0</v>
      </c>
      <c r="AI136" s="5">
        <f t="shared" si="62"/>
        <v>0</v>
      </c>
      <c r="AJ136" s="5">
        <f t="shared" si="62"/>
        <v>0</v>
      </c>
      <c r="AK136" s="5">
        <f t="shared" si="62"/>
        <v>0</v>
      </c>
      <c r="AL136" s="5">
        <f t="shared" si="62"/>
        <v>0</v>
      </c>
      <c r="AM136" s="5">
        <f t="shared" si="62"/>
        <v>0</v>
      </c>
      <c r="AN136" s="5">
        <f t="shared" si="62"/>
        <v>0</v>
      </c>
      <c r="AO136" s="27"/>
      <c r="AP136" s="28"/>
    </row>
    <row r="137" spans="1:42" s="26" customFormat="1" ht="15.75" customHeight="1" x14ac:dyDescent="0.25">
      <c r="A137" s="13"/>
      <c r="B137"/>
      <c r="C137" t="s">
        <v>275</v>
      </c>
      <c r="D137"/>
      <c r="E137" s="119"/>
      <c r="F137" s="5">
        <f t="shared" ref="F137:AN137" si="63">IF(F134&lt;0,0,IF(F134&gt;-F136,F136,-F134))</f>
        <v>0</v>
      </c>
      <c r="G137" s="5">
        <f t="shared" si="63"/>
        <v>0</v>
      </c>
      <c r="H137" s="5">
        <f t="shared" si="63"/>
        <v>0</v>
      </c>
      <c r="I137" s="5">
        <f t="shared" si="63"/>
        <v>0</v>
      </c>
      <c r="J137" s="5">
        <f t="shared" si="63"/>
        <v>0</v>
      </c>
      <c r="K137" s="5">
        <f t="shared" si="63"/>
        <v>0</v>
      </c>
      <c r="L137" s="5">
        <f t="shared" si="63"/>
        <v>0</v>
      </c>
      <c r="M137" s="5">
        <f t="shared" si="63"/>
        <v>0</v>
      </c>
      <c r="N137" s="5">
        <f t="shared" si="63"/>
        <v>0</v>
      </c>
      <c r="O137" s="5">
        <f t="shared" si="63"/>
        <v>0</v>
      </c>
      <c r="P137" s="5">
        <f t="shared" si="63"/>
        <v>0</v>
      </c>
      <c r="Q137" s="5">
        <f t="shared" si="63"/>
        <v>0</v>
      </c>
      <c r="R137" s="5">
        <f t="shared" si="63"/>
        <v>0</v>
      </c>
      <c r="S137" s="5">
        <f t="shared" si="63"/>
        <v>0</v>
      </c>
      <c r="T137" s="5">
        <f t="shared" si="63"/>
        <v>0</v>
      </c>
      <c r="U137" s="5">
        <f t="shared" si="63"/>
        <v>0</v>
      </c>
      <c r="V137" s="5">
        <f t="shared" si="63"/>
        <v>0</v>
      </c>
      <c r="W137" s="5">
        <f t="shared" si="63"/>
        <v>-840.13871441769936</v>
      </c>
      <c r="X137" s="5">
        <f t="shared" si="63"/>
        <v>-824.31372189732372</v>
      </c>
      <c r="Y137" s="5">
        <f t="shared" si="63"/>
        <v>0</v>
      </c>
      <c r="Z137" s="5">
        <f t="shared" si="63"/>
        <v>0</v>
      </c>
      <c r="AA137" s="5">
        <f t="shared" si="63"/>
        <v>0</v>
      </c>
      <c r="AB137" s="5">
        <f t="shared" si="63"/>
        <v>0</v>
      </c>
      <c r="AC137" s="5">
        <f t="shared" si="63"/>
        <v>0</v>
      </c>
      <c r="AD137" s="5">
        <f t="shared" si="63"/>
        <v>0</v>
      </c>
      <c r="AE137" s="5">
        <f t="shared" si="63"/>
        <v>0</v>
      </c>
      <c r="AF137" s="5">
        <f t="shared" si="63"/>
        <v>0</v>
      </c>
      <c r="AG137" s="5">
        <f t="shared" si="63"/>
        <v>0</v>
      </c>
      <c r="AH137" s="5">
        <f t="shared" si="63"/>
        <v>0</v>
      </c>
      <c r="AI137" s="5">
        <f t="shared" si="63"/>
        <v>0</v>
      </c>
      <c r="AJ137" s="5">
        <f t="shared" si="63"/>
        <v>0</v>
      </c>
      <c r="AK137" s="5">
        <f t="shared" si="63"/>
        <v>0</v>
      </c>
      <c r="AL137" s="5">
        <f t="shared" si="63"/>
        <v>0</v>
      </c>
      <c r="AM137" s="5">
        <f t="shared" si="63"/>
        <v>0</v>
      </c>
      <c r="AN137" s="5">
        <f t="shared" si="63"/>
        <v>0</v>
      </c>
      <c r="AO137" s="27"/>
      <c r="AP137" s="28"/>
    </row>
    <row r="138" spans="1:42" s="26" customFormat="1" ht="15.75" customHeight="1" x14ac:dyDescent="0.25">
      <c r="A138" s="13"/>
      <c r="B138"/>
      <c r="C138" t="s">
        <v>202</v>
      </c>
      <c r="D138"/>
      <c r="E138" s="119"/>
      <c r="F138" s="5">
        <f t="shared" ref="F138:AN138" si="64">+F136-F137</f>
        <v>-166.88000000000002</v>
      </c>
      <c r="G138" s="5">
        <f t="shared" si="64"/>
        <v>-166.88000000000002</v>
      </c>
      <c r="H138" s="5">
        <f t="shared" si="64"/>
        <v>-166.88000000000002</v>
      </c>
      <c r="I138" s="5">
        <f t="shared" si="64"/>
        <v>-166.88000000000002</v>
      </c>
      <c r="J138" s="5">
        <f t="shared" si="64"/>
        <v>-166.88000000000002</v>
      </c>
      <c r="K138" s="5">
        <f t="shared" si="64"/>
        <v>-166.88000000000002</v>
      </c>
      <c r="L138" s="5">
        <f t="shared" si="64"/>
        <v>-166.88000000000002</v>
      </c>
      <c r="M138" s="5">
        <f t="shared" si="64"/>
        <v>-166.88000000000002</v>
      </c>
      <c r="N138" s="5">
        <f t="shared" si="64"/>
        <v>-302.99149999999997</v>
      </c>
      <c r="O138" s="5">
        <f t="shared" si="64"/>
        <v>-302.99149999999997</v>
      </c>
      <c r="P138" s="5">
        <f t="shared" si="64"/>
        <v>-302.99149999999997</v>
      </c>
      <c r="Q138" s="5">
        <f t="shared" si="64"/>
        <v>-302.99149999999997</v>
      </c>
      <c r="R138" s="5">
        <f t="shared" si="64"/>
        <v>-302.99149999999997</v>
      </c>
      <c r="S138" s="5">
        <f t="shared" si="64"/>
        <v>-453.25992999999994</v>
      </c>
      <c r="T138" s="5">
        <f t="shared" si="64"/>
        <v>-983.82307899999989</v>
      </c>
      <c r="U138" s="5">
        <f t="shared" si="64"/>
        <v>-1404.7365105399999</v>
      </c>
      <c r="V138" s="5">
        <f t="shared" si="64"/>
        <v>-1664.4524363150231</v>
      </c>
      <c r="W138" s="5">
        <f t="shared" si="64"/>
        <v>-824.31372189732372</v>
      </c>
      <c r="X138" s="5">
        <f t="shared" si="64"/>
        <v>0</v>
      </c>
      <c r="Y138" s="5">
        <f t="shared" si="64"/>
        <v>0</v>
      </c>
      <c r="Z138" s="5">
        <f t="shared" si="64"/>
        <v>0</v>
      </c>
      <c r="AA138" s="5">
        <f t="shared" si="64"/>
        <v>0</v>
      </c>
      <c r="AB138" s="5">
        <f t="shared" si="64"/>
        <v>0</v>
      </c>
      <c r="AC138" s="5">
        <f t="shared" si="64"/>
        <v>0</v>
      </c>
      <c r="AD138" s="5">
        <f t="shared" si="64"/>
        <v>0</v>
      </c>
      <c r="AE138" s="5">
        <f t="shared" si="64"/>
        <v>0</v>
      </c>
      <c r="AF138" s="5">
        <f t="shared" si="64"/>
        <v>0</v>
      </c>
      <c r="AG138" s="5">
        <f t="shared" si="64"/>
        <v>0</v>
      </c>
      <c r="AH138" s="5">
        <f t="shared" si="64"/>
        <v>0</v>
      </c>
      <c r="AI138" s="5">
        <f t="shared" si="64"/>
        <v>0</v>
      </c>
      <c r="AJ138" s="5">
        <f t="shared" si="64"/>
        <v>0</v>
      </c>
      <c r="AK138" s="5">
        <f t="shared" si="64"/>
        <v>0</v>
      </c>
      <c r="AL138" s="5">
        <f t="shared" si="64"/>
        <v>0</v>
      </c>
      <c r="AM138" s="5">
        <f t="shared" si="64"/>
        <v>0</v>
      </c>
      <c r="AN138" s="5">
        <f t="shared" si="64"/>
        <v>0</v>
      </c>
      <c r="AO138" s="27"/>
      <c r="AP138" s="28"/>
    </row>
    <row r="139" spans="1:42" s="128" customFormat="1" ht="15.75" customHeight="1" x14ac:dyDescent="0.25">
      <c r="C139" s="128" t="s">
        <v>276</v>
      </c>
      <c r="E139" s="276">
        <f>SUM(F139:AN139)</f>
        <v>15190.57775708295</v>
      </c>
      <c r="F139" s="277">
        <f t="shared" ref="F139:AN139" si="65">IF(F134&lt;0,0,F134+F137)</f>
        <v>0</v>
      </c>
      <c r="G139" s="277">
        <f t="shared" si="65"/>
        <v>0</v>
      </c>
      <c r="H139" s="277">
        <f t="shared" si="65"/>
        <v>0</v>
      </c>
      <c r="I139" s="277">
        <f t="shared" si="65"/>
        <v>0</v>
      </c>
      <c r="J139" s="277">
        <f t="shared" si="65"/>
        <v>0</v>
      </c>
      <c r="K139" s="277">
        <f t="shared" si="65"/>
        <v>0</v>
      </c>
      <c r="L139" s="277">
        <f t="shared" si="65"/>
        <v>0</v>
      </c>
      <c r="M139" s="277">
        <f t="shared" si="65"/>
        <v>0</v>
      </c>
      <c r="N139" s="277">
        <f t="shared" si="65"/>
        <v>0</v>
      </c>
      <c r="O139" s="277">
        <f t="shared" si="65"/>
        <v>0</v>
      </c>
      <c r="P139" s="277">
        <f t="shared" si="65"/>
        <v>0</v>
      </c>
      <c r="Q139" s="277">
        <f t="shared" si="65"/>
        <v>0</v>
      </c>
      <c r="R139" s="277">
        <f t="shared" si="65"/>
        <v>0</v>
      </c>
      <c r="S139" s="277">
        <f t="shared" si="65"/>
        <v>0</v>
      </c>
      <c r="T139" s="277">
        <f t="shared" si="65"/>
        <v>0</v>
      </c>
      <c r="U139" s="277">
        <f t="shared" si="65"/>
        <v>0</v>
      </c>
      <c r="V139" s="277">
        <f t="shared" si="65"/>
        <v>0</v>
      </c>
      <c r="W139" s="277">
        <f t="shared" si="65"/>
        <v>0</v>
      </c>
      <c r="X139" s="277">
        <f t="shared" si="65"/>
        <v>763.46459294884914</v>
      </c>
      <c r="Y139" s="277">
        <f t="shared" si="65"/>
        <v>1649.1205558726049</v>
      </c>
      <c r="Z139" s="277">
        <f t="shared" si="65"/>
        <v>1647.6516846704358</v>
      </c>
      <c r="AA139" s="277">
        <f t="shared" si="65"/>
        <v>1546.4165886536096</v>
      </c>
      <c r="AB139" s="277">
        <f t="shared" si="65"/>
        <v>1644.7141344716083</v>
      </c>
      <c r="AC139" s="277">
        <f t="shared" si="65"/>
        <v>1841.3885120213006</v>
      </c>
      <c r="AD139" s="277">
        <f t="shared" si="65"/>
        <v>1837.3443263153285</v>
      </c>
      <c r="AE139" s="277">
        <f t="shared" si="65"/>
        <v>1558.2681387930465</v>
      </c>
      <c r="AF139" s="277">
        <f t="shared" si="65"/>
        <v>1169.2391104073663</v>
      </c>
      <c r="AG139" s="277">
        <f t="shared" si="65"/>
        <v>933.41378901949702</v>
      </c>
      <c r="AH139" s="277">
        <f t="shared" si="65"/>
        <v>599.55632390930396</v>
      </c>
      <c r="AI139" s="277">
        <f t="shared" si="65"/>
        <v>0</v>
      </c>
      <c r="AJ139" s="277">
        <f t="shared" si="65"/>
        <v>0</v>
      </c>
      <c r="AK139" s="277">
        <f t="shared" si="65"/>
        <v>0</v>
      </c>
      <c r="AL139" s="277">
        <f t="shared" si="65"/>
        <v>0</v>
      </c>
      <c r="AM139" s="277">
        <f t="shared" si="65"/>
        <v>0</v>
      </c>
      <c r="AN139" s="277">
        <f t="shared" si="65"/>
        <v>0</v>
      </c>
      <c r="AO139" s="85"/>
      <c r="AP139" s="168"/>
    </row>
    <row r="140" spans="1:42" s="49" customFormat="1" ht="15.75" customHeight="1" x14ac:dyDescent="0.25">
      <c r="A140" s="48"/>
      <c r="B140" s="48"/>
      <c r="C140" s="43"/>
      <c r="D140" s="102"/>
      <c r="E140" s="99"/>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47"/>
      <c r="AP140" s="50"/>
    </row>
    <row r="141" spans="1:42" s="26" customFormat="1" ht="15.75" customHeight="1" x14ac:dyDescent="0.25">
      <c r="A141" s="13"/>
      <c r="C141" s="26" t="s">
        <v>157</v>
      </c>
      <c r="E141" s="85">
        <f>SUM(F141:AN141)</f>
        <v>297.85446582515584</v>
      </c>
      <c r="F141" s="41">
        <f>IF(F139&lt;0,0,0.0196078431372549*F139)</f>
        <v>0</v>
      </c>
      <c r="G141" s="41">
        <f t="shared" ref="G141:AN141" si="66">IF(G139&lt;0,0,0.0196078431372549*G139)</f>
        <v>0</v>
      </c>
      <c r="H141" s="41">
        <f t="shared" si="66"/>
        <v>0</v>
      </c>
      <c r="I141" s="41">
        <f t="shared" si="66"/>
        <v>0</v>
      </c>
      <c r="J141" s="41">
        <f t="shared" si="66"/>
        <v>0</v>
      </c>
      <c r="K141" s="41">
        <f t="shared" si="66"/>
        <v>0</v>
      </c>
      <c r="L141" s="41">
        <f t="shared" si="66"/>
        <v>0</v>
      </c>
      <c r="M141" s="41">
        <f t="shared" si="66"/>
        <v>0</v>
      </c>
      <c r="N141" s="41">
        <f t="shared" si="66"/>
        <v>0</v>
      </c>
      <c r="O141" s="41">
        <f t="shared" si="66"/>
        <v>0</v>
      </c>
      <c r="P141" s="41">
        <f t="shared" si="66"/>
        <v>0</v>
      </c>
      <c r="Q141" s="41">
        <f t="shared" si="66"/>
        <v>0</v>
      </c>
      <c r="R141" s="41">
        <f t="shared" si="66"/>
        <v>0</v>
      </c>
      <c r="S141" s="41">
        <f t="shared" si="66"/>
        <v>0</v>
      </c>
      <c r="T141" s="41">
        <f t="shared" si="66"/>
        <v>0</v>
      </c>
      <c r="U141" s="41">
        <f t="shared" si="66"/>
        <v>0</v>
      </c>
      <c r="V141" s="41">
        <f t="shared" si="66"/>
        <v>0</v>
      </c>
      <c r="W141" s="41">
        <f t="shared" si="66"/>
        <v>0</v>
      </c>
      <c r="X141" s="41">
        <f t="shared" si="66"/>
        <v>14.969893979389198</v>
      </c>
      <c r="Y141" s="41">
        <f t="shared" si="66"/>
        <v>32.335697173972648</v>
      </c>
      <c r="Z141" s="41">
        <f t="shared" si="66"/>
        <v>32.306895777851679</v>
      </c>
      <c r="AA141" s="41">
        <f t="shared" si="66"/>
        <v>30.321893895168813</v>
      </c>
      <c r="AB141" s="41">
        <f t="shared" si="66"/>
        <v>32.249296754345259</v>
      </c>
      <c r="AC141" s="41">
        <f t="shared" si="66"/>
        <v>36.105657098456874</v>
      </c>
      <c r="AD141" s="41">
        <f t="shared" si="66"/>
        <v>36.026359339516247</v>
      </c>
      <c r="AE141" s="41">
        <f t="shared" si="66"/>
        <v>30.554277231236206</v>
      </c>
      <c r="AF141" s="41">
        <f t="shared" si="66"/>
        <v>22.926257066811104</v>
      </c>
      <c r="AG141" s="41">
        <f t="shared" si="66"/>
        <v>18.302231157245039</v>
      </c>
      <c r="AH141" s="41">
        <f t="shared" si="66"/>
        <v>11.756006351162823</v>
      </c>
      <c r="AI141" s="41">
        <f t="shared" si="66"/>
        <v>0</v>
      </c>
      <c r="AJ141" s="41">
        <f t="shared" si="66"/>
        <v>0</v>
      </c>
      <c r="AK141" s="41">
        <f t="shared" si="66"/>
        <v>0</v>
      </c>
      <c r="AL141" s="41">
        <f t="shared" si="66"/>
        <v>0</v>
      </c>
      <c r="AM141" s="41">
        <f t="shared" si="66"/>
        <v>0</v>
      </c>
      <c r="AN141" s="41">
        <f t="shared" si="66"/>
        <v>0</v>
      </c>
      <c r="AO141" s="32"/>
      <c r="AP141" s="28"/>
    </row>
    <row r="142" spans="1:42" ht="15.75" customHeight="1" x14ac:dyDescent="0.25">
      <c r="C142" s="20" t="s">
        <v>158</v>
      </c>
      <c r="E142" s="276">
        <f>SUM(F142:AN142)</f>
        <v>14892.723291257795</v>
      </c>
      <c r="F142" s="53">
        <f>+F139-F141</f>
        <v>0</v>
      </c>
      <c r="G142" s="53">
        <f t="shared" ref="G142:AN142" si="67">+G139-G141</f>
        <v>0</v>
      </c>
      <c r="H142" s="53">
        <f t="shared" si="67"/>
        <v>0</v>
      </c>
      <c r="I142" s="53">
        <f t="shared" si="67"/>
        <v>0</v>
      </c>
      <c r="J142" s="53">
        <f t="shared" si="67"/>
        <v>0</v>
      </c>
      <c r="K142" s="53">
        <f t="shared" si="67"/>
        <v>0</v>
      </c>
      <c r="L142" s="53">
        <f t="shared" si="67"/>
        <v>0</v>
      </c>
      <c r="M142" s="53">
        <f t="shared" si="67"/>
        <v>0</v>
      </c>
      <c r="N142" s="53">
        <f t="shared" si="67"/>
        <v>0</v>
      </c>
      <c r="O142" s="53">
        <f t="shared" si="67"/>
        <v>0</v>
      </c>
      <c r="P142" s="53">
        <f t="shared" si="67"/>
        <v>0</v>
      </c>
      <c r="Q142" s="53">
        <f t="shared" si="67"/>
        <v>0</v>
      </c>
      <c r="R142" s="53">
        <f t="shared" si="67"/>
        <v>0</v>
      </c>
      <c r="S142" s="53">
        <f t="shared" si="67"/>
        <v>0</v>
      </c>
      <c r="T142" s="53">
        <f t="shared" si="67"/>
        <v>0</v>
      </c>
      <c r="U142" s="53">
        <f t="shared" si="67"/>
        <v>0</v>
      </c>
      <c r="V142" s="53">
        <f t="shared" si="67"/>
        <v>0</v>
      </c>
      <c r="W142" s="53">
        <f t="shared" si="67"/>
        <v>0</v>
      </c>
      <c r="X142" s="53">
        <f t="shared" si="67"/>
        <v>748.49469896945993</v>
      </c>
      <c r="Y142" s="53">
        <f t="shared" si="67"/>
        <v>1616.7848586986322</v>
      </c>
      <c r="Z142" s="53">
        <f t="shared" si="67"/>
        <v>1615.3447888925841</v>
      </c>
      <c r="AA142" s="53">
        <f t="shared" si="67"/>
        <v>1516.0946947584407</v>
      </c>
      <c r="AB142" s="53">
        <f t="shared" si="67"/>
        <v>1612.464837717263</v>
      </c>
      <c r="AC142" s="53">
        <f t="shared" si="67"/>
        <v>1805.2828549228436</v>
      </c>
      <c r="AD142" s="53">
        <f t="shared" si="67"/>
        <v>1801.3179669758124</v>
      </c>
      <c r="AE142" s="53">
        <f t="shared" si="67"/>
        <v>1527.7138615618103</v>
      </c>
      <c r="AF142" s="53">
        <f t="shared" si="67"/>
        <v>1146.3128533405552</v>
      </c>
      <c r="AG142" s="53">
        <f t="shared" si="67"/>
        <v>915.11155786225197</v>
      </c>
      <c r="AH142" s="53">
        <f t="shared" si="67"/>
        <v>587.80031755814116</v>
      </c>
      <c r="AI142" s="53">
        <f t="shared" si="67"/>
        <v>0</v>
      </c>
      <c r="AJ142" s="53">
        <f t="shared" si="67"/>
        <v>0</v>
      </c>
      <c r="AK142" s="53">
        <f t="shared" si="67"/>
        <v>0</v>
      </c>
      <c r="AL142" s="53">
        <f t="shared" si="67"/>
        <v>0</v>
      </c>
      <c r="AM142" s="53">
        <f t="shared" si="67"/>
        <v>0</v>
      </c>
      <c r="AN142" s="53">
        <f t="shared" si="67"/>
        <v>0</v>
      </c>
    </row>
    <row r="143" spans="1:42" s="26" customFormat="1" ht="15.75" customHeight="1" x14ac:dyDescent="0.25">
      <c r="A143" s="13"/>
      <c r="B143" s="13"/>
      <c r="E143" s="119"/>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27"/>
      <c r="AP143" s="28"/>
    </row>
    <row r="144" spans="1:42" s="26" customFormat="1" ht="15.75" customHeight="1" x14ac:dyDescent="0.25">
      <c r="A144" s="13"/>
      <c r="C144" s="26" t="s">
        <v>160</v>
      </c>
      <c r="D144" s="93">
        <f>+Dashboard!J38</f>
        <v>0.5</v>
      </c>
      <c r="E144" s="85">
        <f>SUM(F144:AN144)</f>
        <v>2111.3164064413127</v>
      </c>
      <c r="F144" s="41">
        <f t="shared" ref="F144:AN144" si="68">+F67*$D144</f>
        <v>0</v>
      </c>
      <c r="G144" s="41">
        <f t="shared" si="68"/>
        <v>0</v>
      </c>
      <c r="H144" s="41">
        <f t="shared" si="68"/>
        <v>0</v>
      </c>
      <c r="I144" s="41">
        <f t="shared" si="68"/>
        <v>0</v>
      </c>
      <c r="J144" s="41">
        <f t="shared" si="68"/>
        <v>0</v>
      </c>
      <c r="K144" s="41">
        <f t="shared" si="68"/>
        <v>0</v>
      </c>
      <c r="L144" s="41">
        <f t="shared" si="68"/>
        <v>0</v>
      </c>
      <c r="M144" s="41">
        <f t="shared" si="68"/>
        <v>0</v>
      </c>
      <c r="N144" s="41">
        <f t="shared" si="68"/>
        <v>0</v>
      </c>
      <c r="O144" s="41">
        <f t="shared" si="68"/>
        <v>0</v>
      </c>
      <c r="P144" s="41">
        <f t="shared" si="68"/>
        <v>0</v>
      </c>
      <c r="Q144" s="41">
        <f t="shared" si="68"/>
        <v>0</v>
      </c>
      <c r="R144" s="41">
        <f t="shared" si="68"/>
        <v>0</v>
      </c>
      <c r="S144" s="41">
        <f t="shared" si="68"/>
        <v>250.83770399999997</v>
      </c>
      <c r="T144" s="41">
        <f t="shared" si="68"/>
        <v>885.6500471999999</v>
      </c>
      <c r="U144" s="41">
        <f t="shared" si="68"/>
        <v>702.61570411199989</v>
      </c>
      <c r="V144" s="41">
        <f t="shared" si="68"/>
        <v>143.33360363884799</v>
      </c>
      <c r="W144" s="41">
        <f t="shared" si="68"/>
        <v>0</v>
      </c>
      <c r="X144" s="41">
        <f t="shared" si="68"/>
        <v>0</v>
      </c>
      <c r="Y144" s="41">
        <f t="shared" si="68"/>
        <v>0</v>
      </c>
      <c r="Z144" s="41">
        <f t="shared" si="68"/>
        <v>16.307100127877487</v>
      </c>
      <c r="AA144" s="41">
        <f t="shared" si="68"/>
        <v>57.576607374582814</v>
      </c>
      <c r="AB144" s="41">
        <f t="shared" si="68"/>
        <v>45.677441850502369</v>
      </c>
      <c r="AC144" s="41">
        <f t="shared" si="68"/>
        <v>9.3181981375024829</v>
      </c>
      <c r="AD144" s="41">
        <f t="shared" si="68"/>
        <v>0</v>
      </c>
      <c r="AE144" s="41">
        <f t="shared" si="68"/>
        <v>0</v>
      </c>
      <c r="AF144" s="41">
        <f t="shared" si="68"/>
        <v>0</v>
      </c>
      <c r="AG144" s="41">
        <f t="shared" si="68"/>
        <v>0</v>
      </c>
      <c r="AH144" s="41">
        <f t="shared" si="68"/>
        <v>0</v>
      </c>
      <c r="AI144" s="41">
        <f t="shared" si="68"/>
        <v>0</v>
      </c>
      <c r="AJ144" s="41">
        <f t="shared" si="68"/>
        <v>0</v>
      </c>
      <c r="AK144" s="41">
        <f t="shared" si="68"/>
        <v>0</v>
      </c>
      <c r="AL144" s="41">
        <f t="shared" si="68"/>
        <v>0</v>
      </c>
      <c r="AM144" s="41">
        <f t="shared" si="68"/>
        <v>0</v>
      </c>
      <c r="AN144" s="41">
        <f t="shared" si="68"/>
        <v>0</v>
      </c>
      <c r="AO144" s="27"/>
      <c r="AP144" s="28"/>
    </row>
    <row r="145" spans="1:42" s="26" customFormat="1" ht="15.75" customHeight="1" x14ac:dyDescent="0.25">
      <c r="A145" s="13"/>
      <c r="B145" s="13"/>
      <c r="E145" s="119"/>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27"/>
      <c r="AP145" s="28"/>
    </row>
    <row r="146" spans="1:42" s="54" customFormat="1" ht="15.75" customHeight="1" x14ac:dyDescent="0.25">
      <c r="A146" s="115"/>
      <c r="B146" s="115"/>
      <c r="C146" s="20" t="s">
        <v>190</v>
      </c>
      <c r="D146" s="116"/>
      <c r="E146" s="99">
        <f>SUM(F146:AN146)</f>
        <v>12439.719906835335</v>
      </c>
      <c r="F146" s="41">
        <f>MAX(0.85*(F142)-F144*1.7,0)</f>
        <v>0</v>
      </c>
      <c r="G146" s="41">
        <f t="shared" ref="G146:AN146" si="69">MAX(0.85*(G142)-G144*1.7,0)</f>
        <v>0</v>
      </c>
      <c r="H146" s="41">
        <f t="shared" si="69"/>
        <v>0</v>
      </c>
      <c r="I146" s="41">
        <f t="shared" si="69"/>
        <v>0</v>
      </c>
      <c r="J146" s="41">
        <f t="shared" si="69"/>
        <v>0</v>
      </c>
      <c r="K146" s="41">
        <f t="shared" si="69"/>
        <v>0</v>
      </c>
      <c r="L146" s="41">
        <f t="shared" si="69"/>
        <v>0</v>
      </c>
      <c r="M146" s="41">
        <f t="shared" si="69"/>
        <v>0</v>
      </c>
      <c r="N146" s="41">
        <f t="shared" si="69"/>
        <v>0</v>
      </c>
      <c r="O146" s="41">
        <f>MAX(0.85*(O142)-O144*1.7,0)</f>
        <v>0</v>
      </c>
      <c r="P146" s="41">
        <f t="shared" si="69"/>
        <v>0</v>
      </c>
      <c r="Q146" s="41">
        <f t="shared" si="69"/>
        <v>0</v>
      </c>
      <c r="R146" s="41">
        <f t="shared" si="69"/>
        <v>0</v>
      </c>
      <c r="S146" s="41">
        <f t="shared" si="69"/>
        <v>0</v>
      </c>
      <c r="T146" s="41">
        <f t="shared" si="69"/>
        <v>0</v>
      </c>
      <c r="U146" s="41">
        <f t="shared" si="69"/>
        <v>0</v>
      </c>
      <c r="V146" s="41">
        <f t="shared" si="69"/>
        <v>0</v>
      </c>
      <c r="W146" s="41">
        <f t="shared" si="69"/>
        <v>0</v>
      </c>
      <c r="X146" s="41">
        <f t="shared" si="69"/>
        <v>636.2204941240409</v>
      </c>
      <c r="Y146" s="41">
        <f t="shared" si="69"/>
        <v>1374.2671298938374</v>
      </c>
      <c r="Z146" s="41">
        <f t="shared" si="69"/>
        <v>1345.3210003413046</v>
      </c>
      <c r="AA146" s="41">
        <f t="shared" si="69"/>
        <v>1190.8002580078837</v>
      </c>
      <c r="AB146" s="41">
        <f t="shared" si="69"/>
        <v>1292.9434609138195</v>
      </c>
      <c r="AC146" s="41">
        <f t="shared" si="69"/>
        <v>1518.6494898506628</v>
      </c>
      <c r="AD146" s="41">
        <f t="shared" si="69"/>
        <v>1531.1202719294406</v>
      </c>
      <c r="AE146" s="41">
        <f t="shared" si="69"/>
        <v>1298.5567823275387</v>
      </c>
      <c r="AF146" s="41">
        <f t="shared" si="69"/>
        <v>974.36592533947191</v>
      </c>
      <c r="AG146" s="41">
        <f t="shared" si="69"/>
        <v>777.84482418291418</v>
      </c>
      <c r="AH146" s="41">
        <f t="shared" si="69"/>
        <v>499.63026992441996</v>
      </c>
      <c r="AI146" s="41">
        <f t="shared" si="69"/>
        <v>0</v>
      </c>
      <c r="AJ146" s="41">
        <f t="shared" si="69"/>
        <v>0</v>
      </c>
      <c r="AK146" s="41">
        <f t="shared" si="69"/>
        <v>0</v>
      </c>
      <c r="AL146" s="41">
        <f t="shared" si="69"/>
        <v>0</v>
      </c>
      <c r="AM146" s="41">
        <f t="shared" si="69"/>
        <v>0</v>
      </c>
      <c r="AN146" s="41">
        <f t="shared" si="69"/>
        <v>0</v>
      </c>
      <c r="AO146" s="47"/>
      <c r="AP146" s="117"/>
    </row>
    <row r="147" spans="1:42" s="49" customFormat="1" ht="15.75" customHeight="1" x14ac:dyDescent="0.25">
      <c r="A147" s="48"/>
      <c r="B147" s="48"/>
      <c r="C147" s="43" t="s">
        <v>162</v>
      </c>
      <c r="D147" s="102"/>
      <c r="E147" s="99">
        <f>SUM(F147:AN147)</f>
        <v>28503.878888153693</v>
      </c>
      <c r="F147" s="41">
        <f>(F106+F144+F72)</f>
        <v>0</v>
      </c>
      <c r="G147" s="41">
        <f t="shared" ref="G147:AN147" si="70">(G106+G144+G72+F148)</f>
        <v>0</v>
      </c>
      <c r="H147" s="41">
        <f t="shared" si="70"/>
        <v>0</v>
      </c>
      <c r="I147" s="41">
        <f t="shared" si="70"/>
        <v>0</v>
      </c>
      <c r="J147" s="41">
        <f t="shared" si="70"/>
        <v>0</v>
      </c>
      <c r="K147" s="41">
        <f t="shared" si="70"/>
        <v>0</v>
      </c>
      <c r="L147" s="41">
        <f t="shared" si="70"/>
        <v>0</v>
      </c>
      <c r="M147" s="41">
        <f t="shared" si="70"/>
        <v>0</v>
      </c>
      <c r="N147" s="41">
        <f t="shared" si="70"/>
        <v>0</v>
      </c>
      <c r="O147" s="41">
        <f t="shared" si="70"/>
        <v>0</v>
      </c>
      <c r="P147" s="41">
        <f t="shared" si="70"/>
        <v>0</v>
      </c>
      <c r="Q147" s="41">
        <f t="shared" si="70"/>
        <v>0</v>
      </c>
      <c r="R147" s="41">
        <f t="shared" si="70"/>
        <v>0</v>
      </c>
      <c r="S147" s="41">
        <f t="shared" si="70"/>
        <v>250.83770399999997</v>
      </c>
      <c r="T147" s="41">
        <f t="shared" si="70"/>
        <v>1136.4877511999998</v>
      </c>
      <c r="U147" s="41">
        <f t="shared" si="70"/>
        <v>1839.1034553119998</v>
      </c>
      <c r="V147" s="41">
        <f t="shared" si="70"/>
        <v>2782.1085630039925</v>
      </c>
      <c r="W147" s="41">
        <f t="shared" si="70"/>
        <v>3600.5932305403189</v>
      </c>
      <c r="X147" s="41">
        <f t="shared" si="70"/>
        <v>4432.6667635154872</v>
      </c>
      <c r="Y147" s="41">
        <f t="shared" si="70"/>
        <v>4629.4718937391463</v>
      </c>
      <c r="Z147" s="41">
        <f t="shared" si="70"/>
        <v>4112.1629966764358</v>
      </c>
      <c r="AA147" s="41">
        <f t="shared" si="70"/>
        <v>2896.4264812618253</v>
      </c>
      <c r="AB147" s="41">
        <f t="shared" si="70"/>
        <v>1843.1559664769986</v>
      </c>
      <c r="AC147" s="41">
        <f t="shared" si="70"/>
        <v>657.0813626838999</v>
      </c>
      <c r="AD147" s="41">
        <f t="shared" si="70"/>
        <v>98.057149334982057</v>
      </c>
      <c r="AE147" s="41">
        <f t="shared" si="70"/>
        <v>87.929015033945348</v>
      </c>
      <c r="AF147" s="41">
        <f t="shared" si="70"/>
        <v>59.66713273229044</v>
      </c>
      <c r="AG147" s="41">
        <f t="shared" si="70"/>
        <v>40.792176805380947</v>
      </c>
      <c r="AH147" s="41">
        <f t="shared" si="70"/>
        <v>37.33724583698956</v>
      </c>
      <c r="AI147" s="41">
        <f t="shared" si="70"/>
        <v>5.6843418860808015E-14</v>
      </c>
      <c r="AJ147" s="41">
        <f t="shared" si="70"/>
        <v>5.6843418860808015E-14</v>
      </c>
      <c r="AK147" s="41">
        <f t="shared" si="70"/>
        <v>5.6843418860808015E-14</v>
      </c>
      <c r="AL147" s="41">
        <f t="shared" si="70"/>
        <v>5.6843418860808015E-14</v>
      </c>
      <c r="AM147" s="41">
        <f t="shared" si="70"/>
        <v>5.6843418860808015E-14</v>
      </c>
      <c r="AN147" s="41">
        <f t="shared" si="70"/>
        <v>5.6843418860808015E-14</v>
      </c>
      <c r="AO147" s="47"/>
      <c r="AP147" s="50"/>
    </row>
    <row r="148" spans="1:42" s="54" customFormat="1" ht="15.75" customHeight="1" x14ac:dyDescent="0.25">
      <c r="A148" s="115"/>
      <c r="B148" s="115"/>
      <c r="C148" s="20" t="s">
        <v>163</v>
      </c>
      <c r="D148" s="116"/>
      <c r="E148" s="189">
        <f>SUM(F148:AN148)</f>
        <v>21683.462462445317</v>
      </c>
      <c r="F148" s="42">
        <f>+IF(F146&lt;F147,F147-F146,0)</f>
        <v>0</v>
      </c>
      <c r="G148" s="42">
        <f t="shared" ref="G148:AN148" si="71">+IF(G146&lt;G147,G147-G146,0)</f>
        <v>0</v>
      </c>
      <c r="H148" s="42">
        <f t="shared" si="71"/>
        <v>0</v>
      </c>
      <c r="I148" s="42">
        <f t="shared" si="71"/>
        <v>0</v>
      </c>
      <c r="J148" s="42">
        <f t="shared" si="71"/>
        <v>0</v>
      </c>
      <c r="K148" s="42">
        <f t="shared" si="71"/>
        <v>0</v>
      </c>
      <c r="L148" s="42">
        <f t="shared" si="71"/>
        <v>0</v>
      </c>
      <c r="M148" s="42">
        <f t="shared" si="71"/>
        <v>0</v>
      </c>
      <c r="N148" s="42">
        <f t="shared" si="71"/>
        <v>0</v>
      </c>
      <c r="O148" s="42">
        <f t="shared" si="71"/>
        <v>0</v>
      </c>
      <c r="P148" s="42">
        <f t="shared" si="71"/>
        <v>0</v>
      </c>
      <c r="Q148" s="42">
        <f t="shared" si="71"/>
        <v>0</v>
      </c>
      <c r="R148" s="42">
        <f t="shared" si="71"/>
        <v>0</v>
      </c>
      <c r="S148" s="42">
        <f t="shared" si="71"/>
        <v>250.83770399999997</v>
      </c>
      <c r="T148" s="42">
        <f t="shared" si="71"/>
        <v>1136.4877511999998</v>
      </c>
      <c r="U148" s="42">
        <f t="shared" si="71"/>
        <v>1839.1034553119998</v>
      </c>
      <c r="V148" s="42">
        <f t="shared" si="71"/>
        <v>2782.1085630039925</v>
      </c>
      <c r="W148" s="42">
        <f t="shared" si="71"/>
        <v>3600.5932305403189</v>
      </c>
      <c r="X148" s="42">
        <f t="shared" si="71"/>
        <v>3796.4462693914465</v>
      </c>
      <c r="Y148" s="42">
        <f t="shared" si="71"/>
        <v>3255.2047638453087</v>
      </c>
      <c r="Z148" s="42">
        <f t="shared" si="71"/>
        <v>2766.8419963351312</v>
      </c>
      <c r="AA148" s="42">
        <f t="shared" si="71"/>
        <v>1705.6262232539416</v>
      </c>
      <c r="AB148" s="42">
        <f t="shared" si="71"/>
        <v>550.21250556317909</v>
      </c>
      <c r="AC148" s="42">
        <f t="shared" si="71"/>
        <v>0</v>
      </c>
      <c r="AD148" s="42">
        <f t="shared" si="71"/>
        <v>0</v>
      </c>
      <c r="AE148" s="42">
        <f t="shared" si="71"/>
        <v>0</v>
      </c>
      <c r="AF148" s="42">
        <f t="shared" si="71"/>
        <v>0</v>
      </c>
      <c r="AG148" s="42">
        <f t="shared" si="71"/>
        <v>0</v>
      </c>
      <c r="AH148" s="42">
        <f t="shared" si="71"/>
        <v>0</v>
      </c>
      <c r="AI148" s="42">
        <f t="shared" si="71"/>
        <v>5.6843418860808015E-14</v>
      </c>
      <c r="AJ148" s="42">
        <f t="shared" si="71"/>
        <v>5.6843418860808015E-14</v>
      </c>
      <c r="AK148" s="42">
        <f t="shared" si="71"/>
        <v>5.6843418860808015E-14</v>
      </c>
      <c r="AL148" s="42">
        <f t="shared" si="71"/>
        <v>5.6843418860808015E-14</v>
      </c>
      <c r="AM148" s="42">
        <f t="shared" si="71"/>
        <v>5.6843418860808015E-14</v>
      </c>
      <c r="AN148" s="161">
        <f t="shared" si="71"/>
        <v>5.6843418860808015E-14</v>
      </c>
      <c r="AO148" s="47"/>
      <c r="AP148" s="117"/>
    </row>
    <row r="149" spans="1:42" s="116" customFormat="1" ht="15.75" customHeight="1" x14ac:dyDescent="0.25">
      <c r="A149" s="162"/>
      <c r="B149" s="162"/>
      <c r="C149" s="20" t="s">
        <v>164</v>
      </c>
      <c r="E149" s="99">
        <f>SUM(F149:AN149)</f>
        <v>6820.4164257083748</v>
      </c>
      <c r="F149" s="163">
        <f>MIN(F146,F147)</f>
        <v>0</v>
      </c>
      <c r="G149" s="163">
        <f t="shared" ref="G149:AN149" si="72">MIN(G146,G147)</f>
        <v>0</v>
      </c>
      <c r="H149" s="163">
        <f t="shared" si="72"/>
        <v>0</v>
      </c>
      <c r="I149" s="163">
        <f t="shared" si="72"/>
        <v>0</v>
      </c>
      <c r="J149" s="163">
        <f t="shared" si="72"/>
        <v>0</v>
      </c>
      <c r="K149" s="163">
        <f t="shared" si="72"/>
        <v>0</v>
      </c>
      <c r="L149" s="163">
        <f t="shared" si="72"/>
        <v>0</v>
      </c>
      <c r="M149" s="163">
        <f t="shared" si="72"/>
        <v>0</v>
      </c>
      <c r="N149" s="163">
        <f t="shared" si="72"/>
        <v>0</v>
      </c>
      <c r="O149" s="163">
        <f t="shared" si="72"/>
        <v>0</v>
      </c>
      <c r="P149" s="163">
        <f t="shared" si="72"/>
        <v>0</v>
      </c>
      <c r="Q149" s="163">
        <f t="shared" si="72"/>
        <v>0</v>
      </c>
      <c r="R149" s="163">
        <f t="shared" si="72"/>
        <v>0</v>
      </c>
      <c r="S149" s="163">
        <f t="shared" si="72"/>
        <v>0</v>
      </c>
      <c r="T149" s="163">
        <f t="shared" si="72"/>
        <v>0</v>
      </c>
      <c r="U149" s="163">
        <f t="shared" si="72"/>
        <v>0</v>
      </c>
      <c r="V149" s="163">
        <f t="shared" si="72"/>
        <v>0</v>
      </c>
      <c r="W149" s="163">
        <f t="shared" si="72"/>
        <v>0</v>
      </c>
      <c r="X149" s="163">
        <f t="shared" si="72"/>
        <v>636.2204941240409</v>
      </c>
      <c r="Y149" s="163">
        <f t="shared" si="72"/>
        <v>1374.2671298938374</v>
      </c>
      <c r="Z149" s="163">
        <f t="shared" si="72"/>
        <v>1345.3210003413046</v>
      </c>
      <c r="AA149" s="163">
        <f t="shared" si="72"/>
        <v>1190.8002580078837</v>
      </c>
      <c r="AB149" s="163">
        <f t="shared" si="72"/>
        <v>1292.9434609138195</v>
      </c>
      <c r="AC149" s="163">
        <f t="shared" si="72"/>
        <v>657.0813626838999</v>
      </c>
      <c r="AD149" s="163">
        <f t="shared" si="72"/>
        <v>98.057149334982057</v>
      </c>
      <c r="AE149" s="163">
        <f t="shared" si="72"/>
        <v>87.929015033945348</v>
      </c>
      <c r="AF149" s="163">
        <f t="shared" si="72"/>
        <v>59.66713273229044</v>
      </c>
      <c r="AG149" s="163">
        <f t="shared" si="72"/>
        <v>40.792176805380947</v>
      </c>
      <c r="AH149" s="163">
        <f t="shared" si="72"/>
        <v>37.33724583698956</v>
      </c>
      <c r="AI149" s="163">
        <f t="shared" si="72"/>
        <v>0</v>
      </c>
      <c r="AJ149" s="163">
        <f t="shared" si="72"/>
        <v>0</v>
      </c>
      <c r="AK149" s="163">
        <f t="shared" si="72"/>
        <v>0</v>
      </c>
      <c r="AL149" s="163">
        <f t="shared" si="72"/>
        <v>0</v>
      </c>
      <c r="AM149" s="163">
        <f t="shared" si="72"/>
        <v>0</v>
      </c>
      <c r="AN149" s="164">
        <f t="shared" si="72"/>
        <v>0</v>
      </c>
      <c r="AO149" s="47"/>
      <c r="AP149" s="117"/>
    </row>
    <row r="150" spans="1:42" s="26" customFormat="1" ht="15.75" customHeight="1" x14ac:dyDescent="0.25">
      <c r="A150" s="13"/>
      <c r="B150" s="13"/>
      <c r="E150" s="119"/>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27"/>
      <c r="AP150" s="28"/>
    </row>
    <row r="151" spans="1:42" s="54" customFormat="1" ht="15.75" customHeight="1" x14ac:dyDescent="0.25">
      <c r="A151" s="115"/>
      <c r="B151" s="115"/>
      <c r="C151" s="20" t="s">
        <v>165</v>
      </c>
      <c r="D151" s="116"/>
      <c r="E151" s="99">
        <f>SUM(F151:AN151)</f>
        <v>8072.3068655494199</v>
      </c>
      <c r="F151" s="41">
        <f>+F142-F149</f>
        <v>0</v>
      </c>
      <c r="G151" s="41">
        <f t="shared" ref="G151:AM151" si="73">+G142-G149</f>
        <v>0</v>
      </c>
      <c r="H151" s="41">
        <f t="shared" si="73"/>
        <v>0</v>
      </c>
      <c r="I151" s="41">
        <f t="shared" si="73"/>
        <v>0</v>
      </c>
      <c r="J151" s="41">
        <f t="shared" si="73"/>
        <v>0</v>
      </c>
      <c r="K151" s="41">
        <f t="shared" si="73"/>
        <v>0</v>
      </c>
      <c r="L151" s="41">
        <f t="shared" si="73"/>
        <v>0</v>
      </c>
      <c r="M151" s="41">
        <f t="shared" si="73"/>
        <v>0</v>
      </c>
      <c r="N151" s="41">
        <f t="shared" si="73"/>
        <v>0</v>
      </c>
      <c r="O151" s="41">
        <f t="shared" si="73"/>
        <v>0</v>
      </c>
      <c r="P151" s="41">
        <f t="shared" si="73"/>
        <v>0</v>
      </c>
      <c r="Q151" s="41">
        <f t="shared" si="73"/>
        <v>0</v>
      </c>
      <c r="R151" s="41">
        <f t="shared" si="73"/>
        <v>0</v>
      </c>
      <c r="S151" s="41">
        <f t="shared" si="73"/>
        <v>0</v>
      </c>
      <c r="T151" s="41">
        <f t="shared" si="73"/>
        <v>0</v>
      </c>
      <c r="U151" s="41">
        <f t="shared" si="73"/>
        <v>0</v>
      </c>
      <c r="V151" s="41">
        <f t="shared" si="73"/>
        <v>0</v>
      </c>
      <c r="W151" s="41">
        <f t="shared" si="73"/>
        <v>0</v>
      </c>
      <c r="X151" s="41">
        <f t="shared" si="73"/>
        <v>112.27420484541904</v>
      </c>
      <c r="Y151" s="41">
        <f t="shared" si="73"/>
        <v>242.51772880479484</v>
      </c>
      <c r="Z151" s="41">
        <f t="shared" si="73"/>
        <v>270.02378855127949</v>
      </c>
      <c r="AA151" s="41">
        <f t="shared" si="73"/>
        <v>325.294436750557</v>
      </c>
      <c r="AB151" s="41">
        <f t="shared" si="73"/>
        <v>319.52137680344345</v>
      </c>
      <c r="AC151" s="41">
        <f t="shared" si="73"/>
        <v>1148.2014922389437</v>
      </c>
      <c r="AD151" s="41">
        <f t="shared" si="73"/>
        <v>1703.2608176408303</v>
      </c>
      <c r="AE151" s="41">
        <f t="shared" si="73"/>
        <v>1439.7848465278648</v>
      </c>
      <c r="AF151" s="41">
        <f t="shared" si="73"/>
        <v>1086.6457206082648</v>
      </c>
      <c r="AG151" s="41">
        <f t="shared" si="73"/>
        <v>874.31938105687107</v>
      </c>
      <c r="AH151" s="41">
        <f t="shared" si="73"/>
        <v>550.46307172115155</v>
      </c>
      <c r="AI151" s="41">
        <f t="shared" si="73"/>
        <v>0</v>
      </c>
      <c r="AJ151" s="41">
        <f t="shared" si="73"/>
        <v>0</v>
      </c>
      <c r="AK151" s="41">
        <f t="shared" si="73"/>
        <v>0</v>
      </c>
      <c r="AL151" s="41">
        <f t="shared" si="73"/>
        <v>0</v>
      </c>
      <c r="AM151" s="41">
        <f t="shared" si="73"/>
        <v>0</v>
      </c>
      <c r="AN151" s="41">
        <f>+AN142-AN149</f>
        <v>0</v>
      </c>
      <c r="AO151" s="47"/>
      <c r="AP151" s="117"/>
    </row>
    <row r="152" spans="1:42" s="26" customFormat="1" ht="15.75" customHeight="1" x14ac:dyDescent="0.25">
      <c r="A152" s="13"/>
      <c r="C152" s="26" t="s">
        <v>166</v>
      </c>
      <c r="D152" s="93">
        <f>+Dashboard!J39</f>
        <v>0.5</v>
      </c>
      <c r="E152" s="276">
        <f>SUM(F152:AN152)</f>
        <v>4567.0885025974139</v>
      </c>
      <c r="F152" s="42">
        <f>+F151*$D152+D154</f>
        <v>0</v>
      </c>
      <c r="G152" s="42">
        <f t="shared" ref="G152:AN152" si="74">+G151*$D152+F154</f>
        <v>0</v>
      </c>
      <c r="H152" s="42">
        <f t="shared" si="74"/>
        <v>0</v>
      </c>
      <c r="I152" s="42">
        <f t="shared" si="74"/>
        <v>0</v>
      </c>
      <c r="J152" s="42">
        <f t="shared" si="74"/>
        <v>0</v>
      </c>
      <c r="K152" s="42">
        <f t="shared" si="74"/>
        <v>0</v>
      </c>
      <c r="L152" s="42">
        <f t="shared" si="74"/>
        <v>0</v>
      </c>
      <c r="M152" s="42">
        <f t="shared" si="74"/>
        <v>0</v>
      </c>
      <c r="N152" s="42">
        <f t="shared" si="74"/>
        <v>0</v>
      </c>
      <c r="O152" s="42">
        <f t="shared" si="74"/>
        <v>0</v>
      </c>
      <c r="P152" s="42">
        <f t="shared" si="74"/>
        <v>0</v>
      </c>
      <c r="Q152" s="42">
        <f t="shared" si="74"/>
        <v>0</v>
      </c>
      <c r="R152" s="42">
        <f t="shared" si="74"/>
        <v>0</v>
      </c>
      <c r="S152" s="42">
        <f t="shared" si="74"/>
        <v>0</v>
      </c>
      <c r="T152" s="42">
        <f t="shared" si="74"/>
        <v>0</v>
      </c>
      <c r="U152" s="42">
        <f t="shared" si="74"/>
        <v>0</v>
      </c>
      <c r="V152" s="42">
        <f t="shared" si="74"/>
        <v>0</v>
      </c>
      <c r="W152" s="42">
        <f t="shared" si="74"/>
        <v>0</v>
      </c>
      <c r="X152" s="42">
        <f t="shared" si="74"/>
        <v>56.137102422709518</v>
      </c>
      <c r="Y152" s="42">
        <f t="shared" si="74"/>
        <v>177.39596682510694</v>
      </c>
      <c r="Z152" s="42">
        <f t="shared" si="74"/>
        <v>312.40786110074669</v>
      </c>
      <c r="AA152" s="42">
        <f t="shared" si="74"/>
        <v>460.04921895016605</v>
      </c>
      <c r="AB152" s="42">
        <f t="shared" si="74"/>
        <v>159.76068840172172</v>
      </c>
      <c r="AC152" s="42">
        <f t="shared" si="74"/>
        <v>574.10074611947186</v>
      </c>
      <c r="AD152" s="42">
        <f t="shared" si="74"/>
        <v>851.63040882041514</v>
      </c>
      <c r="AE152" s="42">
        <f t="shared" si="74"/>
        <v>719.89242326393241</v>
      </c>
      <c r="AF152" s="42">
        <f t="shared" si="74"/>
        <v>543.3228603041324</v>
      </c>
      <c r="AG152" s="42">
        <f t="shared" si="74"/>
        <v>437.15969052843553</v>
      </c>
      <c r="AH152" s="42">
        <f t="shared" si="74"/>
        <v>275.23153586057578</v>
      </c>
      <c r="AI152" s="42">
        <f t="shared" si="74"/>
        <v>0</v>
      </c>
      <c r="AJ152" s="42">
        <f t="shared" si="74"/>
        <v>0</v>
      </c>
      <c r="AK152" s="42">
        <f t="shared" si="74"/>
        <v>0</v>
      </c>
      <c r="AL152" s="42">
        <f t="shared" si="74"/>
        <v>0</v>
      </c>
      <c r="AM152" s="42">
        <f t="shared" si="74"/>
        <v>0</v>
      </c>
      <c r="AN152" s="42">
        <f t="shared" si="74"/>
        <v>0</v>
      </c>
      <c r="AO152" s="27"/>
      <c r="AP152" s="28" t="s">
        <v>168</v>
      </c>
    </row>
    <row r="153" spans="1:42" s="54" customFormat="1" ht="15.75" customHeight="1" x14ac:dyDescent="0.25">
      <c r="A153" s="115"/>
      <c r="B153" s="115"/>
      <c r="C153" s="20" t="s">
        <v>167</v>
      </c>
      <c r="D153" s="116"/>
      <c r="E153" s="99">
        <f>SUM(F153:AN153)</f>
        <v>10773.939515727934</v>
      </c>
      <c r="F153" s="41">
        <f t="shared" ref="F153:AN153" si="75">+F79-F119</f>
        <v>0</v>
      </c>
      <c r="G153" s="41">
        <f t="shared" si="75"/>
        <v>0</v>
      </c>
      <c r="H153" s="41">
        <f t="shared" si="75"/>
        <v>0</v>
      </c>
      <c r="I153" s="41">
        <f t="shared" si="75"/>
        <v>0</v>
      </c>
      <c r="J153" s="41">
        <f t="shared" si="75"/>
        <v>0</v>
      </c>
      <c r="K153" s="41">
        <f t="shared" si="75"/>
        <v>0</v>
      </c>
      <c r="L153" s="41">
        <f t="shared" si="75"/>
        <v>0</v>
      </c>
      <c r="M153" s="41">
        <f t="shared" si="75"/>
        <v>0</v>
      </c>
      <c r="N153" s="41">
        <f t="shared" si="75"/>
        <v>0</v>
      </c>
      <c r="O153" s="41">
        <f t="shared" si="75"/>
        <v>0</v>
      </c>
      <c r="P153" s="41">
        <f t="shared" si="75"/>
        <v>0</v>
      </c>
      <c r="Q153" s="41">
        <f t="shared" si="75"/>
        <v>0</v>
      </c>
      <c r="R153" s="41">
        <f t="shared" si="75"/>
        <v>0</v>
      </c>
      <c r="S153" s="41">
        <f t="shared" si="75"/>
        <v>0</v>
      </c>
      <c r="T153" s="41">
        <f t="shared" si="75"/>
        <v>0</v>
      </c>
      <c r="U153" s="41">
        <f t="shared" si="75"/>
        <v>0</v>
      </c>
      <c r="V153" s="41">
        <f t="shared" si="75"/>
        <v>0</v>
      </c>
      <c r="W153" s="41">
        <f t="shared" si="75"/>
        <v>0</v>
      </c>
      <c r="X153" s="41">
        <f t="shared" si="75"/>
        <v>0</v>
      </c>
      <c r="Y153" s="41">
        <f t="shared" si="75"/>
        <v>0</v>
      </c>
      <c r="Z153" s="41">
        <f t="shared" si="75"/>
        <v>15.005860525859134</v>
      </c>
      <c r="AA153" s="41">
        <f t="shared" si="75"/>
        <v>1555.9784178754958</v>
      </c>
      <c r="AB153" s="41">
        <f t="shared" si="75"/>
        <v>1618.2138672396259</v>
      </c>
      <c r="AC153" s="41">
        <f t="shared" si="75"/>
        <v>1788.1463736215214</v>
      </c>
      <c r="AD153" s="41">
        <f t="shared" si="75"/>
        <v>1758.5573912673922</v>
      </c>
      <c r="AE153" s="41">
        <f t="shared" si="75"/>
        <v>1473.6249372365353</v>
      </c>
      <c r="AF153" s="41">
        <f t="shared" si="75"/>
        <v>1109.5719776750757</v>
      </c>
      <c r="AG153" s="41">
        <f t="shared" si="75"/>
        <v>892.62161221411588</v>
      </c>
      <c r="AH153" s="41">
        <f t="shared" si="75"/>
        <v>562.21907807231446</v>
      </c>
      <c r="AI153" s="41">
        <f t="shared" si="75"/>
        <v>0</v>
      </c>
      <c r="AJ153" s="41">
        <f t="shared" si="75"/>
        <v>0</v>
      </c>
      <c r="AK153" s="41">
        <f t="shared" si="75"/>
        <v>0</v>
      </c>
      <c r="AL153" s="41">
        <f t="shared" si="75"/>
        <v>0</v>
      </c>
      <c r="AM153" s="41">
        <f t="shared" si="75"/>
        <v>0</v>
      </c>
      <c r="AN153" s="41">
        <f t="shared" si="75"/>
        <v>0</v>
      </c>
      <c r="AO153" s="47"/>
      <c r="AP153" s="117"/>
    </row>
    <row r="154" spans="1:42" s="54" customFormat="1" ht="15.75" customHeight="1" x14ac:dyDescent="0.25">
      <c r="A154" s="115"/>
      <c r="B154" s="115"/>
      <c r="C154" s="20" t="s">
        <v>163</v>
      </c>
      <c r="D154" s="116"/>
      <c r="E154" s="276"/>
      <c r="F154" s="42">
        <f>+IF(F153&lt;F152,F152-F153,0)</f>
        <v>0</v>
      </c>
      <c r="G154" s="42">
        <f t="shared" ref="G154:AN154" si="76">+IF(G153&lt;G152,G152-G153,0)</f>
        <v>0</v>
      </c>
      <c r="H154" s="42">
        <f t="shared" si="76"/>
        <v>0</v>
      </c>
      <c r="I154" s="42">
        <f t="shared" si="76"/>
        <v>0</v>
      </c>
      <c r="J154" s="42">
        <f t="shared" si="76"/>
        <v>0</v>
      </c>
      <c r="K154" s="42">
        <f t="shared" si="76"/>
        <v>0</v>
      </c>
      <c r="L154" s="42">
        <f t="shared" si="76"/>
        <v>0</v>
      </c>
      <c r="M154" s="42">
        <f t="shared" si="76"/>
        <v>0</v>
      </c>
      <c r="N154" s="42">
        <f t="shared" si="76"/>
        <v>0</v>
      </c>
      <c r="O154" s="42">
        <f t="shared" si="76"/>
        <v>0</v>
      </c>
      <c r="P154" s="42">
        <f t="shared" si="76"/>
        <v>0</v>
      </c>
      <c r="Q154" s="42">
        <f t="shared" si="76"/>
        <v>0</v>
      </c>
      <c r="R154" s="42">
        <f t="shared" si="76"/>
        <v>0</v>
      </c>
      <c r="S154" s="42">
        <f t="shared" si="76"/>
        <v>0</v>
      </c>
      <c r="T154" s="42">
        <f t="shared" si="76"/>
        <v>0</v>
      </c>
      <c r="U154" s="42">
        <f t="shared" si="76"/>
        <v>0</v>
      </c>
      <c r="V154" s="42">
        <f t="shared" si="76"/>
        <v>0</v>
      </c>
      <c r="W154" s="42">
        <f t="shared" si="76"/>
        <v>0</v>
      </c>
      <c r="X154" s="42">
        <f t="shared" si="76"/>
        <v>56.137102422709518</v>
      </c>
      <c r="Y154" s="42">
        <f t="shared" si="76"/>
        <v>177.39596682510694</v>
      </c>
      <c r="Z154" s="42">
        <f t="shared" si="76"/>
        <v>297.40200057488755</v>
      </c>
      <c r="AA154" s="42">
        <f t="shared" si="76"/>
        <v>0</v>
      </c>
      <c r="AB154" s="42">
        <f t="shared" si="76"/>
        <v>0</v>
      </c>
      <c r="AC154" s="42">
        <f t="shared" si="76"/>
        <v>0</v>
      </c>
      <c r="AD154" s="42">
        <f t="shared" si="76"/>
        <v>0</v>
      </c>
      <c r="AE154" s="42">
        <f t="shared" si="76"/>
        <v>0</v>
      </c>
      <c r="AF154" s="42">
        <f t="shared" si="76"/>
        <v>0</v>
      </c>
      <c r="AG154" s="42">
        <f t="shared" si="76"/>
        <v>0</v>
      </c>
      <c r="AH154" s="42">
        <f t="shared" si="76"/>
        <v>0</v>
      </c>
      <c r="AI154" s="42">
        <f t="shared" si="76"/>
        <v>0</v>
      </c>
      <c r="AJ154" s="42">
        <f t="shared" si="76"/>
        <v>0</v>
      </c>
      <c r="AK154" s="42">
        <f t="shared" si="76"/>
        <v>0</v>
      </c>
      <c r="AL154" s="42">
        <f t="shared" si="76"/>
        <v>0</v>
      </c>
      <c r="AM154" s="42">
        <f t="shared" si="76"/>
        <v>0</v>
      </c>
      <c r="AN154" s="42">
        <f t="shared" si="76"/>
        <v>0</v>
      </c>
      <c r="AO154" s="47"/>
      <c r="AP154" s="117"/>
    </row>
    <row r="155" spans="1:42" s="116" customFormat="1" ht="15.75" customHeight="1" x14ac:dyDescent="0.25">
      <c r="A155" s="162"/>
      <c r="B155" s="162"/>
      <c r="C155" s="20" t="s">
        <v>186</v>
      </c>
      <c r="E155" s="276">
        <f>SUM(F155:AN155)</f>
        <v>4036.1534327747099</v>
      </c>
      <c r="F155" s="163">
        <f>+F152-F154</f>
        <v>0</v>
      </c>
      <c r="G155" s="163">
        <f t="shared" ref="G155:AN155" si="77">+G152-G154</f>
        <v>0</v>
      </c>
      <c r="H155" s="163">
        <f t="shared" si="77"/>
        <v>0</v>
      </c>
      <c r="I155" s="163">
        <f t="shared" si="77"/>
        <v>0</v>
      </c>
      <c r="J155" s="163">
        <f t="shared" si="77"/>
        <v>0</v>
      </c>
      <c r="K155" s="163">
        <f t="shared" si="77"/>
        <v>0</v>
      </c>
      <c r="L155" s="163">
        <f t="shared" si="77"/>
        <v>0</v>
      </c>
      <c r="M155" s="163">
        <f t="shared" si="77"/>
        <v>0</v>
      </c>
      <c r="N155" s="163">
        <f t="shared" si="77"/>
        <v>0</v>
      </c>
      <c r="O155" s="163">
        <f t="shared" si="77"/>
        <v>0</v>
      </c>
      <c r="P155" s="163">
        <f t="shared" si="77"/>
        <v>0</v>
      </c>
      <c r="Q155" s="163">
        <f t="shared" si="77"/>
        <v>0</v>
      </c>
      <c r="R155" s="163">
        <f t="shared" si="77"/>
        <v>0</v>
      </c>
      <c r="S155" s="163">
        <f t="shared" si="77"/>
        <v>0</v>
      </c>
      <c r="T155" s="163">
        <f t="shared" si="77"/>
        <v>0</v>
      </c>
      <c r="U155" s="163">
        <f t="shared" si="77"/>
        <v>0</v>
      </c>
      <c r="V155" s="163">
        <f t="shared" si="77"/>
        <v>0</v>
      </c>
      <c r="W155" s="163">
        <f t="shared" si="77"/>
        <v>0</v>
      </c>
      <c r="X155" s="163">
        <f t="shared" si="77"/>
        <v>0</v>
      </c>
      <c r="Y155" s="163">
        <f t="shared" si="77"/>
        <v>0</v>
      </c>
      <c r="Z155" s="163">
        <f t="shared" si="77"/>
        <v>15.005860525859134</v>
      </c>
      <c r="AA155" s="163">
        <f t="shared" si="77"/>
        <v>460.04921895016605</v>
      </c>
      <c r="AB155" s="163">
        <f t="shared" si="77"/>
        <v>159.76068840172172</v>
      </c>
      <c r="AC155" s="163">
        <f t="shared" si="77"/>
        <v>574.10074611947186</v>
      </c>
      <c r="AD155" s="163">
        <f t="shared" si="77"/>
        <v>851.63040882041514</v>
      </c>
      <c r="AE155" s="163">
        <f t="shared" si="77"/>
        <v>719.89242326393241</v>
      </c>
      <c r="AF155" s="163">
        <f t="shared" si="77"/>
        <v>543.3228603041324</v>
      </c>
      <c r="AG155" s="163">
        <f t="shared" si="77"/>
        <v>437.15969052843553</v>
      </c>
      <c r="AH155" s="163">
        <f t="shared" si="77"/>
        <v>275.23153586057578</v>
      </c>
      <c r="AI155" s="163">
        <f t="shared" si="77"/>
        <v>0</v>
      </c>
      <c r="AJ155" s="163">
        <f t="shared" si="77"/>
        <v>0</v>
      </c>
      <c r="AK155" s="163">
        <f t="shared" si="77"/>
        <v>0</v>
      </c>
      <c r="AL155" s="163">
        <f t="shared" si="77"/>
        <v>0</v>
      </c>
      <c r="AM155" s="163">
        <f t="shared" si="77"/>
        <v>0</v>
      </c>
      <c r="AN155" s="163">
        <f t="shared" si="77"/>
        <v>0</v>
      </c>
      <c r="AO155" s="47"/>
      <c r="AP155" s="117"/>
    </row>
    <row r="156" spans="1:42" s="165" customFormat="1" ht="15.75" customHeight="1" x14ac:dyDescent="0.25">
      <c r="A156" s="115"/>
      <c r="B156" s="115"/>
      <c r="C156" s="40"/>
      <c r="E156" s="99"/>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166"/>
      <c r="AP156" s="167"/>
    </row>
    <row r="157" spans="1:42" s="26" customFormat="1" ht="15.75" customHeight="1" x14ac:dyDescent="0.25">
      <c r="A157" s="13"/>
      <c r="B157"/>
      <c r="C157" t="s">
        <v>3</v>
      </c>
      <c r="D157"/>
      <c r="E157" s="85"/>
      <c r="F157" s="5">
        <f t="shared" ref="F157:AN157" si="78">IF(F155&lt;0,F155,0)</f>
        <v>0</v>
      </c>
      <c r="G157" s="5">
        <f t="shared" si="78"/>
        <v>0</v>
      </c>
      <c r="H157" s="5">
        <f t="shared" si="78"/>
        <v>0</v>
      </c>
      <c r="I157" s="5">
        <f t="shared" si="78"/>
        <v>0</v>
      </c>
      <c r="J157" s="5">
        <f t="shared" si="78"/>
        <v>0</v>
      </c>
      <c r="K157" s="5">
        <f t="shared" si="78"/>
        <v>0</v>
      </c>
      <c r="L157" s="5">
        <f t="shared" si="78"/>
        <v>0</v>
      </c>
      <c r="M157" s="5">
        <f t="shared" si="78"/>
        <v>0</v>
      </c>
      <c r="N157" s="5">
        <f t="shared" si="78"/>
        <v>0</v>
      </c>
      <c r="O157" s="5">
        <f t="shared" si="78"/>
        <v>0</v>
      </c>
      <c r="P157" s="5">
        <f t="shared" si="78"/>
        <v>0</v>
      </c>
      <c r="Q157" s="5">
        <f t="shared" si="78"/>
        <v>0</v>
      </c>
      <c r="R157" s="5">
        <f t="shared" si="78"/>
        <v>0</v>
      </c>
      <c r="S157" s="5">
        <f t="shared" si="78"/>
        <v>0</v>
      </c>
      <c r="T157" s="5">
        <f t="shared" si="78"/>
        <v>0</v>
      </c>
      <c r="U157" s="5">
        <f t="shared" si="78"/>
        <v>0</v>
      </c>
      <c r="V157" s="5">
        <f t="shared" si="78"/>
        <v>0</v>
      </c>
      <c r="W157" s="5">
        <f t="shared" si="78"/>
        <v>0</v>
      </c>
      <c r="X157" s="5">
        <f t="shared" si="78"/>
        <v>0</v>
      </c>
      <c r="Y157" s="5">
        <f t="shared" si="78"/>
        <v>0</v>
      </c>
      <c r="Z157" s="5">
        <f t="shared" si="78"/>
        <v>0</v>
      </c>
      <c r="AA157" s="5">
        <f t="shared" si="78"/>
        <v>0</v>
      </c>
      <c r="AB157" s="5">
        <f t="shared" si="78"/>
        <v>0</v>
      </c>
      <c r="AC157" s="5">
        <f t="shared" si="78"/>
        <v>0</v>
      </c>
      <c r="AD157" s="5">
        <f t="shared" si="78"/>
        <v>0</v>
      </c>
      <c r="AE157" s="5">
        <f t="shared" si="78"/>
        <v>0</v>
      </c>
      <c r="AF157" s="5">
        <f t="shared" si="78"/>
        <v>0</v>
      </c>
      <c r="AG157" s="5">
        <f t="shared" si="78"/>
        <v>0</v>
      </c>
      <c r="AH157" s="5">
        <f t="shared" si="78"/>
        <v>0</v>
      </c>
      <c r="AI157" s="5">
        <f t="shared" si="78"/>
        <v>0</v>
      </c>
      <c r="AJ157" s="5">
        <f t="shared" si="78"/>
        <v>0</v>
      </c>
      <c r="AK157" s="5">
        <f t="shared" si="78"/>
        <v>0</v>
      </c>
      <c r="AL157" s="5">
        <f t="shared" si="78"/>
        <v>0</v>
      </c>
      <c r="AM157" s="5">
        <f t="shared" si="78"/>
        <v>0</v>
      </c>
      <c r="AN157" s="5">
        <f t="shared" si="78"/>
        <v>0</v>
      </c>
      <c r="AO157" s="27"/>
      <c r="AP157" s="28"/>
    </row>
    <row r="158" spans="1:42" s="26" customFormat="1" ht="15.75" customHeight="1" x14ac:dyDescent="0.25">
      <c r="A158" s="13"/>
      <c r="B158"/>
      <c r="C158" t="s">
        <v>4</v>
      </c>
      <c r="D158"/>
      <c r="E158" s="119"/>
      <c r="F158" s="5">
        <f>+F157</f>
        <v>0</v>
      </c>
      <c r="G158" s="5">
        <f t="shared" ref="G158:AN158" si="79">+G157+F160</f>
        <v>0</v>
      </c>
      <c r="H158" s="5">
        <f t="shared" si="79"/>
        <v>0</v>
      </c>
      <c r="I158" s="5">
        <f t="shared" si="79"/>
        <v>0</v>
      </c>
      <c r="J158" s="5">
        <f t="shared" si="79"/>
        <v>0</v>
      </c>
      <c r="K158" s="5">
        <f t="shared" si="79"/>
        <v>0</v>
      </c>
      <c r="L158" s="5">
        <f t="shared" si="79"/>
        <v>0</v>
      </c>
      <c r="M158" s="5">
        <f t="shared" si="79"/>
        <v>0</v>
      </c>
      <c r="N158" s="5">
        <f t="shared" si="79"/>
        <v>0</v>
      </c>
      <c r="O158" s="5">
        <f t="shared" si="79"/>
        <v>0</v>
      </c>
      <c r="P158" s="5">
        <f t="shared" si="79"/>
        <v>0</v>
      </c>
      <c r="Q158" s="5">
        <f t="shared" si="79"/>
        <v>0</v>
      </c>
      <c r="R158" s="5">
        <f t="shared" si="79"/>
        <v>0</v>
      </c>
      <c r="S158" s="5">
        <f t="shared" si="79"/>
        <v>0</v>
      </c>
      <c r="T158" s="5">
        <f t="shared" si="79"/>
        <v>0</v>
      </c>
      <c r="U158" s="5">
        <f t="shared" si="79"/>
        <v>0</v>
      </c>
      <c r="V158" s="5">
        <f t="shared" si="79"/>
        <v>0</v>
      </c>
      <c r="W158" s="5">
        <f t="shared" si="79"/>
        <v>0</v>
      </c>
      <c r="X158" s="5">
        <f t="shared" si="79"/>
        <v>0</v>
      </c>
      <c r="Y158" s="5">
        <f t="shared" si="79"/>
        <v>0</v>
      </c>
      <c r="Z158" s="5">
        <f t="shared" si="79"/>
        <v>0</v>
      </c>
      <c r="AA158" s="5">
        <f t="shared" si="79"/>
        <v>0</v>
      </c>
      <c r="AB158" s="5">
        <f t="shared" si="79"/>
        <v>0</v>
      </c>
      <c r="AC158" s="5">
        <f t="shared" si="79"/>
        <v>0</v>
      </c>
      <c r="AD158" s="5">
        <f t="shared" si="79"/>
        <v>0</v>
      </c>
      <c r="AE158" s="5">
        <f t="shared" si="79"/>
        <v>0</v>
      </c>
      <c r="AF158" s="5">
        <f t="shared" si="79"/>
        <v>0</v>
      </c>
      <c r="AG158" s="5">
        <f t="shared" si="79"/>
        <v>0</v>
      </c>
      <c r="AH158" s="5">
        <f t="shared" si="79"/>
        <v>0</v>
      </c>
      <c r="AI158" s="5">
        <f t="shared" si="79"/>
        <v>0</v>
      </c>
      <c r="AJ158" s="5">
        <f t="shared" si="79"/>
        <v>0</v>
      </c>
      <c r="AK158" s="5">
        <f t="shared" si="79"/>
        <v>0</v>
      </c>
      <c r="AL158" s="5">
        <f t="shared" si="79"/>
        <v>0</v>
      </c>
      <c r="AM158" s="5">
        <f t="shared" si="79"/>
        <v>0</v>
      </c>
      <c r="AN158" s="5">
        <f t="shared" si="79"/>
        <v>0</v>
      </c>
      <c r="AO158" s="27"/>
      <c r="AP158" s="28"/>
    </row>
    <row r="159" spans="1:42" s="26" customFormat="1" ht="15.75" customHeight="1" x14ac:dyDescent="0.25">
      <c r="A159" s="13"/>
      <c r="B159"/>
      <c r="C159" t="s">
        <v>5</v>
      </c>
      <c r="D159"/>
      <c r="E159" s="119"/>
      <c r="F159" s="5">
        <f t="shared" ref="F159:AN159" si="80">IF(F155&lt;0,0,IF(F155&gt;-F158,F158,-F155))</f>
        <v>0</v>
      </c>
      <c r="G159" s="5">
        <f>IF(G155&lt;0,0,IF(G155&gt;-G158,G158,-G155))</f>
        <v>0</v>
      </c>
      <c r="H159" s="5">
        <f t="shared" si="80"/>
        <v>0</v>
      </c>
      <c r="I159" s="5">
        <f t="shared" si="80"/>
        <v>0</v>
      </c>
      <c r="J159" s="5">
        <f t="shared" si="80"/>
        <v>0</v>
      </c>
      <c r="K159" s="5">
        <f t="shared" si="80"/>
        <v>0</v>
      </c>
      <c r="L159" s="5">
        <f t="shared" si="80"/>
        <v>0</v>
      </c>
      <c r="M159" s="5">
        <f t="shared" si="80"/>
        <v>0</v>
      </c>
      <c r="N159" s="5">
        <f t="shared" si="80"/>
        <v>0</v>
      </c>
      <c r="O159" s="5">
        <f t="shared" si="80"/>
        <v>0</v>
      </c>
      <c r="P159" s="5">
        <f t="shared" si="80"/>
        <v>0</v>
      </c>
      <c r="Q159" s="5">
        <f t="shared" si="80"/>
        <v>0</v>
      </c>
      <c r="R159" s="5">
        <f t="shared" si="80"/>
        <v>0</v>
      </c>
      <c r="S159" s="5">
        <f t="shared" si="80"/>
        <v>0</v>
      </c>
      <c r="T159" s="5">
        <f t="shared" si="80"/>
        <v>0</v>
      </c>
      <c r="U159" s="5">
        <f t="shared" si="80"/>
        <v>0</v>
      </c>
      <c r="V159" s="5">
        <f t="shared" si="80"/>
        <v>0</v>
      </c>
      <c r="W159" s="5">
        <f t="shared" si="80"/>
        <v>0</v>
      </c>
      <c r="X159" s="5">
        <f t="shared" si="80"/>
        <v>0</v>
      </c>
      <c r="Y159" s="5">
        <f t="shared" si="80"/>
        <v>0</v>
      </c>
      <c r="Z159" s="5">
        <f t="shared" si="80"/>
        <v>0</v>
      </c>
      <c r="AA159" s="5">
        <f t="shared" si="80"/>
        <v>0</v>
      </c>
      <c r="AB159" s="5">
        <f t="shared" si="80"/>
        <v>0</v>
      </c>
      <c r="AC159" s="5">
        <f t="shared" si="80"/>
        <v>0</v>
      </c>
      <c r="AD159" s="5">
        <f t="shared" si="80"/>
        <v>0</v>
      </c>
      <c r="AE159" s="5">
        <f t="shared" si="80"/>
        <v>0</v>
      </c>
      <c r="AF159" s="5">
        <f t="shared" si="80"/>
        <v>0</v>
      </c>
      <c r="AG159" s="5">
        <f t="shared" si="80"/>
        <v>0</v>
      </c>
      <c r="AH159" s="5">
        <f t="shared" si="80"/>
        <v>0</v>
      </c>
      <c r="AI159" s="5">
        <f t="shared" si="80"/>
        <v>0</v>
      </c>
      <c r="AJ159" s="5">
        <f t="shared" si="80"/>
        <v>0</v>
      </c>
      <c r="AK159" s="5">
        <f t="shared" si="80"/>
        <v>0</v>
      </c>
      <c r="AL159" s="5">
        <f t="shared" si="80"/>
        <v>0</v>
      </c>
      <c r="AM159" s="5">
        <f t="shared" si="80"/>
        <v>0</v>
      </c>
      <c r="AN159" s="5">
        <f t="shared" si="80"/>
        <v>0</v>
      </c>
      <c r="AO159" s="27"/>
      <c r="AP159" s="28"/>
    </row>
    <row r="160" spans="1:42" s="26" customFormat="1" ht="15.75" customHeight="1" x14ac:dyDescent="0.25">
      <c r="A160" s="13"/>
      <c r="B160"/>
      <c r="C160" t="s">
        <v>6</v>
      </c>
      <c r="D160"/>
      <c r="E160" s="119"/>
      <c r="F160" s="5">
        <f t="shared" ref="F160:AN160" si="81">+F158-F159</f>
        <v>0</v>
      </c>
      <c r="G160" s="5">
        <f t="shared" si="81"/>
        <v>0</v>
      </c>
      <c r="H160" s="5">
        <f t="shared" si="81"/>
        <v>0</v>
      </c>
      <c r="I160" s="5">
        <f t="shared" si="81"/>
        <v>0</v>
      </c>
      <c r="J160" s="5">
        <f t="shared" si="81"/>
        <v>0</v>
      </c>
      <c r="K160" s="5">
        <f t="shared" si="81"/>
        <v>0</v>
      </c>
      <c r="L160" s="5">
        <f t="shared" si="81"/>
        <v>0</v>
      </c>
      <c r="M160" s="5">
        <f t="shared" si="81"/>
        <v>0</v>
      </c>
      <c r="N160" s="5">
        <f t="shared" si="81"/>
        <v>0</v>
      </c>
      <c r="O160" s="5">
        <f t="shared" si="81"/>
        <v>0</v>
      </c>
      <c r="P160" s="5">
        <f t="shared" si="81"/>
        <v>0</v>
      </c>
      <c r="Q160" s="5">
        <f t="shared" si="81"/>
        <v>0</v>
      </c>
      <c r="R160" s="5">
        <f t="shared" si="81"/>
        <v>0</v>
      </c>
      <c r="S160" s="5">
        <f t="shared" si="81"/>
        <v>0</v>
      </c>
      <c r="T160" s="5">
        <f t="shared" si="81"/>
        <v>0</v>
      </c>
      <c r="U160" s="5">
        <f t="shared" si="81"/>
        <v>0</v>
      </c>
      <c r="V160" s="5">
        <f t="shared" si="81"/>
        <v>0</v>
      </c>
      <c r="W160" s="5">
        <f t="shared" si="81"/>
        <v>0</v>
      </c>
      <c r="X160" s="5">
        <f t="shared" si="81"/>
        <v>0</v>
      </c>
      <c r="Y160" s="5">
        <f t="shared" si="81"/>
        <v>0</v>
      </c>
      <c r="Z160" s="5">
        <f t="shared" si="81"/>
        <v>0</v>
      </c>
      <c r="AA160" s="5">
        <f t="shared" si="81"/>
        <v>0</v>
      </c>
      <c r="AB160" s="5">
        <f t="shared" si="81"/>
        <v>0</v>
      </c>
      <c r="AC160" s="5">
        <f t="shared" si="81"/>
        <v>0</v>
      </c>
      <c r="AD160" s="5">
        <f t="shared" si="81"/>
        <v>0</v>
      </c>
      <c r="AE160" s="5">
        <f t="shared" si="81"/>
        <v>0</v>
      </c>
      <c r="AF160" s="5">
        <f t="shared" si="81"/>
        <v>0</v>
      </c>
      <c r="AG160" s="5">
        <f t="shared" si="81"/>
        <v>0</v>
      </c>
      <c r="AH160" s="5">
        <f t="shared" si="81"/>
        <v>0</v>
      </c>
      <c r="AI160" s="5">
        <f t="shared" si="81"/>
        <v>0</v>
      </c>
      <c r="AJ160" s="5">
        <f t="shared" si="81"/>
        <v>0</v>
      </c>
      <c r="AK160" s="5">
        <f t="shared" si="81"/>
        <v>0</v>
      </c>
      <c r="AL160" s="5">
        <f t="shared" si="81"/>
        <v>0</v>
      </c>
      <c r="AM160" s="5">
        <f t="shared" si="81"/>
        <v>0</v>
      </c>
      <c r="AN160" s="5">
        <f t="shared" si="81"/>
        <v>0</v>
      </c>
      <c r="AO160" s="27"/>
      <c r="AP160" s="28"/>
    </row>
    <row r="161" spans="1:42" s="14" customFormat="1" ht="15.75" customHeight="1" x14ac:dyDescent="0.25">
      <c r="A161" s="13"/>
      <c r="B161" s="40"/>
      <c r="C161" s="40" t="s">
        <v>188</v>
      </c>
      <c r="D161" s="40"/>
      <c r="E161" s="276">
        <f>SUM(F161:AN161)</f>
        <v>4036.1534327747099</v>
      </c>
      <c r="F161" s="278">
        <f>IF(F155&lt;0,0,F155+F159)</f>
        <v>0</v>
      </c>
      <c r="G161" s="278">
        <f t="shared" ref="G161:AN161" si="82">IF(G155&lt;0,0,G155+G159)</f>
        <v>0</v>
      </c>
      <c r="H161" s="278">
        <f t="shared" si="82"/>
        <v>0</v>
      </c>
      <c r="I161" s="278">
        <f t="shared" si="82"/>
        <v>0</v>
      </c>
      <c r="J161" s="278">
        <f t="shared" si="82"/>
        <v>0</v>
      </c>
      <c r="K161" s="278">
        <f t="shared" si="82"/>
        <v>0</v>
      </c>
      <c r="L161" s="278">
        <f t="shared" si="82"/>
        <v>0</v>
      </c>
      <c r="M161" s="278">
        <f t="shared" si="82"/>
        <v>0</v>
      </c>
      <c r="N161" s="278">
        <f t="shared" si="82"/>
        <v>0</v>
      </c>
      <c r="O161" s="278">
        <f t="shared" si="82"/>
        <v>0</v>
      </c>
      <c r="P161" s="278">
        <f t="shared" si="82"/>
        <v>0</v>
      </c>
      <c r="Q161" s="278">
        <f t="shared" si="82"/>
        <v>0</v>
      </c>
      <c r="R161" s="278">
        <f t="shared" si="82"/>
        <v>0</v>
      </c>
      <c r="S161" s="278">
        <f t="shared" si="82"/>
        <v>0</v>
      </c>
      <c r="T161" s="278">
        <f t="shared" si="82"/>
        <v>0</v>
      </c>
      <c r="U161" s="278">
        <f t="shared" si="82"/>
        <v>0</v>
      </c>
      <c r="V161" s="278">
        <f t="shared" si="82"/>
        <v>0</v>
      </c>
      <c r="W161" s="278">
        <f t="shared" si="82"/>
        <v>0</v>
      </c>
      <c r="X161" s="278">
        <f t="shared" si="82"/>
        <v>0</v>
      </c>
      <c r="Y161" s="278">
        <f t="shared" si="82"/>
        <v>0</v>
      </c>
      <c r="Z161" s="278">
        <f t="shared" si="82"/>
        <v>15.005860525859134</v>
      </c>
      <c r="AA161" s="278">
        <f t="shared" si="82"/>
        <v>460.04921895016605</v>
      </c>
      <c r="AB161" s="278">
        <f t="shared" si="82"/>
        <v>159.76068840172172</v>
      </c>
      <c r="AC161" s="278">
        <f t="shared" si="82"/>
        <v>574.10074611947186</v>
      </c>
      <c r="AD161" s="278">
        <f t="shared" si="82"/>
        <v>851.63040882041514</v>
      </c>
      <c r="AE161" s="278">
        <f t="shared" si="82"/>
        <v>719.89242326393241</v>
      </c>
      <c r="AF161" s="278">
        <f t="shared" si="82"/>
        <v>543.3228603041324</v>
      </c>
      <c r="AG161" s="278">
        <f t="shared" si="82"/>
        <v>437.15969052843553</v>
      </c>
      <c r="AH161" s="278">
        <f t="shared" si="82"/>
        <v>275.23153586057578</v>
      </c>
      <c r="AI161" s="278">
        <f t="shared" si="82"/>
        <v>0</v>
      </c>
      <c r="AJ161" s="278">
        <f t="shared" si="82"/>
        <v>0</v>
      </c>
      <c r="AK161" s="278">
        <f t="shared" si="82"/>
        <v>0</v>
      </c>
      <c r="AL161" s="278">
        <f t="shared" si="82"/>
        <v>0</v>
      </c>
      <c r="AM161" s="278">
        <f t="shared" si="82"/>
        <v>0</v>
      </c>
      <c r="AN161" s="278">
        <f t="shared" si="82"/>
        <v>0</v>
      </c>
      <c r="AO161" s="99"/>
      <c r="AP161" s="100"/>
    </row>
    <row r="162" spans="1:42" s="26" customFormat="1" ht="15.75" customHeight="1" x14ac:dyDescent="0.25">
      <c r="A162" s="13"/>
      <c r="B162"/>
      <c r="C162"/>
      <c r="D162"/>
      <c r="E162" s="99"/>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35"/>
      <c r="AP162" s="28"/>
    </row>
    <row r="163" spans="1:42" s="27" customFormat="1" ht="15.75" customHeight="1" x14ac:dyDescent="0.25">
      <c r="B163" s="14" t="s">
        <v>187</v>
      </c>
      <c r="E163" s="85">
        <f>SUM(F163:AN163)</f>
        <v>4334.0078985998662</v>
      </c>
      <c r="F163" s="39">
        <f>IF(F155&lt;0,0,F155+F159)+F141</f>
        <v>0</v>
      </c>
      <c r="G163" s="39">
        <f t="shared" ref="G163:AN163" si="83">IF(G155&lt;0,0,G155+G159)+G141</f>
        <v>0</v>
      </c>
      <c r="H163" s="39">
        <f t="shared" si="83"/>
        <v>0</v>
      </c>
      <c r="I163" s="39">
        <f t="shared" si="83"/>
        <v>0</v>
      </c>
      <c r="J163" s="39">
        <f t="shared" si="83"/>
        <v>0</v>
      </c>
      <c r="K163" s="39">
        <f t="shared" si="83"/>
        <v>0</v>
      </c>
      <c r="L163" s="39">
        <f t="shared" si="83"/>
        <v>0</v>
      </c>
      <c r="M163" s="39">
        <f t="shared" si="83"/>
        <v>0</v>
      </c>
      <c r="N163" s="39">
        <f t="shared" si="83"/>
        <v>0</v>
      </c>
      <c r="O163" s="39">
        <f t="shared" si="83"/>
        <v>0</v>
      </c>
      <c r="P163" s="39">
        <f t="shared" si="83"/>
        <v>0</v>
      </c>
      <c r="Q163" s="39">
        <f t="shared" si="83"/>
        <v>0</v>
      </c>
      <c r="R163" s="39">
        <f t="shared" si="83"/>
        <v>0</v>
      </c>
      <c r="S163" s="39">
        <f t="shared" si="83"/>
        <v>0</v>
      </c>
      <c r="T163" s="39">
        <f t="shared" si="83"/>
        <v>0</v>
      </c>
      <c r="U163" s="39">
        <f t="shared" si="83"/>
        <v>0</v>
      </c>
      <c r="V163" s="39">
        <f t="shared" si="83"/>
        <v>0</v>
      </c>
      <c r="W163" s="39">
        <f t="shared" si="83"/>
        <v>0</v>
      </c>
      <c r="X163" s="39">
        <f t="shared" si="83"/>
        <v>14.969893979389198</v>
      </c>
      <c r="Y163" s="39">
        <f t="shared" si="83"/>
        <v>32.335697173972648</v>
      </c>
      <c r="Z163" s="39">
        <f t="shared" si="83"/>
        <v>47.312756303710813</v>
      </c>
      <c r="AA163" s="39">
        <f t="shared" si="83"/>
        <v>490.37111284533489</v>
      </c>
      <c r="AB163" s="39">
        <f t="shared" si="83"/>
        <v>192.00998515606699</v>
      </c>
      <c r="AC163" s="39">
        <f t="shared" si="83"/>
        <v>610.20640321792871</v>
      </c>
      <c r="AD163" s="39">
        <f t="shared" si="83"/>
        <v>887.6567681599314</v>
      </c>
      <c r="AE163" s="39">
        <f t="shared" si="83"/>
        <v>750.44670049516867</v>
      </c>
      <c r="AF163" s="39">
        <f t="shared" si="83"/>
        <v>566.24911737094351</v>
      </c>
      <c r="AG163" s="39">
        <f t="shared" si="83"/>
        <v>455.46192168568058</v>
      </c>
      <c r="AH163" s="39">
        <f t="shared" si="83"/>
        <v>286.98754221173857</v>
      </c>
      <c r="AI163" s="39">
        <f t="shared" si="83"/>
        <v>0</v>
      </c>
      <c r="AJ163" s="39">
        <f t="shared" si="83"/>
        <v>0</v>
      </c>
      <c r="AK163" s="39">
        <f t="shared" si="83"/>
        <v>0</v>
      </c>
      <c r="AL163" s="39">
        <f t="shared" si="83"/>
        <v>0</v>
      </c>
      <c r="AM163" s="39">
        <f t="shared" si="83"/>
        <v>0</v>
      </c>
      <c r="AN163" s="39">
        <f t="shared" si="83"/>
        <v>0</v>
      </c>
      <c r="AO163" s="35"/>
      <c r="AP163" s="28"/>
    </row>
    <row r="164" spans="1:42" s="27" customFormat="1" ht="15.75" customHeight="1" x14ac:dyDescent="0.25">
      <c r="B164" s="14"/>
      <c r="E164" s="85"/>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5"/>
      <c r="AP164" s="28"/>
    </row>
    <row r="165" spans="1:42" s="27" customFormat="1" ht="15.75" customHeight="1" x14ac:dyDescent="0.25">
      <c r="A165" s="48" t="s">
        <v>45</v>
      </c>
      <c r="B165" s="14"/>
      <c r="E165" s="85"/>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5"/>
      <c r="AP165" s="28"/>
    </row>
    <row r="166" spans="1:42" s="116" customFormat="1" ht="15.75" customHeight="1" x14ac:dyDescent="0.25">
      <c r="A166" s="162"/>
      <c r="B166" s="162"/>
      <c r="C166" s="102" t="s">
        <v>198</v>
      </c>
      <c r="E166" s="276">
        <f>SUM(F166:AN166)</f>
        <v>6439.9316171280689</v>
      </c>
      <c r="F166" s="163">
        <f t="shared" ref="F166:AN166" si="84">IF(F174=0,0,+F79-F119-F163)</f>
        <v>0</v>
      </c>
      <c r="G166" s="163">
        <f t="shared" si="84"/>
        <v>0</v>
      </c>
      <c r="H166" s="163">
        <f t="shared" si="84"/>
        <v>0</v>
      </c>
      <c r="I166" s="163">
        <f t="shared" si="84"/>
        <v>0</v>
      </c>
      <c r="J166" s="163">
        <f t="shared" si="84"/>
        <v>0</v>
      </c>
      <c r="K166" s="163">
        <f t="shared" si="84"/>
        <v>0</v>
      </c>
      <c r="L166" s="163">
        <f t="shared" si="84"/>
        <v>0</v>
      </c>
      <c r="M166" s="163">
        <f t="shared" si="84"/>
        <v>0</v>
      </c>
      <c r="N166" s="163">
        <f t="shared" si="84"/>
        <v>0</v>
      </c>
      <c r="O166" s="163">
        <f t="shared" si="84"/>
        <v>0</v>
      </c>
      <c r="P166" s="163">
        <f t="shared" si="84"/>
        <v>0</v>
      </c>
      <c r="Q166" s="163">
        <f t="shared" si="84"/>
        <v>0</v>
      </c>
      <c r="R166" s="163">
        <f t="shared" si="84"/>
        <v>0</v>
      </c>
      <c r="S166" s="163">
        <f t="shared" si="84"/>
        <v>0</v>
      </c>
      <c r="T166" s="163">
        <f t="shared" si="84"/>
        <v>0</v>
      </c>
      <c r="U166" s="163">
        <f t="shared" si="84"/>
        <v>0</v>
      </c>
      <c r="V166" s="163">
        <f t="shared" si="84"/>
        <v>0</v>
      </c>
      <c r="W166" s="163">
        <f t="shared" si="84"/>
        <v>0</v>
      </c>
      <c r="X166" s="163">
        <f t="shared" si="84"/>
        <v>-14.969893979389198</v>
      </c>
      <c r="Y166" s="163">
        <f t="shared" si="84"/>
        <v>-32.335697173972648</v>
      </c>
      <c r="Z166" s="163">
        <f>IF(Z174=0,0,+Z79-Z119-Z163)</f>
        <v>-32.306895777851679</v>
      </c>
      <c r="AA166" s="163">
        <f t="shared" si="84"/>
        <v>1065.6073050301609</v>
      </c>
      <c r="AB166" s="163">
        <f t="shared" si="84"/>
        <v>1426.2038820835589</v>
      </c>
      <c r="AC166" s="163">
        <f t="shared" si="84"/>
        <v>1177.9399704035927</v>
      </c>
      <c r="AD166" s="163">
        <f t="shared" si="84"/>
        <v>870.90062310746077</v>
      </c>
      <c r="AE166" s="163">
        <f t="shared" si="84"/>
        <v>723.17823674136662</v>
      </c>
      <c r="AF166" s="163">
        <f t="shared" si="84"/>
        <v>543.32286030413218</v>
      </c>
      <c r="AG166" s="163">
        <f t="shared" si="84"/>
        <v>437.15969052843531</v>
      </c>
      <c r="AH166" s="163">
        <f t="shared" si="84"/>
        <v>275.23153586057589</v>
      </c>
      <c r="AI166" s="163">
        <f t="shared" si="84"/>
        <v>0</v>
      </c>
      <c r="AJ166" s="163">
        <f t="shared" si="84"/>
        <v>0</v>
      </c>
      <c r="AK166" s="163">
        <f t="shared" si="84"/>
        <v>0</v>
      </c>
      <c r="AL166" s="163">
        <f t="shared" si="84"/>
        <v>0</v>
      </c>
      <c r="AM166" s="163">
        <f t="shared" si="84"/>
        <v>0</v>
      </c>
      <c r="AN166" s="163">
        <f t="shared" si="84"/>
        <v>0</v>
      </c>
      <c r="AO166" s="47"/>
      <c r="AP166" s="117"/>
    </row>
    <row r="167" spans="1:42" s="26" customFormat="1" ht="15.75" customHeight="1" x14ac:dyDescent="0.25">
      <c r="A167" s="13"/>
      <c r="B167"/>
      <c r="C167" t="s">
        <v>199</v>
      </c>
      <c r="D167"/>
      <c r="E167" s="85"/>
      <c r="F167" s="5">
        <f t="shared" ref="F167:AN167" si="85">IF(F166&lt;0,F166,0)</f>
        <v>0</v>
      </c>
      <c r="G167" s="5">
        <f t="shared" si="85"/>
        <v>0</v>
      </c>
      <c r="H167" s="5">
        <f t="shared" si="85"/>
        <v>0</v>
      </c>
      <c r="I167" s="5">
        <f t="shared" si="85"/>
        <v>0</v>
      </c>
      <c r="J167" s="5">
        <f t="shared" si="85"/>
        <v>0</v>
      </c>
      <c r="K167" s="5">
        <f t="shared" si="85"/>
        <v>0</v>
      </c>
      <c r="L167" s="5">
        <f t="shared" si="85"/>
        <v>0</v>
      </c>
      <c r="M167" s="5">
        <f t="shared" si="85"/>
        <v>0</v>
      </c>
      <c r="N167" s="5">
        <f t="shared" si="85"/>
        <v>0</v>
      </c>
      <c r="O167" s="5">
        <f t="shared" si="85"/>
        <v>0</v>
      </c>
      <c r="P167" s="5">
        <f t="shared" si="85"/>
        <v>0</v>
      </c>
      <c r="Q167" s="5">
        <f t="shared" si="85"/>
        <v>0</v>
      </c>
      <c r="R167" s="5">
        <f t="shared" si="85"/>
        <v>0</v>
      </c>
      <c r="S167" s="5">
        <f t="shared" si="85"/>
        <v>0</v>
      </c>
      <c r="T167" s="5">
        <f t="shared" si="85"/>
        <v>0</v>
      </c>
      <c r="U167" s="5">
        <f t="shared" si="85"/>
        <v>0</v>
      </c>
      <c r="V167" s="5">
        <f t="shared" si="85"/>
        <v>0</v>
      </c>
      <c r="W167" s="5">
        <f t="shared" si="85"/>
        <v>0</v>
      </c>
      <c r="X167" s="5">
        <f t="shared" si="85"/>
        <v>-14.969893979389198</v>
      </c>
      <c r="Y167" s="5">
        <f t="shared" si="85"/>
        <v>-32.335697173972648</v>
      </c>
      <c r="Z167" s="5">
        <f t="shared" si="85"/>
        <v>-32.306895777851679</v>
      </c>
      <c r="AA167" s="5">
        <f t="shared" si="85"/>
        <v>0</v>
      </c>
      <c r="AB167" s="5">
        <f t="shared" si="85"/>
        <v>0</v>
      </c>
      <c r="AC167" s="5">
        <f t="shared" si="85"/>
        <v>0</v>
      </c>
      <c r="AD167" s="5">
        <f t="shared" si="85"/>
        <v>0</v>
      </c>
      <c r="AE167" s="5">
        <f t="shared" si="85"/>
        <v>0</v>
      </c>
      <c r="AF167" s="5">
        <f t="shared" si="85"/>
        <v>0</v>
      </c>
      <c r="AG167" s="5">
        <f t="shared" si="85"/>
        <v>0</v>
      </c>
      <c r="AH167" s="5">
        <f t="shared" si="85"/>
        <v>0</v>
      </c>
      <c r="AI167" s="5">
        <f t="shared" si="85"/>
        <v>0</v>
      </c>
      <c r="AJ167" s="5">
        <f t="shared" si="85"/>
        <v>0</v>
      </c>
      <c r="AK167" s="5">
        <f t="shared" si="85"/>
        <v>0</v>
      </c>
      <c r="AL167" s="5">
        <f t="shared" si="85"/>
        <v>0</v>
      </c>
      <c r="AM167" s="5">
        <f t="shared" si="85"/>
        <v>0</v>
      </c>
      <c r="AN167" s="5">
        <f t="shared" si="85"/>
        <v>0</v>
      </c>
      <c r="AO167" s="27"/>
      <c r="AP167" s="28"/>
    </row>
    <row r="168" spans="1:42" s="26" customFormat="1" ht="15.75" customHeight="1" x14ac:dyDescent="0.25">
      <c r="A168" s="13"/>
      <c r="B168"/>
      <c r="C168" t="s">
        <v>200</v>
      </c>
      <c r="D168"/>
      <c r="E168" s="119"/>
      <c r="F168" s="5">
        <f>+F167</f>
        <v>0</v>
      </c>
      <c r="G168" s="5">
        <f t="shared" ref="G168:AN168" si="86">+G167+F170</f>
        <v>0</v>
      </c>
      <c r="H168" s="5">
        <f t="shared" si="86"/>
        <v>0</v>
      </c>
      <c r="I168" s="5">
        <f t="shared" si="86"/>
        <v>0</v>
      </c>
      <c r="J168" s="5">
        <f t="shared" si="86"/>
        <v>0</v>
      </c>
      <c r="K168" s="5">
        <f t="shared" si="86"/>
        <v>0</v>
      </c>
      <c r="L168" s="5">
        <f t="shared" si="86"/>
        <v>0</v>
      </c>
      <c r="M168" s="5">
        <f t="shared" si="86"/>
        <v>0</v>
      </c>
      <c r="N168" s="5">
        <f t="shared" si="86"/>
        <v>0</v>
      </c>
      <c r="O168" s="5">
        <f t="shared" si="86"/>
        <v>0</v>
      </c>
      <c r="P168" s="5">
        <f t="shared" si="86"/>
        <v>0</v>
      </c>
      <c r="Q168" s="5">
        <f t="shared" si="86"/>
        <v>0</v>
      </c>
      <c r="R168" s="5">
        <f t="shared" si="86"/>
        <v>0</v>
      </c>
      <c r="S168" s="5">
        <f t="shared" si="86"/>
        <v>0</v>
      </c>
      <c r="T168" s="5">
        <f t="shared" si="86"/>
        <v>0</v>
      </c>
      <c r="U168" s="5">
        <f t="shared" si="86"/>
        <v>0</v>
      </c>
      <c r="V168" s="5">
        <f t="shared" si="86"/>
        <v>0</v>
      </c>
      <c r="W168" s="5">
        <f t="shared" si="86"/>
        <v>0</v>
      </c>
      <c r="X168" s="5">
        <f t="shared" si="86"/>
        <v>-14.969893979389198</v>
      </c>
      <c r="Y168" s="5">
        <f t="shared" si="86"/>
        <v>-47.305591153361846</v>
      </c>
      <c r="Z168" s="5">
        <f t="shared" si="86"/>
        <v>-79.612486931213525</v>
      </c>
      <c r="AA168" s="5">
        <f t="shared" si="86"/>
        <v>-79.612486931213525</v>
      </c>
      <c r="AB168" s="5">
        <f t="shared" si="86"/>
        <v>0</v>
      </c>
      <c r="AC168" s="5">
        <f t="shared" si="86"/>
        <v>0</v>
      </c>
      <c r="AD168" s="5">
        <f t="shared" si="86"/>
        <v>0</v>
      </c>
      <c r="AE168" s="5">
        <f t="shared" si="86"/>
        <v>0</v>
      </c>
      <c r="AF168" s="5">
        <f t="shared" si="86"/>
        <v>0</v>
      </c>
      <c r="AG168" s="5">
        <f t="shared" si="86"/>
        <v>0</v>
      </c>
      <c r="AH168" s="5">
        <f t="shared" si="86"/>
        <v>0</v>
      </c>
      <c r="AI168" s="5">
        <f t="shared" si="86"/>
        <v>0</v>
      </c>
      <c r="AJ168" s="5">
        <f t="shared" si="86"/>
        <v>0</v>
      </c>
      <c r="AK168" s="5">
        <f t="shared" si="86"/>
        <v>0</v>
      </c>
      <c r="AL168" s="5">
        <f t="shared" si="86"/>
        <v>0</v>
      </c>
      <c r="AM168" s="5">
        <f t="shared" si="86"/>
        <v>0</v>
      </c>
      <c r="AN168" s="5">
        <f t="shared" si="86"/>
        <v>0</v>
      </c>
      <c r="AO168" s="27"/>
      <c r="AP168" s="28"/>
    </row>
    <row r="169" spans="1:42" s="26" customFormat="1" ht="15.75" customHeight="1" x14ac:dyDescent="0.25">
      <c r="A169" s="13"/>
      <c r="B169"/>
      <c r="C169" t="s">
        <v>201</v>
      </c>
      <c r="D169"/>
      <c r="E169" s="119"/>
      <c r="F169" s="5">
        <f t="shared" ref="F169:AN169" si="87">IF(F166&lt;0,0,IF(F166&gt;-F168,F168,-F166))</f>
        <v>0</v>
      </c>
      <c r="G169" s="5">
        <f t="shared" si="87"/>
        <v>0</v>
      </c>
      <c r="H169" s="5">
        <f t="shared" si="87"/>
        <v>0</v>
      </c>
      <c r="I169" s="5">
        <f t="shared" si="87"/>
        <v>0</v>
      </c>
      <c r="J169" s="5">
        <f t="shared" si="87"/>
        <v>0</v>
      </c>
      <c r="K169" s="5">
        <f t="shared" si="87"/>
        <v>0</v>
      </c>
      <c r="L169" s="5">
        <f t="shared" si="87"/>
        <v>0</v>
      </c>
      <c r="M169" s="5">
        <f t="shared" si="87"/>
        <v>0</v>
      </c>
      <c r="N169" s="5">
        <f t="shared" si="87"/>
        <v>0</v>
      </c>
      <c r="O169" s="5">
        <f t="shared" si="87"/>
        <v>0</v>
      </c>
      <c r="P169" s="5">
        <f t="shared" si="87"/>
        <v>0</v>
      </c>
      <c r="Q169" s="5">
        <f t="shared" si="87"/>
        <v>0</v>
      </c>
      <c r="R169" s="5">
        <f t="shared" si="87"/>
        <v>0</v>
      </c>
      <c r="S169" s="5">
        <f t="shared" si="87"/>
        <v>0</v>
      </c>
      <c r="T169" s="5">
        <f t="shared" si="87"/>
        <v>0</v>
      </c>
      <c r="U169" s="5">
        <f t="shared" si="87"/>
        <v>0</v>
      </c>
      <c r="V169" s="5">
        <f t="shared" si="87"/>
        <v>0</v>
      </c>
      <c r="W169" s="5">
        <f t="shared" si="87"/>
        <v>0</v>
      </c>
      <c r="X169" s="5">
        <f t="shared" si="87"/>
        <v>0</v>
      </c>
      <c r="Y169" s="5">
        <f t="shared" si="87"/>
        <v>0</v>
      </c>
      <c r="Z169" s="5">
        <f t="shared" si="87"/>
        <v>0</v>
      </c>
      <c r="AA169" s="5">
        <f t="shared" si="87"/>
        <v>-79.612486931213525</v>
      </c>
      <c r="AB169" s="5">
        <f t="shared" si="87"/>
        <v>0</v>
      </c>
      <c r="AC169" s="5">
        <f t="shared" si="87"/>
        <v>0</v>
      </c>
      <c r="AD169" s="5">
        <f t="shared" si="87"/>
        <v>0</v>
      </c>
      <c r="AE169" s="5">
        <f t="shared" si="87"/>
        <v>0</v>
      </c>
      <c r="AF169" s="5">
        <f t="shared" si="87"/>
        <v>0</v>
      </c>
      <c r="AG169" s="5">
        <f t="shared" si="87"/>
        <v>0</v>
      </c>
      <c r="AH169" s="5">
        <f t="shared" si="87"/>
        <v>0</v>
      </c>
      <c r="AI169" s="5">
        <f t="shared" si="87"/>
        <v>0</v>
      </c>
      <c r="AJ169" s="5">
        <f t="shared" si="87"/>
        <v>0</v>
      </c>
      <c r="AK169" s="5">
        <f t="shared" si="87"/>
        <v>0</v>
      </c>
      <c r="AL169" s="5">
        <f t="shared" si="87"/>
        <v>0</v>
      </c>
      <c r="AM169" s="5">
        <f t="shared" si="87"/>
        <v>0</v>
      </c>
      <c r="AN169" s="5">
        <f t="shared" si="87"/>
        <v>0</v>
      </c>
      <c r="AO169" s="27"/>
      <c r="AP169" s="28"/>
    </row>
    <row r="170" spans="1:42" s="26" customFormat="1" ht="15.75" customHeight="1" x14ac:dyDescent="0.25">
      <c r="A170" s="13"/>
      <c r="B170"/>
      <c r="C170" t="s">
        <v>202</v>
      </c>
      <c r="D170"/>
      <c r="E170" s="119"/>
      <c r="F170" s="5">
        <f t="shared" ref="F170:AN170" si="88">+F168-F169</f>
        <v>0</v>
      </c>
      <c r="G170" s="5">
        <f t="shared" si="88"/>
        <v>0</v>
      </c>
      <c r="H170" s="5">
        <f t="shared" si="88"/>
        <v>0</v>
      </c>
      <c r="I170" s="5">
        <f t="shared" si="88"/>
        <v>0</v>
      </c>
      <c r="J170" s="5">
        <f t="shared" si="88"/>
        <v>0</v>
      </c>
      <c r="K170" s="5">
        <f t="shared" si="88"/>
        <v>0</v>
      </c>
      <c r="L170" s="5">
        <f t="shared" si="88"/>
        <v>0</v>
      </c>
      <c r="M170" s="5">
        <f t="shared" si="88"/>
        <v>0</v>
      </c>
      <c r="N170" s="5">
        <f t="shared" si="88"/>
        <v>0</v>
      </c>
      <c r="O170" s="5">
        <f t="shared" si="88"/>
        <v>0</v>
      </c>
      <c r="P170" s="5">
        <f t="shared" si="88"/>
        <v>0</v>
      </c>
      <c r="Q170" s="5">
        <f t="shared" si="88"/>
        <v>0</v>
      </c>
      <c r="R170" s="5">
        <f t="shared" si="88"/>
        <v>0</v>
      </c>
      <c r="S170" s="5">
        <f t="shared" si="88"/>
        <v>0</v>
      </c>
      <c r="T170" s="5">
        <f t="shared" si="88"/>
        <v>0</v>
      </c>
      <c r="U170" s="5">
        <f t="shared" si="88"/>
        <v>0</v>
      </c>
      <c r="V170" s="5">
        <f t="shared" si="88"/>
        <v>0</v>
      </c>
      <c r="W170" s="5">
        <f t="shared" si="88"/>
        <v>0</v>
      </c>
      <c r="X170" s="5">
        <f t="shared" si="88"/>
        <v>-14.969893979389198</v>
      </c>
      <c r="Y170" s="5">
        <f t="shared" si="88"/>
        <v>-47.305591153361846</v>
      </c>
      <c r="Z170" s="5">
        <f t="shared" si="88"/>
        <v>-79.612486931213525</v>
      </c>
      <c r="AA170" s="5">
        <f t="shared" si="88"/>
        <v>0</v>
      </c>
      <c r="AB170" s="5">
        <f t="shared" si="88"/>
        <v>0</v>
      </c>
      <c r="AC170" s="5">
        <f t="shared" si="88"/>
        <v>0</v>
      </c>
      <c r="AD170" s="5">
        <f t="shared" si="88"/>
        <v>0</v>
      </c>
      <c r="AE170" s="5">
        <f t="shared" si="88"/>
        <v>0</v>
      </c>
      <c r="AF170" s="5">
        <f t="shared" si="88"/>
        <v>0</v>
      </c>
      <c r="AG170" s="5">
        <f t="shared" si="88"/>
        <v>0</v>
      </c>
      <c r="AH170" s="5">
        <f t="shared" si="88"/>
        <v>0</v>
      </c>
      <c r="AI170" s="5">
        <f t="shared" si="88"/>
        <v>0</v>
      </c>
      <c r="AJ170" s="5">
        <f t="shared" si="88"/>
        <v>0</v>
      </c>
      <c r="AK170" s="5">
        <f t="shared" si="88"/>
        <v>0</v>
      </c>
      <c r="AL170" s="5">
        <f t="shared" si="88"/>
        <v>0</v>
      </c>
      <c r="AM170" s="5">
        <f t="shared" si="88"/>
        <v>0</v>
      </c>
      <c r="AN170" s="5">
        <f t="shared" si="88"/>
        <v>0</v>
      </c>
      <c r="AO170" s="27"/>
      <c r="AP170" s="28"/>
    </row>
    <row r="171" spans="1:42" s="128" customFormat="1" ht="15.75" customHeight="1" x14ac:dyDescent="0.25">
      <c r="C171" s="128" t="s">
        <v>154</v>
      </c>
      <c r="E171" s="276">
        <f>SUM(F171:AN171)</f>
        <v>6439.9316171280689</v>
      </c>
      <c r="F171" s="277">
        <f t="shared" ref="F171:AN171" si="89">IF(F166&lt;0,0,F166+F169)</f>
        <v>0</v>
      </c>
      <c r="G171" s="277">
        <f t="shared" si="89"/>
        <v>0</v>
      </c>
      <c r="H171" s="277">
        <f t="shared" si="89"/>
        <v>0</v>
      </c>
      <c r="I171" s="277">
        <f t="shared" si="89"/>
        <v>0</v>
      </c>
      <c r="J171" s="277">
        <f t="shared" si="89"/>
        <v>0</v>
      </c>
      <c r="K171" s="277">
        <f t="shared" si="89"/>
        <v>0</v>
      </c>
      <c r="L171" s="277">
        <f t="shared" si="89"/>
        <v>0</v>
      </c>
      <c r="M171" s="277">
        <f t="shared" si="89"/>
        <v>0</v>
      </c>
      <c r="N171" s="277">
        <f t="shared" si="89"/>
        <v>0</v>
      </c>
      <c r="O171" s="277">
        <f t="shared" si="89"/>
        <v>0</v>
      </c>
      <c r="P171" s="277">
        <f t="shared" si="89"/>
        <v>0</v>
      </c>
      <c r="Q171" s="277">
        <f t="shared" si="89"/>
        <v>0</v>
      </c>
      <c r="R171" s="277">
        <f t="shared" si="89"/>
        <v>0</v>
      </c>
      <c r="S171" s="277">
        <f t="shared" si="89"/>
        <v>0</v>
      </c>
      <c r="T171" s="277">
        <f t="shared" si="89"/>
        <v>0</v>
      </c>
      <c r="U171" s="277">
        <f t="shared" si="89"/>
        <v>0</v>
      </c>
      <c r="V171" s="277">
        <f t="shared" si="89"/>
        <v>0</v>
      </c>
      <c r="W171" s="277">
        <f t="shared" si="89"/>
        <v>0</v>
      </c>
      <c r="X171" s="277">
        <f t="shared" si="89"/>
        <v>0</v>
      </c>
      <c r="Y171" s="277">
        <f t="shared" si="89"/>
        <v>0</v>
      </c>
      <c r="Z171" s="277">
        <f t="shared" si="89"/>
        <v>0</v>
      </c>
      <c r="AA171" s="277">
        <f t="shared" si="89"/>
        <v>985.99481809894735</v>
      </c>
      <c r="AB171" s="277">
        <f t="shared" si="89"/>
        <v>1426.2038820835589</v>
      </c>
      <c r="AC171" s="277">
        <f t="shared" si="89"/>
        <v>1177.9399704035927</v>
      </c>
      <c r="AD171" s="277">
        <f t="shared" si="89"/>
        <v>870.90062310746077</v>
      </c>
      <c r="AE171" s="277">
        <f t="shared" si="89"/>
        <v>723.17823674136662</v>
      </c>
      <c r="AF171" s="277">
        <f t="shared" si="89"/>
        <v>543.32286030413218</v>
      </c>
      <c r="AG171" s="277">
        <f t="shared" si="89"/>
        <v>437.15969052843531</v>
      </c>
      <c r="AH171" s="277">
        <f t="shared" si="89"/>
        <v>275.23153586057589</v>
      </c>
      <c r="AI171" s="277">
        <f t="shared" si="89"/>
        <v>0</v>
      </c>
      <c r="AJ171" s="277">
        <f t="shared" si="89"/>
        <v>0</v>
      </c>
      <c r="AK171" s="277">
        <f t="shared" si="89"/>
        <v>0</v>
      </c>
      <c r="AL171" s="277">
        <f t="shared" si="89"/>
        <v>0</v>
      </c>
      <c r="AM171" s="277">
        <f t="shared" si="89"/>
        <v>0</v>
      </c>
      <c r="AN171" s="277">
        <f t="shared" si="89"/>
        <v>0</v>
      </c>
      <c r="AO171" s="85"/>
      <c r="AP171" s="168"/>
    </row>
    <row r="172" spans="1:42" x14ac:dyDescent="0.25">
      <c r="O172" s="5">
        <f>+O171*D177</f>
        <v>0</v>
      </c>
    </row>
    <row r="173" spans="1:42" s="26" customFormat="1" ht="15.75" customHeight="1" x14ac:dyDescent="0.25">
      <c r="A173"/>
      <c r="B173" s="29" t="s">
        <v>152</v>
      </c>
      <c r="E173" s="99"/>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2"/>
      <c r="AP173" s="28"/>
    </row>
    <row r="174" spans="1:42" s="26" customFormat="1" ht="15.75" customHeight="1" x14ac:dyDescent="0.25">
      <c r="A174"/>
      <c r="C174" s="26" t="s">
        <v>170</v>
      </c>
      <c r="E174" s="85">
        <f>SUM(F174:AN174)</f>
        <v>280.00000000000034</v>
      </c>
      <c r="F174" s="37">
        <f t="shared" ref="F174:AN174" si="90">+F11</f>
        <v>0</v>
      </c>
      <c r="G174" s="37">
        <f t="shared" si="90"/>
        <v>0</v>
      </c>
      <c r="H174" s="37">
        <f t="shared" si="90"/>
        <v>0</v>
      </c>
      <c r="I174" s="37">
        <f t="shared" si="90"/>
        <v>0</v>
      </c>
      <c r="J174" s="37">
        <f t="shared" si="90"/>
        <v>0</v>
      </c>
      <c r="K174" s="37">
        <f t="shared" si="90"/>
        <v>0</v>
      </c>
      <c r="L174" s="37">
        <f t="shared" si="90"/>
        <v>0</v>
      </c>
      <c r="M174" s="37">
        <f t="shared" si="90"/>
        <v>0</v>
      </c>
      <c r="N174" s="37">
        <f t="shared" si="90"/>
        <v>0</v>
      </c>
      <c r="O174" s="37">
        <f t="shared" si="90"/>
        <v>0</v>
      </c>
      <c r="P174" s="37">
        <f t="shared" si="90"/>
        <v>0</v>
      </c>
      <c r="Q174" s="37">
        <f t="shared" si="90"/>
        <v>0</v>
      </c>
      <c r="R174" s="37">
        <f t="shared" si="90"/>
        <v>0</v>
      </c>
      <c r="S174" s="37">
        <f t="shared" si="90"/>
        <v>0</v>
      </c>
      <c r="T174" s="37">
        <f t="shared" si="90"/>
        <v>0</v>
      </c>
      <c r="U174" s="37">
        <f t="shared" si="90"/>
        <v>0</v>
      </c>
      <c r="V174" s="37">
        <f t="shared" si="90"/>
        <v>4.8883928571428568</v>
      </c>
      <c r="W174" s="37">
        <f t="shared" si="90"/>
        <v>18.25</v>
      </c>
      <c r="X174" s="37">
        <f t="shared" si="90"/>
        <v>27.375</v>
      </c>
      <c r="Y174" s="37">
        <f t="shared" si="90"/>
        <v>27.375</v>
      </c>
      <c r="Z174" s="37">
        <f t="shared" si="90"/>
        <v>27.375</v>
      </c>
      <c r="AA174" s="37">
        <f t="shared" si="90"/>
        <v>27.375</v>
      </c>
      <c r="AB174" s="37">
        <f t="shared" si="90"/>
        <v>27.375</v>
      </c>
      <c r="AC174" s="37">
        <f t="shared" si="90"/>
        <v>27.375</v>
      </c>
      <c r="AD174" s="37">
        <f t="shared" si="90"/>
        <v>26.193181818181909</v>
      </c>
      <c r="AE174" s="37">
        <f t="shared" si="90"/>
        <v>22.451298701298775</v>
      </c>
      <c r="AF174" s="37">
        <f t="shared" si="90"/>
        <v>17.773944805194866</v>
      </c>
      <c r="AG174" s="37">
        <f t="shared" si="90"/>
        <v>14.96753246753252</v>
      </c>
      <c r="AH174" s="37">
        <f t="shared" si="90"/>
        <v>11.225649350649391</v>
      </c>
      <c r="AI174" s="37">
        <f t="shared" si="90"/>
        <v>0</v>
      </c>
      <c r="AJ174" s="37">
        <f t="shared" si="90"/>
        <v>0</v>
      </c>
      <c r="AK174" s="37">
        <f t="shared" si="90"/>
        <v>0</v>
      </c>
      <c r="AL174" s="37">
        <f t="shared" si="90"/>
        <v>0</v>
      </c>
      <c r="AM174" s="37">
        <f t="shared" si="90"/>
        <v>0</v>
      </c>
      <c r="AN174" s="37">
        <f t="shared" si="90"/>
        <v>0</v>
      </c>
      <c r="AO174" s="32"/>
      <c r="AP174" s="28"/>
    </row>
    <row r="175" spans="1:42" s="26" customFormat="1" ht="15.75" customHeight="1" x14ac:dyDescent="0.25">
      <c r="A175"/>
      <c r="C175" s="26" t="s">
        <v>153</v>
      </c>
      <c r="E175" s="99"/>
      <c r="F175" s="37">
        <f t="shared" ref="F175:AN175" si="91">+F12</f>
        <v>0</v>
      </c>
      <c r="G175" s="37">
        <f t="shared" si="91"/>
        <v>0</v>
      </c>
      <c r="H175" s="37">
        <f t="shared" si="91"/>
        <v>0</v>
      </c>
      <c r="I175" s="37">
        <f t="shared" si="91"/>
        <v>0</v>
      </c>
      <c r="J175" s="37">
        <f t="shared" si="91"/>
        <v>0</v>
      </c>
      <c r="K175" s="37">
        <f t="shared" si="91"/>
        <v>0</v>
      </c>
      <c r="L175" s="37">
        <f t="shared" si="91"/>
        <v>0</v>
      </c>
      <c r="M175" s="37">
        <f t="shared" si="91"/>
        <v>0</v>
      </c>
      <c r="N175" s="37">
        <f t="shared" si="91"/>
        <v>0</v>
      </c>
      <c r="O175" s="37">
        <f t="shared" si="91"/>
        <v>0</v>
      </c>
      <c r="P175" s="37">
        <f t="shared" si="91"/>
        <v>0</v>
      </c>
      <c r="Q175" s="37">
        <f t="shared" si="91"/>
        <v>0</v>
      </c>
      <c r="R175" s="37">
        <f t="shared" si="91"/>
        <v>0</v>
      </c>
      <c r="S175" s="37">
        <f t="shared" si="91"/>
        <v>0</v>
      </c>
      <c r="T175" s="37">
        <f t="shared" si="91"/>
        <v>0</v>
      </c>
      <c r="U175" s="37">
        <f t="shared" si="91"/>
        <v>0</v>
      </c>
      <c r="V175" s="37">
        <f t="shared" si="91"/>
        <v>4.8883928571428568</v>
      </c>
      <c r="W175" s="37">
        <f t="shared" si="91"/>
        <v>23.138392857142858</v>
      </c>
      <c r="X175" s="37">
        <f t="shared" si="91"/>
        <v>50.513392857142861</v>
      </c>
      <c r="Y175" s="37">
        <f t="shared" si="91"/>
        <v>77.888392857142861</v>
      </c>
      <c r="Z175" s="37">
        <f t="shared" si="91"/>
        <v>105.26339285714286</v>
      </c>
      <c r="AA175" s="37">
        <f t="shared" si="91"/>
        <v>132.63839285714286</v>
      </c>
      <c r="AB175" s="37">
        <f t="shared" si="91"/>
        <v>160.01339285714286</v>
      </c>
      <c r="AC175" s="37">
        <f t="shared" si="91"/>
        <v>187.38839285714286</v>
      </c>
      <c r="AD175" s="37">
        <f t="shared" si="91"/>
        <v>213.58157467532476</v>
      </c>
      <c r="AE175" s="37">
        <f t="shared" si="91"/>
        <v>236.03287337662354</v>
      </c>
      <c r="AF175" s="37">
        <f t="shared" si="91"/>
        <v>253.80681818181841</v>
      </c>
      <c r="AG175" s="37">
        <f t="shared" si="91"/>
        <v>268.77435064935094</v>
      </c>
      <c r="AH175" s="37">
        <f t="shared" si="91"/>
        <v>280.00000000000034</v>
      </c>
      <c r="AI175" s="37">
        <f t="shared" si="91"/>
        <v>280.00000000000034</v>
      </c>
      <c r="AJ175" s="37">
        <f t="shared" si="91"/>
        <v>280.00000000000034</v>
      </c>
      <c r="AK175" s="37">
        <f t="shared" si="91"/>
        <v>280.00000000000034</v>
      </c>
      <c r="AL175" s="37">
        <f t="shared" si="91"/>
        <v>280.00000000000034</v>
      </c>
      <c r="AM175" s="37">
        <f t="shared" si="91"/>
        <v>280.00000000000034</v>
      </c>
      <c r="AN175" s="37">
        <f t="shared" si="91"/>
        <v>280.00000000000034</v>
      </c>
      <c r="AO175" s="32"/>
      <c r="AP175" s="28"/>
    </row>
    <row r="176" spans="1:42" s="26" customFormat="1" ht="15.75" customHeight="1" x14ac:dyDescent="0.25">
      <c r="A176"/>
      <c r="C176" s="29" t="s">
        <v>171</v>
      </c>
      <c r="E176" s="99"/>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2"/>
      <c r="AP176" s="28"/>
    </row>
    <row r="177" spans="1:44" s="26" customFormat="1" ht="15.75" customHeight="1" x14ac:dyDescent="0.25">
      <c r="A177" s="13"/>
      <c r="C177" s="160">
        <f>+Dashboard!J42</f>
        <v>350</v>
      </c>
      <c r="D177" s="93">
        <f>+Dashboard!K41</f>
        <v>0.7</v>
      </c>
      <c r="E177" s="85">
        <f t="shared" ref="E177:E182" si="92">SUM(F177:AN177)</f>
        <v>196.0000000000002</v>
      </c>
      <c r="F177" s="41">
        <f>IF(F$175&lt;$C177,F$174*$D177,IF(E175&lt;$C177,(F$174-(F$175-$C177))*$D177,0))</f>
        <v>0</v>
      </c>
      <c r="G177" s="41">
        <f t="shared" ref="G177:AN177" si="93">IF(G$175&lt;$C177,G$174*$D177,IF(F175&lt;$C177,(G$174-(G$175-$C177))*$D177,0))</f>
        <v>0</v>
      </c>
      <c r="H177" s="41">
        <f t="shared" si="93"/>
        <v>0</v>
      </c>
      <c r="I177" s="41">
        <f t="shared" si="93"/>
        <v>0</v>
      </c>
      <c r="J177" s="41">
        <f t="shared" si="93"/>
        <v>0</v>
      </c>
      <c r="K177" s="41">
        <f t="shared" si="93"/>
        <v>0</v>
      </c>
      <c r="L177" s="41">
        <f t="shared" si="93"/>
        <v>0</v>
      </c>
      <c r="M177" s="41">
        <f t="shared" si="93"/>
        <v>0</v>
      </c>
      <c r="N177" s="41">
        <f t="shared" si="93"/>
        <v>0</v>
      </c>
      <c r="O177" s="41">
        <f t="shared" si="93"/>
        <v>0</v>
      </c>
      <c r="P177" s="41">
        <f t="shared" si="93"/>
        <v>0</v>
      </c>
      <c r="Q177" s="41">
        <f t="shared" si="93"/>
        <v>0</v>
      </c>
      <c r="R177" s="41">
        <f t="shared" si="93"/>
        <v>0</v>
      </c>
      <c r="S177" s="41">
        <f t="shared" si="93"/>
        <v>0</v>
      </c>
      <c r="T177" s="41">
        <f t="shared" si="93"/>
        <v>0</v>
      </c>
      <c r="U177" s="41">
        <f t="shared" si="93"/>
        <v>0</v>
      </c>
      <c r="V177" s="41">
        <f t="shared" si="93"/>
        <v>3.4218749999999996</v>
      </c>
      <c r="W177" s="41">
        <f t="shared" si="93"/>
        <v>12.774999999999999</v>
      </c>
      <c r="X177" s="41">
        <f t="shared" si="93"/>
        <v>19.162499999999998</v>
      </c>
      <c r="Y177" s="41">
        <f t="shared" si="93"/>
        <v>19.162499999999998</v>
      </c>
      <c r="Z177" s="41">
        <f t="shared" si="93"/>
        <v>19.162499999999998</v>
      </c>
      <c r="AA177" s="41">
        <f t="shared" si="93"/>
        <v>19.162499999999998</v>
      </c>
      <c r="AB177" s="41">
        <f t="shared" si="93"/>
        <v>19.162499999999998</v>
      </c>
      <c r="AC177" s="41">
        <f t="shared" si="93"/>
        <v>19.162499999999998</v>
      </c>
      <c r="AD177" s="41">
        <f t="shared" si="93"/>
        <v>18.335227272727334</v>
      </c>
      <c r="AE177" s="41">
        <f t="shared" si="93"/>
        <v>15.715909090909141</v>
      </c>
      <c r="AF177" s="41">
        <f t="shared" si="93"/>
        <v>12.441761363636406</v>
      </c>
      <c r="AG177" s="41">
        <f t="shared" si="93"/>
        <v>10.477272727272764</v>
      </c>
      <c r="AH177" s="41">
        <f t="shared" si="93"/>
        <v>7.8579545454545734</v>
      </c>
      <c r="AI177" s="41">
        <f t="shared" si="93"/>
        <v>0</v>
      </c>
      <c r="AJ177" s="41">
        <f t="shared" si="93"/>
        <v>0</v>
      </c>
      <c r="AK177" s="41">
        <f t="shared" si="93"/>
        <v>0</v>
      </c>
      <c r="AL177" s="41">
        <f t="shared" si="93"/>
        <v>0</v>
      </c>
      <c r="AM177" s="41">
        <f t="shared" si="93"/>
        <v>0</v>
      </c>
      <c r="AN177" s="41">
        <f t="shared" si="93"/>
        <v>0</v>
      </c>
      <c r="AO177" s="27"/>
      <c r="AP177" s="28"/>
    </row>
    <row r="178" spans="1:44" s="26" customFormat="1" ht="15.75" customHeight="1" x14ac:dyDescent="0.25">
      <c r="A178"/>
      <c r="C178" s="160">
        <f>+Dashboard!J44</f>
        <v>750</v>
      </c>
      <c r="D178" s="93">
        <f>+Dashboard!K43</f>
        <v>0.65</v>
      </c>
      <c r="E178" s="85">
        <f t="shared" si="92"/>
        <v>0</v>
      </c>
      <c r="F178" s="41">
        <f>IF(F$175&lt;$C177,0,IF(E$175&lt;$C177,(F$175-$C177)*$D178,IF(F$175&lt;$C178,F$174*$D178,IF(E$175&lt;$C178,(F$174-(F$175-$C178))*$D178,0))))</f>
        <v>0</v>
      </c>
      <c r="G178" s="41">
        <f t="shared" ref="G178:AN181" si="94">IF(G$175&lt;$C177,0,IF(F$175&lt;$C177,(G$175-$C177)*$D178,IF(G$175&lt;$C178,G$174*$D178,IF(F$175&lt;$C178,(G$174-(G$175-$C178))*$D178,0))))</f>
        <v>0</v>
      </c>
      <c r="H178" s="41">
        <f t="shared" si="94"/>
        <v>0</v>
      </c>
      <c r="I178" s="41">
        <f t="shared" si="94"/>
        <v>0</v>
      </c>
      <c r="J178" s="41">
        <f t="shared" si="94"/>
        <v>0</v>
      </c>
      <c r="K178" s="41">
        <f t="shared" si="94"/>
        <v>0</v>
      </c>
      <c r="L178" s="41">
        <f t="shared" si="94"/>
        <v>0</v>
      </c>
      <c r="M178" s="41">
        <f t="shared" si="94"/>
        <v>0</v>
      </c>
      <c r="N178" s="41">
        <f t="shared" si="94"/>
        <v>0</v>
      </c>
      <c r="O178" s="41">
        <f t="shared" si="94"/>
        <v>0</v>
      </c>
      <c r="P178" s="41">
        <f t="shared" si="94"/>
        <v>0</v>
      </c>
      <c r="Q178" s="41">
        <f t="shared" si="94"/>
        <v>0</v>
      </c>
      <c r="R178" s="41">
        <f t="shared" si="94"/>
        <v>0</v>
      </c>
      <c r="S178" s="41">
        <f t="shared" si="94"/>
        <v>0</v>
      </c>
      <c r="T178" s="41">
        <f t="shared" si="94"/>
        <v>0</v>
      </c>
      <c r="U178" s="41">
        <f t="shared" si="94"/>
        <v>0</v>
      </c>
      <c r="V178" s="41">
        <f t="shared" si="94"/>
        <v>0</v>
      </c>
      <c r="W178" s="41">
        <f t="shared" si="94"/>
        <v>0</v>
      </c>
      <c r="X178" s="41">
        <f t="shared" si="94"/>
        <v>0</v>
      </c>
      <c r="Y178" s="41">
        <f t="shared" si="94"/>
        <v>0</v>
      </c>
      <c r="Z178" s="41">
        <f t="shared" si="94"/>
        <v>0</v>
      </c>
      <c r="AA178" s="41">
        <f t="shared" si="94"/>
        <v>0</v>
      </c>
      <c r="AB178" s="41">
        <f t="shared" si="94"/>
        <v>0</v>
      </c>
      <c r="AC178" s="41">
        <f t="shared" si="94"/>
        <v>0</v>
      </c>
      <c r="AD178" s="41">
        <f t="shared" si="94"/>
        <v>0</v>
      </c>
      <c r="AE178" s="41">
        <f t="shared" si="94"/>
        <v>0</v>
      </c>
      <c r="AF178" s="41">
        <f t="shared" si="94"/>
        <v>0</v>
      </c>
      <c r="AG178" s="41">
        <f t="shared" si="94"/>
        <v>0</v>
      </c>
      <c r="AH178" s="41">
        <f t="shared" si="94"/>
        <v>0</v>
      </c>
      <c r="AI178" s="41">
        <f t="shared" si="94"/>
        <v>0</v>
      </c>
      <c r="AJ178" s="41">
        <f t="shared" si="94"/>
        <v>0</v>
      </c>
      <c r="AK178" s="41">
        <f t="shared" si="94"/>
        <v>0</v>
      </c>
      <c r="AL178" s="41">
        <f t="shared" si="94"/>
        <v>0</v>
      </c>
      <c r="AM178" s="41">
        <f t="shared" si="94"/>
        <v>0</v>
      </c>
      <c r="AN178" s="41">
        <f t="shared" si="94"/>
        <v>0</v>
      </c>
      <c r="AO178" s="32"/>
      <c r="AP178" s="28"/>
    </row>
    <row r="179" spans="1:44" s="26" customFormat="1" ht="15.75" customHeight="1" x14ac:dyDescent="0.25">
      <c r="A179"/>
      <c r="C179" s="160">
        <f>+Dashboard!J46</f>
        <v>1000</v>
      </c>
      <c r="D179" s="93">
        <f>+Dashboard!K45</f>
        <v>0.52500000000000002</v>
      </c>
      <c r="E179" s="85">
        <f t="shared" si="92"/>
        <v>0</v>
      </c>
      <c r="F179" s="41">
        <f t="shared" ref="F179:F181" si="95">IF(F$175&lt;$C178,0,IF(E$175&lt;$C178,(F$175-$C178)*$D179,IF(F$175&lt;$C179,F$174*$D179,IF(E$175&lt;$C179,(F$174-(F$175-$C179))*$D179,0))))</f>
        <v>0</v>
      </c>
      <c r="G179" s="41">
        <f t="shared" si="94"/>
        <v>0</v>
      </c>
      <c r="H179" s="41">
        <f t="shared" si="94"/>
        <v>0</v>
      </c>
      <c r="I179" s="41">
        <f t="shared" si="94"/>
        <v>0</v>
      </c>
      <c r="J179" s="41">
        <f t="shared" si="94"/>
        <v>0</v>
      </c>
      <c r="K179" s="41">
        <f t="shared" si="94"/>
        <v>0</v>
      </c>
      <c r="L179" s="41">
        <f t="shared" si="94"/>
        <v>0</v>
      </c>
      <c r="M179" s="41">
        <f t="shared" si="94"/>
        <v>0</v>
      </c>
      <c r="N179" s="41">
        <f t="shared" si="94"/>
        <v>0</v>
      </c>
      <c r="O179" s="41">
        <f t="shared" si="94"/>
        <v>0</v>
      </c>
      <c r="P179" s="41">
        <f t="shared" si="94"/>
        <v>0</v>
      </c>
      <c r="Q179" s="41">
        <f t="shared" si="94"/>
        <v>0</v>
      </c>
      <c r="R179" s="41">
        <f t="shared" si="94"/>
        <v>0</v>
      </c>
      <c r="S179" s="41">
        <f t="shared" si="94"/>
        <v>0</v>
      </c>
      <c r="T179" s="41">
        <f t="shared" si="94"/>
        <v>0</v>
      </c>
      <c r="U179" s="41">
        <f t="shared" si="94"/>
        <v>0</v>
      </c>
      <c r="V179" s="41">
        <f t="shared" si="94"/>
        <v>0</v>
      </c>
      <c r="W179" s="41">
        <f t="shared" si="94"/>
        <v>0</v>
      </c>
      <c r="X179" s="41">
        <f t="shared" si="94"/>
        <v>0</v>
      </c>
      <c r="Y179" s="41">
        <f t="shared" si="94"/>
        <v>0</v>
      </c>
      <c r="Z179" s="41">
        <f t="shared" si="94"/>
        <v>0</v>
      </c>
      <c r="AA179" s="41">
        <f t="shared" si="94"/>
        <v>0</v>
      </c>
      <c r="AB179" s="41">
        <f t="shared" si="94"/>
        <v>0</v>
      </c>
      <c r="AC179" s="41">
        <f t="shared" si="94"/>
        <v>0</v>
      </c>
      <c r="AD179" s="41">
        <f t="shared" si="94"/>
        <v>0</v>
      </c>
      <c r="AE179" s="41">
        <f t="shared" si="94"/>
        <v>0</v>
      </c>
      <c r="AF179" s="41">
        <f t="shared" si="94"/>
        <v>0</v>
      </c>
      <c r="AG179" s="41">
        <f t="shared" si="94"/>
        <v>0</v>
      </c>
      <c r="AH179" s="41">
        <f t="shared" si="94"/>
        <v>0</v>
      </c>
      <c r="AI179" s="41">
        <f t="shared" si="94"/>
        <v>0</v>
      </c>
      <c r="AJ179" s="41">
        <f t="shared" si="94"/>
        <v>0</v>
      </c>
      <c r="AK179" s="41">
        <f t="shared" si="94"/>
        <v>0</v>
      </c>
      <c r="AL179" s="41">
        <f t="shared" si="94"/>
        <v>0</v>
      </c>
      <c r="AM179" s="41">
        <f t="shared" si="94"/>
        <v>0</v>
      </c>
      <c r="AN179" s="41">
        <f t="shared" si="94"/>
        <v>0</v>
      </c>
      <c r="AO179" s="32"/>
      <c r="AP179" s="28"/>
    </row>
    <row r="180" spans="1:44" s="26" customFormat="1" ht="15.75" customHeight="1" x14ac:dyDescent="0.25">
      <c r="A180"/>
      <c r="C180" s="160">
        <f>+Dashboard!J48</f>
        <v>1500</v>
      </c>
      <c r="D180" s="93">
        <f>+Dashboard!K47</f>
        <v>0.44999999999999996</v>
      </c>
      <c r="E180" s="85">
        <f t="shared" si="92"/>
        <v>0</v>
      </c>
      <c r="F180" s="41">
        <f t="shared" si="95"/>
        <v>0</v>
      </c>
      <c r="G180" s="41">
        <f t="shared" si="94"/>
        <v>0</v>
      </c>
      <c r="H180" s="41">
        <f t="shared" si="94"/>
        <v>0</v>
      </c>
      <c r="I180" s="41">
        <f t="shared" si="94"/>
        <v>0</v>
      </c>
      <c r="J180" s="41">
        <f t="shared" si="94"/>
        <v>0</v>
      </c>
      <c r="K180" s="41">
        <f t="shared" si="94"/>
        <v>0</v>
      </c>
      <c r="L180" s="41">
        <f t="shared" si="94"/>
        <v>0</v>
      </c>
      <c r="M180" s="41">
        <f t="shared" si="94"/>
        <v>0</v>
      </c>
      <c r="N180" s="41">
        <f t="shared" si="94"/>
        <v>0</v>
      </c>
      <c r="O180" s="41">
        <f t="shared" si="94"/>
        <v>0</v>
      </c>
      <c r="P180" s="41">
        <f t="shared" si="94"/>
        <v>0</v>
      </c>
      <c r="Q180" s="41">
        <f t="shared" si="94"/>
        <v>0</v>
      </c>
      <c r="R180" s="41">
        <f t="shared" si="94"/>
        <v>0</v>
      </c>
      <c r="S180" s="41">
        <f t="shared" si="94"/>
        <v>0</v>
      </c>
      <c r="T180" s="41">
        <f t="shared" si="94"/>
        <v>0</v>
      </c>
      <c r="U180" s="41">
        <f t="shared" si="94"/>
        <v>0</v>
      </c>
      <c r="V180" s="41">
        <f t="shared" si="94"/>
        <v>0</v>
      </c>
      <c r="W180" s="41">
        <f t="shared" si="94"/>
        <v>0</v>
      </c>
      <c r="X180" s="41">
        <f t="shared" si="94"/>
        <v>0</v>
      </c>
      <c r="Y180" s="41">
        <f t="shared" si="94"/>
        <v>0</v>
      </c>
      <c r="Z180" s="41">
        <f t="shared" si="94"/>
        <v>0</v>
      </c>
      <c r="AA180" s="41">
        <f t="shared" si="94"/>
        <v>0</v>
      </c>
      <c r="AB180" s="41">
        <f t="shared" si="94"/>
        <v>0</v>
      </c>
      <c r="AC180" s="41">
        <f t="shared" si="94"/>
        <v>0</v>
      </c>
      <c r="AD180" s="41">
        <f t="shared" si="94"/>
        <v>0</v>
      </c>
      <c r="AE180" s="41">
        <f t="shared" si="94"/>
        <v>0</v>
      </c>
      <c r="AF180" s="41">
        <f t="shared" si="94"/>
        <v>0</v>
      </c>
      <c r="AG180" s="41">
        <f t="shared" si="94"/>
        <v>0</v>
      </c>
      <c r="AH180" s="41">
        <f t="shared" si="94"/>
        <v>0</v>
      </c>
      <c r="AI180" s="41">
        <f t="shared" si="94"/>
        <v>0</v>
      </c>
      <c r="AJ180" s="41">
        <f t="shared" si="94"/>
        <v>0</v>
      </c>
      <c r="AK180" s="41">
        <f t="shared" si="94"/>
        <v>0</v>
      </c>
      <c r="AL180" s="41">
        <f t="shared" si="94"/>
        <v>0</v>
      </c>
      <c r="AM180" s="41">
        <f t="shared" si="94"/>
        <v>0</v>
      </c>
      <c r="AN180" s="41">
        <f t="shared" si="94"/>
        <v>0</v>
      </c>
      <c r="AO180" s="32"/>
      <c r="AP180" s="28"/>
    </row>
    <row r="181" spans="1:44" s="26" customFormat="1" ht="15.75" customHeight="1" x14ac:dyDescent="0.25">
      <c r="A181"/>
      <c r="C181" s="160">
        <f>+Dashboard!J50</f>
        <v>2000</v>
      </c>
      <c r="D181" s="93">
        <f>+Dashboard!K49</f>
        <v>0.35</v>
      </c>
      <c r="E181" s="85">
        <f t="shared" si="92"/>
        <v>0</v>
      </c>
      <c r="F181" s="41">
        <f t="shared" si="95"/>
        <v>0</v>
      </c>
      <c r="G181" s="41">
        <f t="shared" si="94"/>
        <v>0</v>
      </c>
      <c r="H181" s="41">
        <f t="shared" si="94"/>
        <v>0</v>
      </c>
      <c r="I181" s="41">
        <f t="shared" si="94"/>
        <v>0</v>
      </c>
      <c r="J181" s="41">
        <f t="shared" si="94"/>
        <v>0</v>
      </c>
      <c r="K181" s="41">
        <f t="shared" si="94"/>
        <v>0</v>
      </c>
      <c r="L181" s="41">
        <f t="shared" si="94"/>
        <v>0</v>
      </c>
      <c r="M181" s="41">
        <f t="shared" si="94"/>
        <v>0</v>
      </c>
      <c r="N181" s="41">
        <f t="shared" si="94"/>
        <v>0</v>
      </c>
      <c r="O181" s="41">
        <f t="shared" si="94"/>
        <v>0</v>
      </c>
      <c r="P181" s="41">
        <f t="shared" si="94"/>
        <v>0</v>
      </c>
      <c r="Q181" s="41">
        <f t="shared" si="94"/>
        <v>0</v>
      </c>
      <c r="R181" s="41">
        <f t="shared" si="94"/>
        <v>0</v>
      </c>
      <c r="S181" s="41">
        <f t="shared" si="94"/>
        <v>0</v>
      </c>
      <c r="T181" s="41">
        <f t="shared" si="94"/>
        <v>0</v>
      </c>
      <c r="U181" s="41">
        <f t="shared" si="94"/>
        <v>0</v>
      </c>
      <c r="V181" s="41">
        <f t="shared" si="94"/>
        <v>0</v>
      </c>
      <c r="W181" s="41">
        <f t="shared" si="94"/>
        <v>0</v>
      </c>
      <c r="X181" s="41">
        <f t="shared" si="94"/>
        <v>0</v>
      </c>
      <c r="Y181" s="41">
        <f t="shared" si="94"/>
        <v>0</v>
      </c>
      <c r="Z181" s="41">
        <f t="shared" si="94"/>
        <v>0</v>
      </c>
      <c r="AA181" s="41">
        <f t="shared" si="94"/>
        <v>0</v>
      </c>
      <c r="AB181" s="41">
        <f t="shared" si="94"/>
        <v>0</v>
      </c>
      <c r="AC181" s="41">
        <f t="shared" si="94"/>
        <v>0</v>
      </c>
      <c r="AD181" s="41">
        <f t="shared" si="94"/>
        <v>0</v>
      </c>
      <c r="AE181" s="41">
        <f t="shared" si="94"/>
        <v>0</v>
      </c>
      <c r="AF181" s="41">
        <f t="shared" si="94"/>
        <v>0</v>
      </c>
      <c r="AG181" s="41">
        <f t="shared" si="94"/>
        <v>0</v>
      </c>
      <c r="AH181" s="41">
        <f t="shared" si="94"/>
        <v>0</v>
      </c>
      <c r="AI181" s="41">
        <f t="shared" si="94"/>
        <v>0</v>
      </c>
      <c r="AJ181" s="41">
        <f t="shared" si="94"/>
        <v>0</v>
      </c>
      <c r="AK181" s="41">
        <f t="shared" si="94"/>
        <v>0</v>
      </c>
      <c r="AL181" s="41">
        <f t="shared" si="94"/>
        <v>0</v>
      </c>
      <c r="AM181" s="41">
        <f t="shared" si="94"/>
        <v>0</v>
      </c>
      <c r="AN181" s="41">
        <f t="shared" si="94"/>
        <v>0</v>
      </c>
      <c r="AO181" s="32"/>
      <c r="AP181" s="28"/>
    </row>
    <row r="182" spans="1:44" s="26" customFormat="1" ht="15.75" customHeight="1" x14ac:dyDescent="0.25">
      <c r="A182" s="13"/>
      <c r="C182" s="26" t="s">
        <v>169</v>
      </c>
      <c r="D182" s="93"/>
      <c r="E182" s="191">
        <f t="shared" si="92"/>
        <v>196.0000000000002</v>
      </c>
      <c r="F182" s="169">
        <f t="shared" ref="F182:AN182" si="96">SUM(F177:F181)</f>
        <v>0</v>
      </c>
      <c r="G182" s="169">
        <f t="shared" si="96"/>
        <v>0</v>
      </c>
      <c r="H182" s="169">
        <f t="shared" si="96"/>
        <v>0</v>
      </c>
      <c r="I182" s="169">
        <f t="shared" si="96"/>
        <v>0</v>
      </c>
      <c r="J182" s="169">
        <f t="shared" si="96"/>
        <v>0</v>
      </c>
      <c r="K182" s="169">
        <f t="shared" si="96"/>
        <v>0</v>
      </c>
      <c r="L182" s="169">
        <f t="shared" si="96"/>
        <v>0</v>
      </c>
      <c r="M182" s="169">
        <f t="shared" si="96"/>
        <v>0</v>
      </c>
      <c r="N182" s="169">
        <f t="shared" si="96"/>
        <v>0</v>
      </c>
      <c r="O182" s="169">
        <f t="shared" si="96"/>
        <v>0</v>
      </c>
      <c r="P182" s="169">
        <f t="shared" si="96"/>
        <v>0</v>
      </c>
      <c r="Q182" s="169">
        <f t="shared" si="96"/>
        <v>0</v>
      </c>
      <c r="R182" s="169">
        <f t="shared" si="96"/>
        <v>0</v>
      </c>
      <c r="S182" s="169">
        <f t="shared" si="96"/>
        <v>0</v>
      </c>
      <c r="T182" s="169">
        <f t="shared" si="96"/>
        <v>0</v>
      </c>
      <c r="U182" s="169">
        <f t="shared" si="96"/>
        <v>0</v>
      </c>
      <c r="V182" s="169">
        <f t="shared" si="96"/>
        <v>3.4218749999999996</v>
      </c>
      <c r="W182" s="169">
        <f t="shared" si="96"/>
        <v>12.774999999999999</v>
      </c>
      <c r="X182" s="169">
        <f t="shared" si="96"/>
        <v>19.162499999999998</v>
      </c>
      <c r="Y182" s="169">
        <f t="shared" si="96"/>
        <v>19.162499999999998</v>
      </c>
      <c r="Z182" s="169">
        <f t="shared" si="96"/>
        <v>19.162499999999998</v>
      </c>
      <c r="AA182" s="169">
        <f t="shared" si="96"/>
        <v>19.162499999999998</v>
      </c>
      <c r="AB182" s="169">
        <f t="shared" si="96"/>
        <v>19.162499999999998</v>
      </c>
      <c r="AC182" s="169">
        <f t="shared" si="96"/>
        <v>19.162499999999998</v>
      </c>
      <c r="AD182" s="169">
        <f t="shared" si="96"/>
        <v>18.335227272727334</v>
      </c>
      <c r="AE182" s="169">
        <f t="shared" si="96"/>
        <v>15.715909090909141</v>
      </c>
      <c r="AF182" s="169">
        <f t="shared" si="96"/>
        <v>12.441761363636406</v>
      </c>
      <c r="AG182" s="169">
        <f t="shared" si="96"/>
        <v>10.477272727272764</v>
      </c>
      <c r="AH182" s="169">
        <f t="shared" si="96"/>
        <v>7.8579545454545734</v>
      </c>
      <c r="AI182" s="169">
        <f t="shared" si="96"/>
        <v>0</v>
      </c>
      <c r="AJ182" s="169">
        <f t="shared" si="96"/>
        <v>0</v>
      </c>
      <c r="AK182" s="169">
        <f t="shared" si="96"/>
        <v>0</v>
      </c>
      <c r="AL182" s="169">
        <f t="shared" si="96"/>
        <v>0</v>
      </c>
      <c r="AM182" s="169">
        <f t="shared" si="96"/>
        <v>0</v>
      </c>
      <c r="AN182" s="169">
        <f t="shared" si="96"/>
        <v>0</v>
      </c>
      <c r="AO182" s="27"/>
      <c r="AP182" s="28"/>
    </row>
    <row r="183" spans="1:44" s="14" customFormat="1" ht="15.75" customHeight="1" x14ac:dyDescent="0.25">
      <c r="A183" s="13"/>
      <c r="C183" s="14" t="s">
        <v>48</v>
      </c>
      <c r="D183" s="93"/>
      <c r="E183" s="129">
        <f>IF(E182=0,"n/a",+E182/E174)</f>
        <v>0.69999999999999984</v>
      </c>
      <c r="F183" s="129" t="str">
        <f>IF(F182=0,"n/a",+F182/F174)</f>
        <v>n/a</v>
      </c>
      <c r="G183" s="129" t="str">
        <f t="shared" ref="G183:AN183" si="97">IF(G182=0,"n/a",+G182/G174)</f>
        <v>n/a</v>
      </c>
      <c r="H183" s="129" t="str">
        <f t="shared" si="97"/>
        <v>n/a</v>
      </c>
      <c r="I183" s="129" t="str">
        <f t="shared" si="97"/>
        <v>n/a</v>
      </c>
      <c r="J183" s="129" t="str">
        <f t="shared" si="97"/>
        <v>n/a</v>
      </c>
      <c r="K183" s="129" t="str">
        <f t="shared" si="97"/>
        <v>n/a</v>
      </c>
      <c r="L183" s="129" t="str">
        <f t="shared" si="97"/>
        <v>n/a</v>
      </c>
      <c r="M183" s="129" t="str">
        <f t="shared" si="97"/>
        <v>n/a</v>
      </c>
      <c r="N183" s="129" t="str">
        <f t="shared" si="97"/>
        <v>n/a</v>
      </c>
      <c r="O183" s="129" t="str">
        <f t="shared" si="97"/>
        <v>n/a</v>
      </c>
      <c r="P183" s="129" t="str">
        <f t="shared" si="97"/>
        <v>n/a</v>
      </c>
      <c r="Q183" s="129" t="str">
        <f t="shared" si="97"/>
        <v>n/a</v>
      </c>
      <c r="R183" s="129" t="str">
        <f t="shared" si="97"/>
        <v>n/a</v>
      </c>
      <c r="S183" s="129" t="str">
        <f t="shared" si="97"/>
        <v>n/a</v>
      </c>
      <c r="T183" s="129" t="str">
        <f t="shared" si="97"/>
        <v>n/a</v>
      </c>
      <c r="U183" s="129" t="str">
        <f t="shared" si="97"/>
        <v>n/a</v>
      </c>
      <c r="V183" s="129">
        <f t="shared" si="97"/>
        <v>0.7</v>
      </c>
      <c r="W183" s="129">
        <f t="shared" si="97"/>
        <v>0.7</v>
      </c>
      <c r="X183" s="129">
        <f t="shared" si="97"/>
        <v>0.7</v>
      </c>
      <c r="Y183" s="129">
        <f t="shared" si="97"/>
        <v>0.7</v>
      </c>
      <c r="Z183" s="129">
        <f t="shared" si="97"/>
        <v>0.7</v>
      </c>
      <c r="AA183" s="129">
        <f t="shared" si="97"/>
        <v>0.7</v>
      </c>
      <c r="AB183" s="129">
        <f t="shared" si="97"/>
        <v>0.7</v>
      </c>
      <c r="AC183" s="129">
        <f t="shared" si="97"/>
        <v>0.7</v>
      </c>
      <c r="AD183" s="129">
        <f t="shared" si="97"/>
        <v>0.7</v>
      </c>
      <c r="AE183" s="129">
        <f t="shared" si="97"/>
        <v>0.7</v>
      </c>
      <c r="AF183" s="129">
        <f t="shared" si="97"/>
        <v>0.7</v>
      </c>
      <c r="AG183" s="129">
        <f t="shared" si="97"/>
        <v>0.70000000000000007</v>
      </c>
      <c r="AH183" s="129">
        <f t="shared" si="97"/>
        <v>0.7</v>
      </c>
      <c r="AI183" s="129" t="str">
        <f t="shared" si="97"/>
        <v>n/a</v>
      </c>
      <c r="AJ183" s="129" t="str">
        <f t="shared" si="97"/>
        <v>n/a</v>
      </c>
      <c r="AK183" s="129" t="str">
        <f t="shared" si="97"/>
        <v>n/a</v>
      </c>
      <c r="AL183" s="129" t="str">
        <f t="shared" si="97"/>
        <v>n/a</v>
      </c>
      <c r="AM183" s="129" t="str">
        <f t="shared" si="97"/>
        <v>n/a</v>
      </c>
      <c r="AN183" s="129" t="str">
        <f t="shared" si="97"/>
        <v>n/a</v>
      </c>
      <c r="AO183" s="119"/>
      <c r="AP183" s="100"/>
    </row>
    <row r="184" spans="1:44" s="49" customFormat="1" ht="15.75" customHeight="1" x14ac:dyDescent="0.25">
      <c r="C184" s="102"/>
      <c r="E184" s="85"/>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2"/>
      <c r="AP184" s="50"/>
      <c r="AR184" s="170"/>
    </row>
    <row r="185" spans="1:44" s="14" customFormat="1" ht="15.75" customHeight="1" x14ac:dyDescent="0.25">
      <c r="A185" s="13"/>
      <c r="B185" s="13"/>
      <c r="C185" s="14" t="s">
        <v>47</v>
      </c>
      <c r="E185" s="85">
        <f>SUM(F185:AN185)</f>
        <v>4507.9521319896485</v>
      </c>
      <c r="F185" s="101">
        <f>IF(F174=0,0,+F171*F183)</f>
        <v>0</v>
      </c>
      <c r="G185" s="101">
        <f t="shared" ref="G185:AN185" si="98">IF(G174=0,0,+G171*G183)</f>
        <v>0</v>
      </c>
      <c r="H185" s="101">
        <f t="shared" si="98"/>
        <v>0</v>
      </c>
      <c r="I185" s="101">
        <f t="shared" si="98"/>
        <v>0</v>
      </c>
      <c r="J185" s="101">
        <f t="shared" si="98"/>
        <v>0</v>
      </c>
      <c r="K185" s="101">
        <f t="shared" si="98"/>
        <v>0</v>
      </c>
      <c r="L185" s="101">
        <f t="shared" si="98"/>
        <v>0</v>
      </c>
      <c r="M185" s="101">
        <f t="shared" si="98"/>
        <v>0</v>
      </c>
      <c r="N185" s="101">
        <f t="shared" si="98"/>
        <v>0</v>
      </c>
      <c r="O185" s="101">
        <f t="shared" si="98"/>
        <v>0</v>
      </c>
      <c r="P185" s="101">
        <f t="shared" si="98"/>
        <v>0</v>
      </c>
      <c r="Q185" s="101">
        <f t="shared" si="98"/>
        <v>0</v>
      </c>
      <c r="R185" s="101">
        <f t="shared" si="98"/>
        <v>0</v>
      </c>
      <c r="S185" s="101">
        <f t="shared" si="98"/>
        <v>0</v>
      </c>
      <c r="T185" s="101">
        <f t="shared" si="98"/>
        <v>0</v>
      </c>
      <c r="U185" s="101">
        <f t="shared" si="98"/>
        <v>0</v>
      </c>
      <c r="V185" s="101">
        <f t="shared" si="98"/>
        <v>0</v>
      </c>
      <c r="W185" s="101">
        <f t="shared" si="98"/>
        <v>0</v>
      </c>
      <c r="X185" s="101">
        <f t="shared" si="98"/>
        <v>0</v>
      </c>
      <c r="Y185" s="101">
        <f t="shared" si="98"/>
        <v>0</v>
      </c>
      <c r="Z185" s="101">
        <f t="shared" si="98"/>
        <v>0</v>
      </c>
      <c r="AA185" s="101">
        <f t="shared" si="98"/>
        <v>690.19637266926316</v>
      </c>
      <c r="AB185" s="101">
        <f t="shared" si="98"/>
        <v>998.34271745849117</v>
      </c>
      <c r="AC185" s="101">
        <f t="shared" si="98"/>
        <v>824.55797928251491</v>
      </c>
      <c r="AD185" s="101">
        <f t="shared" si="98"/>
        <v>609.63043617522248</v>
      </c>
      <c r="AE185" s="101">
        <f t="shared" si="98"/>
        <v>506.22476571895658</v>
      </c>
      <c r="AF185" s="101">
        <f t="shared" si="98"/>
        <v>380.32600221289249</v>
      </c>
      <c r="AG185" s="101">
        <f t="shared" si="98"/>
        <v>306.01178336990472</v>
      </c>
      <c r="AH185" s="101">
        <f t="shared" si="98"/>
        <v>192.66207510240312</v>
      </c>
      <c r="AI185" s="101">
        <f t="shared" si="98"/>
        <v>0</v>
      </c>
      <c r="AJ185" s="101">
        <f t="shared" si="98"/>
        <v>0</v>
      </c>
      <c r="AK185" s="101">
        <f t="shared" si="98"/>
        <v>0</v>
      </c>
      <c r="AL185" s="101">
        <f t="shared" si="98"/>
        <v>0</v>
      </c>
      <c r="AM185" s="101">
        <f t="shared" si="98"/>
        <v>0</v>
      </c>
      <c r="AN185" s="101">
        <f t="shared" si="98"/>
        <v>0</v>
      </c>
      <c r="AO185" s="84">
        <f>+E185/E171</f>
        <v>0.70000000000000007</v>
      </c>
      <c r="AP185" s="100" t="s">
        <v>49</v>
      </c>
      <c r="AR185" s="171"/>
    </row>
    <row r="186" spans="1:44" s="26" customFormat="1" ht="15.75" customHeight="1" x14ac:dyDescent="0.25">
      <c r="A186" s="13"/>
      <c r="B186" s="13"/>
      <c r="C186" s="26" t="s">
        <v>174</v>
      </c>
      <c r="E186" s="85">
        <f>SUM(F186:AN186)</f>
        <v>17148.428715406153</v>
      </c>
      <c r="F186" s="41">
        <f t="shared" ref="F186:AN186" si="99">F119+F185</f>
        <v>0</v>
      </c>
      <c r="G186" s="41">
        <f t="shared" si="99"/>
        <v>0</v>
      </c>
      <c r="H186" s="41">
        <f t="shared" si="99"/>
        <v>0</v>
      </c>
      <c r="I186" s="41">
        <f t="shared" si="99"/>
        <v>0</v>
      </c>
      <c r="J186" s="41">
        <f t="shared" si="99"/>
        <v>0</v>
      </c>
      <c r="K186" s="41">
        <f t="shared" si="99"/>
        <v>0</v>
      </c>
      <c r="L186" s="41">
        <f t="shared" si="99"/>
        <v>0</v>
      </c>
      <c r="M186" s="41">
        <f t="shared" si="99"/>
        <v>0</v>
      </c>
      <c r="N186" s="41">
        <f t="shared" si="99"/>
        <v>0</v>
      </c>
      <c r="O186" s="41">
        <f t="shared" si="99"/>
        <v>0</v>
      </c>
      <c r="P186" s="41">
        <f t="shared" si="99"/>
        <v>0</v>
      </c>
      <c r="Q186" s="41">
        <f t="shared" si="99"/>
        <v>0</v>
      </c>
      <c r="R186" s="41">
        <f t="shared" si="99"/>
        <v>0</v>
      </c>
      <c r="S186" s="41">
        <f t="shared" si="99"/>
        <v>0</v>
      </c>
      <c r="T186" s="41">
        <f t="shared" si="99"/>
        <v>0</v>
      </c>
      <c r="U186" s="41">
        <f t="shared" si="99"/>
        <v>0</v>
      </c>
      <c r="V186" s="41">
        <f t="shared" si="99"/>
        <v>363.13211249999995</v>
      </c>
      <c r="W186" s="41">
        <f t="shared" si="99"/>
        <v>1382.8070843999999</v>
      </c>
      <c r="X186" s="41">
        <f t="shared" si="99"/>
        <v>2115.6948391320002</v>
      </c>
      <c r="Y186" s="41">
        <f t="shared" si="99"/>
        <v>2158.0087359146401</v>
      </c>
      <c r="Z186" s="41">
        <f t="shared" si="99"/>
        <v>2186.1630501070736</v>
      </c>
      <c r="AA186" s="41">
        <f t="shared" si="99"/>
        <v>1379.4102436393589</v>
      </c>
      <c r="AB186" s="41">
        <f t="shared" si="99"/>
        <v>1670.224984841369</v>
      </c>
      <c r="AC186" s="41">
        <f t="shared" si="99"/>
        <v>1372.3096629759475</v>
      </c>
      <c r="AD186" s="41">
        <f t="shared" si="99"/>
        <v>1130.8280978564426</v>
      </c>
      <c r="AE186" s="41">
        <f t="shared" si="99"/>
        <v>1025.7571033460647</v>
      </c>
      <c r="AF186" s="41">
        <f t="shared" si="99"/>
        <v>880.22852399020894</v>
      </c>
      <c r="AG186" s="41">
        <f t="shared" si="99"/>
        <v>795.84405700121215</v>
      </c>
      <c r="AH186" s="41">
        <f t="shared" si="99"/>
        <v>688.02021970183773</v>
      </c>
      <c r="AI186" s="41">
        <f t="shared" si="99"/>
        <v>0</v>
      </c>
      <c r="AJ186" s="41">
        <f t="shared" si="99"/>
        <v>0</v>
      </c>
      <c r="AK186" s="41">
        <f t="shared" si="99"/>
        <v>0</v>
      </c>
      <c r="AL186" s="41">
        <f t="shared" si="99"/>
        <v>0</v>
      </c>
      <c r="AM186" s="41">
        <f t="shared" si="99"/>
        <v>0</v>
      </c>
      <c r="AN186" s="41">
        <f t="shared" si="99"/>
        <v>0</v>
      </c>
      <c r="AO186" s="32"/>
      <c r="AP186" s="28"/>
      <c r="AR186" s="44"/>
    </row>
    <row r="187" spans="1:44" s="26" customFormat="1" ht="15.75" customHeight="1" x14ac:dyDescent="0.25">
      <c r="A187" s="13"/>
      <c r="B187" s="13"/>
      <c r="C187" s="26" t="s">
        <v>175</v>
      </c>
      <c r="E187" s="119"/>
      <c r="F187" s="41">
        <f>+F186</f>
        <v>0</v>
      </c>
      <c r="G187" s="41">
        <f t="shared" ref="G187:AN187" si="100">+G186+F187</f>
        <v>0</v>
      </c>
      <c r="H187" s="41">
        <f t="shared" si="100"/>
        <v>0</v>
      </c>
      <c r="I187" s="41">
        <f t="shared" si="100"/>
        <v>0</v>
      </c>
      <c r="J187" s="41">
        <f t="shared" si="100"/>
        <v>0</v>
      </c>
      <c r="K187" s="41">
        <f t="shared" si="100"/>
        <v>0</v>
      </c>
      <c r="L187" s="41">
        <f t="shared" si="100"/>
        <v>0</v>
      </c>
      <c r="M187" s="41">
        <f t="shared" si="100"/>
        <v>0</v>
      </c>
      <c r="N187" s="41">
        <f t="shared" si="100"/>
        <v>0</v>
      </c>
      <c r="O187" s="41">
        <f t="shared" si="100"/>
        <v>0</v>
      </c>
      <c r="P187" s="41">
        <f t="shared" si="100"/>
        <v>0</v>
      </c>
      <c r="Q187" s="41">
        <f t="shared" si="100"/>
        <v>0</v>
      </c>
      <c r="R187" s="41">
        <f t="shared" si="100"/>
        <v>0</v>
      </c>
      <c r="S187" s="41">
        <f t="shared" si="100"/>
        <v>0</v>
      </c>
      <c r="T187" s="41">
        <f t="shared" si="100"/>
        <v>0</v>
      </c>
      <c r="U187" s="41">
        <f t="shared" si="100"/>
        <v>0</v>
      </c>
      <c r="V187" s="41">
        <f t="shared" si="100"/>
        <v>363.13211249999995</v>
      </c>
      <c r="W187" s="41">
        <f t="shared" si="100"/>
        <v>1745.9391968999998</v>
      </c>
      <c r="X187" s="41">
        <f t="shared" si="100"/>
        <v>3861.634036032</v>
      </c>
      <c r="Y187" s="41">
        <f t="shared" si="100"/>
        <v>6019.6427719466401</v>
      </c>
      <c r="Z187" s="41">
        <f t="shared" si="100"/>
        <v>8205.8058220537132</v>
      </c>
      <c r="AA187" s="41">
        <f t="shared" si="100"/>
        <v>9585.2160656930719</v>
      </c>
      <c r="AB187" s="41">
        <f t="shared" si="100"/>
        <v>11255.44105053444</v>
      </c>
      <c r="AC187" s="41">
        <f t="shared" si="100"/>
        <v>12627.750713510388</v>
      </c>
      <c r="AD187" s="41">
        <f t="shared" si="100"/>
        <v>13758.578811366831</v>
      </c>
      <c r="AE187" s="41">
        <f t="shared" si="100"/>
        <v>14784.335914712896</v>
      </c>
      <c r="AF187" s="41">
        <f t="shared" si="100"/>
        <v>15664.564438703104</v>
      </c>
      <c r="AG187" s="41">
        <f t="shared" si="100"/>
        <v>16460.408495704316</v>
      </c>
      <c r="AH187" s="41">
        <f t="shared" si="100"/>
        <v>17148.428715406153</v>
      </c>
      <c r="AI187" s="41">
        <f t="shared" si="100"/>
        <v>17148.428715406153</v>
      </c>
      <c r="AJ187" s="41">
        <f t="shared" si="100"/>
        <v>17148.428715406153</v>
      </c>
      <c r="AK187" s="41">
        <f t="shared" si="100"/>
        <v>17148.428715406153</v>
      </c>
      <c r="AL187" s="41">
        <f t="shared" si="100"/>
        <v>17148.428715406153</v>
      </c>
      <c r="AM187" s="41">
        <f t="shared" si="100"/>
        <v>17148.428715406153</v>
      </c>
      <c r="AN187" s="41">
        <f t="shared" si="100"/>
        <v>17148.428715406153</v>
      </c>
      <c r="AP187" s="28"/>
      <c r="AQ187" s="14"/>
      <c r="AR187" s="44"/>
    </row>
    <row r="188" spans="1:44" s="26" customFormat="1" ht="15.75" customHeight="1" x14ac:dyDescent="0.25">
      <c r="A188" s="13"/>
      <c r="B188" s="13"/>
      <c r="E188" s="119"/>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P188" s="28"/>
      <c r="AR188" s="44"/>
    </row>
    <row r="189" spans="1:44" s="128" customFormat="1" ht="15.75" customHeight="1" x14ac:dyDescent="0.25">
      <c r="A189" s="48"/>
      <c r="C189" s="14" t="s">
        <v>172</v>
      </c>
      <c r="D189" s="14"/>
      <c r="E189" s="85">
        <f>SUM(F189:AN189)</f>
        <v>1931.9794851384211</v>
      </c>
      <c r="F189" s="3">
        <f t="shared" ref="F189:AN189" si="101">+F171-F185</f>
        <v>0</v>
      </c>
      <c r="G189" s="3">
        <f t="shared" si="101"/>
        <v>0</v>
      </c>
      <c r="H189" s="3">
        <f t="shared" si="101"/>
        <v>0</v>
      </c>
      <c r="I189" s="3">
        <f t="shared" si="101"/>
        <v>0</v>
      </c>
      <c r="J189" s="3">
        <f t="shared" si="101"/>
        <v>0</v>
      </c>
      <c r="K189" s="3">
        <f t="shared" si="101"/>
        <v>0</v>
      </c>
      <c r="L189" s="3">
        <f t="shared" si="101"/>
        <v>0</v>
      </c>
      <c r="M189" s="3">
        <f t="shared" si="101"/>
        <v>0</v>
      </c>
      <c r="N189" s="3">
        <f t="shared" si="101"/>
        <v>0</v>
      </c>
      <c r="O189" s="3">
        <f t="shared" si="101"/>
        <v>0</v>
      </c>
      <c r="P189" s="3">
        <f t="shared" si="101"/>
        <v>0</v>
      </c>
      <c r="Q189" s="3">
        <f t="shared" si="101"/>
        <v>0</v>
      </c>
      <c r="R189" s="3">
        <f t="shared" si="101"/>
        <v>0</v>
      </c>
      <c r="S189" s="3">
        <f t="shared" si="101"/>
        <v>0</v>
      </c>
      <c r="T189" s="3">
        <f t="shared" si="101"/>
        <v>0</v>
      </c>
      <c r="U189" s="3">
        <f t="shared" si="101"/>
        <v>0</v>
      </c>
      <c r="V189" s="3">
        <f t="shared" si="101"/>
        <v>0</v>
      </c>
      <c r="W189" s="3">
        <f t="shared" si="101"/>
        <v>0</v>
      </c>
      <c r="X189" s="3">
        <f t="shared" si="101"/>
        <v>0</v>
      </c>
      <c r="Y189" s="3">
        <f t="shared" si="101"/>
        <v>0</v>
      </c>
      <c r="Z189" s="3">
        <f t="shared" si="101"/>
        <v>0</v>
      </c>
      <c r="AA189" s="3">
        <f t="shared" si="101"/>
        <v>295.79844542968419</v>
      </c>
      <c r="AB189" s="3">
        <f t="shared" si="101"/>
        <v>427.86116462506777</v>
      </c>
      <c r="AC189" s="3">
        <f t="shared" si="101"/>
        <v>353.38199112107782</v>
      </c>
      <c r="AD189" s="3">
        <f t="shared" si="101"/>
        <v>261.27018693223829</v>
      </c>
      <c r="AE189" s="3">
        <f t="shared" si="101"/>
        <v>216.95347102241004</v>
      </c>
      <c r="AF189" s="3">
        <f t="shared" si="101"/>
        <v>162.99685809123969</v>
      </c>
      <c r="AG189" s="3">
        <f t="shared" si="101"/>
        <v>131.14790715853059</v>
      </c>
      <c r="AH189" s="3">
        <f t="shared" si="101"/>
        <v>82.569460758172767</v>
      </c>
      <c r="AI189" s="3">
        <f t="shared" si="101"/>
        <v>0</v>
      </c>
      <c r="AJ189" s="3">
        <f t="shared" si="101"/>
        <v>0</v>
      </c>
      <c r="AK189" s="3">
        <f t="shared" si="101"/>
        <v>0</v>
      </c>
      <c r="AL189" s="3">
        <f t="shared" si="101"/>
        <v>0</v>
      </c>
      <c r="AM189" s="3">
        <f t="shared" si="101"/>
        <v>0</v>
      </c>
      <c r="AN189" s="3">
        <f t="shared" si="101"/>
        <v>0</v>
      </c>
      <c r="AO189" s="84">
        <f>+E189/E171</f>
        <v>0.30000000000000004</v>
      </c>
      <c r="AP189" s="100" t="s">
        <v>49</v>
      </c>
      <c r="AR189" s="172"/>
    </row>
    <row r="190" spans="1:44" s="26" customFormat="1" ht="15.75" customHeight="1" x14ac:dyDescent="0.25">
      <c r="A190" s="13"/>
      <c r="B190" s="13"/>
      <c r="E190" s="119"/>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27"/>
      <c r="AP190" s="28"/>
      <c r="AR190" s="44"/>
    </row>
    <row r="191" spans="1:44" ht="15.75" customHeight="1" x14ac:dyDescent="0.25">
      <c r="A191" s="11" t="s">
        <v>177</v>
      </c>
    </row>
    <row r="192" spans="1:44" s="26" customFormat="1" ht="15.6" customHeight="1" x14ac:dyDescent="0.25">
      <c r="A192" s="13"/>
      <c r="B192" t="s">
        <v>69</v>
      </c>
      <c r="E192" s="85">
        <f t="shared" ref="E192:E199" si="102">SUM(F192:AN192)</f>
        <v>12640.476583416506</v>
      </c>
      <c r="F192" s="36">
        <f t="shared" ref="F192:AN192" si="103">+F119</f>
        <v>0</v>
      </c>
      <c r="G192" s="36">
        <f t="shared" si="103"/>
        <v>0</v>
      </c>
      <c r="H192" s="36">
        <f t="shared" si="103"/>
        <v>0</v>
      </c>
      <c r="I192" s="36">
        <f t="shared" si="103"/>
        <v>0</v>
      </c>
      <c r="J192" s="36">
        <f t="shared" si="103"/>
        <v>0</v>
      </c>
      <c r="K192" s="36">
        <f t="shared" si="103"/>
        <v>0</v>
      </c>
      <c r="L192" s="36">
        <f t="shared" si="103"/>
        <v>0</v>
      </c>
      <c r="M192" s="36">
        <f t="shared" si="103"/>
        <v>0</v>
      </c>
      <c r="N192" s="36">
        <f t="shared" si="103"/>
        <v>0</v>
      </c>
      <c r="O192" s="36">
        <f t="shared" si="103"/>
        <v>0</v>
      </c>
      <c r="P192" s="36">
        <f t="shared" si="103"/>
        <v>0</v>
      </c>
      <c r="Q192" s="36">
        <f t="shared" si="103"/>
        <v>0</v>
      </c>
      <c r="R192" s="36">
        <f t="shared" si="103"/>
        <v>0</v>
      </c>
      <c r="S192" s="36">
        <f t="shared" si="103"/>
        <v>0</v>
      </c>
      <c r="T192" s="36">
        <f t="shared" si="103"/>
        <v>0</v>
      </c>
      <c r="U192" s="36">
        <f t="shared" si="103"/>
        <v>0</v>
      </c>
      <c r="V192" s="36">
        <f t="shared" si="103"/>
        <v>363.13211249999995</v>
      </c>
      <c r="W192" s="36">
        <f t="shared" si="103"/>
        <v>1382.8070843999999</v>
      </c>
      <c r="X192" s="36">
        <f t="shared" si="103"/>
        <v>2115.6948391320002</v>
      </c>
      <c r="Y192" s="36">
        <f t="shared" si="103"/>
        <v>2158.0087359146401</v>
      </c>
      <c r="Z192" s="36">
        <f t="shared" si="103"/>
        <v>2186.1630501070736</v>
      </c>
      <c r="AA192" s="36">
        <f t="shared" si="103"/>
        <v>689.21387097009574</v>
      </c>
      <c r="AB192" s="36">
        <f t="shared" si="103"/>
        <v>671.88226738287767</v>
      </c>
      <c r="AC192" s="36">
        <f t="shared" si="103"/>
        <v>547.75168369343248</v>
      </c>
      <c r="AD192" s="36">
        <f t="shared" si="103"/>
        <v>521.19766168121998</v>
      </c>
      <c r="AE192" s="36">
        <f t="shared" si="103"/>
        <v>519.53233762710806</v>
      </c>
      <c r="AF192" s="36">
        <f t="shared" si="103"/>
        <v>499.90252177731639</v>
      </c>
      <c r="AG192" s="36">
        <f t="shared" si="103"/>
        <v>489.83227363130749</v>
      </c>
      <c r="AH192" s="36">
        <f t="shared" si="103"/>
        <v>495.35814459943464</v>
      </c>
      <c r="AI192" s="36">
        <f t="shared" si="103"/>
        <v>0</v>
      </c>
      <c r="AJ192" s="36">
        <f t="shared" si="103"/>
        <v>0</v>
      </c>
      <c r="AK192" s="36">
        <f t="shared" si="103"/>
        <v>0</v>
      </c>
      <c r="AL192" s="36">
        <f t="shared" si="103"/>
        <v>0</v>
      </c>
      <c r="AM192" s="36">
        <f t="shared" si="103"/>
        <v>0</v>
      </c>
      <c r="AN192" s="36">
        <f t="shared" si="103"/>
        <v>0</v>
      </c>
      <c r="AO192" s="32"/>
      <c r="AP192" s="28"/>
    </row>
    <row r="193" spans="1:42" s="26" customFormat="1" ht="15.6" customHeight="1" x14ac:dyDescent="0.25">
      <c r="A193" s="13"/>
      <c r="B193" t="s">
        <v>70</v>
      </c>
      <c r="E193" s="85">
        <f t="shared" si="102"/>
        <v>4507.9521319896485</v>
      </c>
      <c r="F193" s="36">
        <f>+F185</f>
        <v>0</v>
      </c>
      <c r="G193" s="36">
        <f t="shared" ref="G193:AN193" si="104">+G185</f>
        <v>0</v>
      </c>
      <c r="H193" s="36">
        <f t="shared" si="104"/>
        <v>0</v>
      </c>
      <c r="I193" s="36">
        <f t="shared" si="104"/>
        <v>0</v>
      </c>
      <c r="J193" s="36">
        <f t="shared" si="104"/>
        <v>0</v>
      </c>
      <c r="K193" s="36">
        <f t="shared" si="104"/>
        <v>0</v>
      </c>
      <c r="L193" s="36">
        <f t="shared" si="104"/>
        <v>0</v>
      </c>
      <c r="M193" s="36">
        <f t="shared" si="104"/>
        <v>0</v>
      </c>
      <c r="N193" s="36">
        <f t="shared" si="104"/>
        <v>0</v>
      </c>
      <c r="O193" s="36">
        <f t="shared" si="104"/>
        <v>0</v>
      </c>
      <c r="P193" s="36">
        <f t="shared" si="104"/>
        <v>0</v>
      </c>
      <c r="Q193" s="36">
        <f t="shared" si="104"/>
        <v>0</v>
      </c>
      <c r="R193" s="36">
        <f t="shared" si="104"/>
        <v>0</v>
      </c>
      <c r="S193" s="36">
        <f t="shared" si="104"/>
        <v>0</v>
      </c>
      <c r="T193" s="36">
        <f t="shared" si="104"/>
        <v>0</v>
      </c>
      <c r="U193" s="36">
        <f t="shared" si="104"/>
        <v>0</v>
      </c>
      <c r="V193" s="36">
        <f t="shared" si="104"/>
        <v>0</v>
      </c>
      <c r="W193" s="36">
        <f t="shared" si="104"/>
        <v>0</v>
      </c>
      <c r="X193" s="36">
        <f t="shared" si="104"/>
        <v>0</v>
      </c>
      <c r="Y193" s="36">
        <f t="shared" si="104"/>
        <v>0</v>
      </c>
      <c r="Z193" s="36">
        <f t="shared" si="104"/>
        <v>0</v>
      </c>
      <c r="AA193" s="36">
        <f t="shared" si="104"/>
        <v>690.19637266926316</v>
      </c>
      <c r="AB193" s="36">
        <f t="shared" si="104"/>
        <v>998.34271745849117</v>
      </c>
      <c r="AC193" s="36">
        <f t="shared" si="104"/>
        <v>824.55797928251491</v>
      </c>
      <c r="AD193" s="36">
        <f t="shared" si="104"/>
        <v>609.63043617522248</v>
      </c>
      <c r="AE193" s="36">
        <f t="shared" si="104"/>
        <v>506.22476571895658</v>
      </c>
      <c r="AF193" s="36">
        <f t="shared" si="104"/>
        <v>380.32600221289249</v>
      </c>
      <c r="AG193" s="36">
        <f t="shared" si="104"/>
        <v>306.01178336990472</v>
      </c>
      <c r="AH193" s="36">
        <f t="shared" si="104"/>
        <v>192.66207510240312</v>
      </c>
      <c r="AI193" s="36">
        <f t="shared" si="104"/>
        <v>0</v>
      </c>
      <c r="AJ193" s="36">
        <f t="shared" si="104"/>
        <v>0</v>
      </c>
      <c r="AK193" s="36">
        <f t="shared" si="104"/>
        <v>0</v>
      </c>
      <c r="AL193" s="36">
        <f t="shared" si="104"/>
        <v>0</v>
      </c>
      <c r="AM193" s="36">
        <f t="shared" si="104"/>
        <v>0</v>
      </c>
      <c r="AN193" s="36">
        <f t="shared" si="104"/>
        <v>0</v>
      </c>
      <c r="AO193" s="32"/>
      <c r="AP193" s="28"/>
    </row>
    <row r="194" spans="1:42" s="26" customFormat="1" ht="15.6" customHeight="1" x14ac:dyDescent="0.25">
      <c r="A194" s="13"/>
      <c r="B194" t="s">
        <v>136</v>
      </c>
      <c r="E194" s="85">
        <f t="shared" si="102"/>
        <v>290.5</v>
      </c>
      <c r="F194" s="36">
        <f t="shared" ref="F194:AN194" si="105">+F56</f>
        <v>160</v>
      </c>
      <c r="G194" s="36">
        <f t="shared" si="105"/>
        <v>0</v>
      </c>
      <c r="H194" s="36">
        <f t="shared" si="105"/>
        <v>0</v>
      </c>
      <c r="I194" s="36">
        <f t="shared" si="105"/>
        <v>0</v>
      </c>
      <c r="J194" s="36">
        <f t="shared" si="105"/>
        <v>0</v>
      </c>
      <c r="K194" s="36">
        <f t="shared" si="105"/>
        <v>0</v>
      </c>
      <c r="L194" s="36">
        <f t="shared" si="105"/>
        <v>0</v>
      </c>
      <c r="M194" s="36">
        <f t="shared" si="105"/>
        <v>0</v>
      </c>
      <c r="N194" s="36">
        <f t="shared" si="105"/>
        <v>130.5</v>
      </c>
      <c r="O194" s="36">
        <f t="shared" si="105"/>
        <v>0</v>
      </c>
      <c r="P194" s="36">
        <f t="shared" si="105"/>
        <v>0</v>
      </c>
      <c r="Q194" s="36">
        <f t="shared" si="105"/>
        <v>0</v>
      </c>
      <c r="R194" s="36">
        <f t="shared" si="105"/>
        <v>0</v>
      </c>
      <c r="S194" s="36">
        <f t="shared" si="105"/>
        <v>0</v>
      </c>
      <c r="T194" s="36">
        <f t="shared" si="105"/>
        <v>0</v>
      </c>
      <c r="U194" s="36">
        <f t="shared" si="105"/>
        <v>0</v>
      </c>
      <c r="V194" s="36">
        <f t="shared" si="105"/>
        <v>0</v>
      </c>
      <c r="W194" s="36">
        <f t="shared" si="105"/>
        <v>0</v>
      </c>
      <c r="X194" s="36">
        <f t="shared" si="105"/>
        <v>0</v>
      </c>
      <c r="Y194" s="36">
        <f t="shared" si="105"/>
        <v>0</v>
      </c>
      <c r="Z194" s="36">
        <f t="shared" si="105"/>
        <v>0</v>
      </c>
      <c r="AA194" s="36">
        <f t="shared" si="105"/>
        <v>0</v>
      </c>
      <c r="AB194" s="36">
        <f t="shared" si="105"/>
        <v>0</v>
      </c>
      <c r="AC194" s="36">
        <f t="shared" si="105"/>
        <v>0</v>
      </c>
      <c r="AD194" s="36">
        <f t="shared" si="105"/>
        <v>0</v>
      </c>
      <c r="AE194" s="36">
        <f t="shared" si="105"/>
        <v>0</v>
      </c>
      <c r="AF194" s="36">
        <f t="shared" si="105"/>
        <v>0</v>
      </c>
      <c r="AG194" s="36">
        <f t="shared" si="105"/>
        <v>0</v>
      </c>
      <c r="AH194" s="36">
        <f t="shared" si="105"/>
        <v>0</v>
      </c>
      <c r="AI194" s="36">
        <f t="shared" si="105"/>
        <v>0</v>
      </c>
      <c r="AJ194" s="36">
        <f t="shared" si="105"/>
        <v>0</v>
      </c>
      <c r="AK194" s="36">
        <f t="shared" si="105"/>
        <v>0</v>
      </c>
      <c r="AL194" s="36">
        <f t="shared" si="105"/>
        <v>0</v>
      </c>
      <c r="AM194" s="36">
        <f t="shared" si="105"/>
        <v>0</v>
      </c>
      <c r="AN194" s="36">
        <f t="shared" si="105"/>
        <v>0</v>
      </c>
      <c r="AO194" s="32"/>
      <c r="AP194" s="28"/>
    </row>
    <row r="195" spans="1:42" s="26" customFormat="1" ht="15.6" customHeight="1" x14ac:dyDescent="0.25">
      <c r="A195" s="13"/>
      <c r="B195" t="s">
        <v>178</v>
      </c>
      <c r="E195" s="85">
        <f t="shared" si="102"/>
        <v>5656.0591443390276</v>
      </c>
      <c r="F195" s="36">
        <f t="shared" ref="F195:AN195" si="106">+F57</f>
        <v>0</v>
      </c>
      <c r="G195" s="36">
        <f t="shared" si="106"/>
        <v>0</v>
      </c>
      <c r="H195" s="36">
        <f t="shared" si="106"/>
        <v>0</v>
      </c>
      <c r="I195" s="36">
        <f t="shared" si="106"/>
        <v>0</v>
      </c>
      <c r="J195" s="36">
        <f t="shared" si="106"/>
        <v>0</v>
      </c>
      <c r="K195" s="36">
        <f t="shared" si="106"/>
        <v>0</v>
      </c>
      <c r="L195" s="36">
        <f t="shared" si="106"/>
        <v>0</v>
      </c>
      <c r="M195" s="36">
        <f t="shared" si="106"/>
        <v>0</v>
      </c>
      <c r="N195" s="36">
        <f t="shared" si="106"/>
        <v>0</v>
      </c>
      <c r="O195" s="36">
        <f t="shared" si="106"/>
        <v>0</v>
      </c>
      <c r="P195" s="36">
        <f t="shared" si="106"/>
        <v>0</v>
      </c>
      <c r="Q195" s="36">
        <f t="shared" si="106"/>
        <v>0</v>
      </c>
      <c r="R195" s="36">
        <f t="shared" si="106"/>
        <v>0</v>
      </c>
      <c r="S195" s="36">
        <f t="shared" si="106"/>
        <v>625.06599999999992</v>
      </c>
      <c r="T195" s="36">
        <f t="shared" si="106"/>
        <v>2206.9637999999995</v>
      </c>
      <c r="U195" s="36">
        <f t="shared" si="106"/>
        <v>1750.8579479999996</v>
      </c>
      <c r="V195" s="36">
        <f t="shared" si="106"/>
        <v>357.17502139199991</v>
      </c>
      <c r="W195" s="36">
        <f t="shared" si="106"/>
        <v>0</v>
      </c>
      <c r="X195" s="36">
        <f t="shared" si="106"/>
        <v>0</v>
      </c>
      <c r="Y195" s="36">
        <f t="shared" si="106"/>
        <v>0</v>
      </c>
      <c r="Z195" s="36">
        <f t="shared" si="106"/>
        <v>90.595000710430469</v>
      </c>
      <c r="AA195" s="36">
        <f t="shared" si="106"/>
        <v>319.87004096990455</v>
      </c>
      <c r="AB195" s="36">
        <f t="shared" si="106"/>
        <v>253.76356583612426</v>
      </c>
      <c r="AC195" s="36">
        <f t="shared" si="106"/>
        <v>51.76776743056935</v>
      </c>
      <c r="AD195" s="36">
        <f t="shared" si="106"/>
        <v>0</v>
      </c>
      <c r="AE195" s="36">
        <f t="shared" si="106"/>
        <v>0</v>
      </c>
      <c r="AF195" s="36">
        <f t="shared" si="106"/>
        <v>0</v>
      </c>
      <c r="AG195" s="36">
        <f t="shared" si="106"/>
        <v>0</v>
      </c>
      <c r="AH195" s="36">
        <f t="shared" si="106"/>
        <v>0</v>
      </c>
      <c r="AI195" s="36">
        <f t="shared" si="106"/>
        <v>0</v>
      </c>
      <c r="AJ195" s="36">
        <f t="shared" si="106"/>
        <v>0</v>
      </c>
      <c r="AK195" s="36">
        <f t="shared" si="106"/>
        <v>0</v>
      </c>
      <c r="AL195" s="36">
        <f t="shared" si="106"/>
        <v>0</v>
      </c>
      <c r="AM195" s="36">
        <f t="shared" si="106"/>
        <v>0</v>
      </c>
      <c r="AN195" s="36">
        <f t="shared" si="106"/>
        <v>0</v>
      </c>
      <c r="AO195" s="32"/>
      <c r="AP195" s="28"/>
    </row>
    <row r="196" spans="1:42" s="26" customFormat="1" ht="15.6" customHeight="1" x14ac:dyDescent="0.25">
      <c r="A196" s="13"/>
      <c r="B196" t="s">
        <v>53</v>
      </c>
      <c r="E196" s="85">
        <f t="shared" si="102"/>
        <v>5014.2439755389987</v>
      </c>
      <c r="F196" s="36">
        <f t="shared" ref="F196:AN196" si="107">+F58</f>
        <v>0</v>
      </c>
      <c r="G196" s="36">
        <f t="shared" si="107"/>
        <v>0</v>
      </c>
      <c r="H196" s="36">
        <f t="shared" si="107"/>
        <v>0</v>
      </c>
      <c r="I196" s="36">
        <f t="shared" si="107"/>
        <v>0</v>
      </c>
      <c r="J196" s="36">
        <f t="shared" si="107"/>
        <v>0</v>
      </c>
      <c r="K196" s="36">
        <f t="shared" si="107"/>
        <v>0</v>
      </c>
      <c r="L196" s="36">
        <f t="shared" si="107"/>
        <v>0</v>
      </c>
      <c r="M196" s="36">
        <f t="shared" si="107"/>
        <v>0</v>
      </c>
      <c r="N196" s="36">
        <f t="shared" si="107"/>
        <v>0</v>
      </c>
      <c r="O196" s="36">
        <f t="shared" si="107"/>
        <v>0</v>
      </c>
      <c r="P196" s="36">
        <f t="shared" si="107"/>
        <v>0</v>
      </c>
      <c r="Q196" s="36">
        <f t="shared" si="107"/>
        <v>0</v>
      </c>
      <c r="R196" s="36">
        <f t="shared" si="107"/>
        <v>0</v>
      </c>
      <c r="S196" s="36">
        <f t="shared" si="107"/>
        <v>0</v>
      </c>
      <c r="T196" s="36">
        <f t="shared" si="107"/>
        <v>0</v>
      </c>
      <c r="U196" s="36">
        <f t="shared" si="107"/>
        <v>0</v>
      </c>
      <c r="V196" s="36">
        <f t="shared" si="107"/>
        <v>341.56203950769225</v>
      </c>
      <c r="W196" s="36">
        <f t="shared" si="107"/>
        <v>348.3932802978461</v>
      </c>
      <c r="X196" s="36">
        <f t="shared" si="107"/>
        <v>355.36114590380305</v>
      </c>
      <c r="Y196" s="36">
        <f t="shared" si="107"/>
        <v>362.46836882187915</v>
      </c>
      <c r="Z196" s="36">
        <f t="shared" si="107"/>
        <v>369.71773619831669</v>
      </c>
      <c r="AA196" s="36">
        <f t="shared" si="107"/>
        <v>377.11209092228307</v>
      </c>
      <c r="AB196" s="36">
        <f t="shared" si="107"/>
        <v>384.65433274072871</v>
      </c>
      <c r="AC196" s="36">
        <f t="shared" si="107"/>
        <v>392.34741939554334</v>
      </c>
      <c r="AD196" s="36">
        <f t="shared" si="107"/>
        <v>400.1943677834542</v>
      </c>
      <c r="AE196" s="36">
        <f t="shared" si="107"/>
        <v>408.19825513912326</v>
      </c>
      <c r="AF196" s="36">
        <f t="shared" si="107"/>
        <v>416.36222024190567</v>
      </c>
      <c r="AG196" s="36">
        <f t="shared" si="107"/>
        <v>424.68946464674383</v>
      </c>
      <c r="AH196" s="36">
        <f t="shared" si="107"/>
        <v>433.18325393967876</v>
      </c>
      <c r="AI196" s="36">
        <f t="shared" si="107"/>
        <v>0</v>
      </c>
      <c r="AJ196" s="36">
        <f t="shared" si="107"/>
        <v>0</v>
      </c>
      <c r="AK196" s="36">
        <f t="shared" si="107"/>
        <v>0</v>
      </c>
      <c r="AL196" s="36">
        <f t="shared" si="107"/>
        <v>0</v>
      </c>
      <c r="AM196" s="36">
        <f t="shared" si="107"/>
        <v>0</v>
      </c>
      <c r="AN196" s="36">
        <f t="shared" si="107"/>
        <v>0</v>
      </c>
      <c r="AO196" s="32"/>
      <c r="AP196" s="28"/>
    </row>
    <row r="197" spans="1:42" s="26" customFormat="1" ht="15.6" customHeight="1" x14ac:dyDescent="0.25">
      <c r="A197" s="13"/>
      <c r="B197" s="26" t="s">
        <v>257</v>
      </c>
      <c r="E197" s="85">
        <f t="shared" si="102"/>
        <v>543.20625715404549</v>
      </c>
      <c r="F197" s="36">
        <f t="shared" ref="F197:AN197" si="108">SUM(F88:F89)</f>
        <v>6.88</v>
      </c>
      <c r="G197" s="36">
        <f t="shared" si="108"/>
        <v>0</v>
      </c>
      <c r="H197" s="36">
        <f t="shared" si="108"/>
        <v>0</v>
      </c>
      <c r="I197" s="36">
        <f t="shared" si="108"/>
        <v>0</v>
      </c>
      <c r="J197" s="36">
        <f t="shared" si="108"/>
        <v>0</v>
      </c>
      <c r="K197" s="36">
        <f t="shared" si="108"/>
        <v>0</v>
      </c>
      <c r="L197" s="36">
        <f t="shared" si="108"/>
        <v>0</v>
      </c>
      <c r="M197" s="36">
        <f t="shared" si="108"/>
        <v>0</v>
      </c>
      <c r="N197" s="36">
        <f t="shared" si="108"/>
        <v>5.6115000000000004</v>
      </c>
      <c r="O197" s="36">
        <f t="shared" si="108"/>
        <v>0</v>
      </c>
      <c r="P197" s="36">
        <f t="shared" si="108"/>
        <v>0</v>
      </c>
      <c r="Q197" s="36">
        <f t="shared" si="108"/>
        <v>0</v>
      </c>
      <c r="R197" s="36">
        <f t="shared" si="108"/>
        <v>0</v>
      </c>
      <c r="S197" s="36">
        <f t="shared" si="108"/>
        <v>26.877837999999997</v>
      </c>
      <c r="T197" s="36">
        <f t="shared" si="108"/>
        <v>94.899443399999981</v>
      </c>
      <c r="U197" s="36">
        <f t="shared" si="108"/>
        <v>75.286891763999989</v>
      </c>
      <c r="V197" s="36">
        <f t="shared" si="108"/>
        <v>34.942839360128296</v>
      </c>
      <c r="W197" s="36">
        <f t="shared" si="108"/>
        <v>19.975999709077751</v>
      </c>
      <c r="X197" s="36">
        <f t="shared" si="108"/>
        <v>20.375519703259307</v>
      </c>
      <c r="Y197" s="36">
        <f t="shared" si="108"/>
        <v>20.783030097324495</v>
      </c>
      <c r="Z197" s="36">
        <f t="shared" si="108"/>
        <v>25.094275729819493</v>
      </c>
      <c r="AA197" s="36">
        <f t="shared" si="108"/>
        <v>35.377076274962306</v>
      </c>
      <c r="AB197" s="36">
        <f t="shared" si="108"/>
        <v>32.966951134474876</v>
      </c>
      <c r="AC197" s="36">
        <f t="shared" si="108"/>
        <v>24.722234159106449</v>
      </c>
      <c r="AD197" s="36">
        <f t="shared" si="108"/>
        <v>22.946144562783804</v>
      </c>
      <c r="AE197" s="36">
        <f t="shared" si="108"/>
        <v>23.405067454039479</v>
      </c>
      <c r="AF197" s="36">
        <f t="shared" si="108"/>
        <v>23.873168803120265</v>
      </c>
      <c r="AG197" s="36">
        <f t="shared" si="108"/>
        <v>24.350632179182675</v>
      </c>
      <c r="AH197" s="36">
        <f t="shared" si="108"/>
        <v>24.837644822766332</v>
      </c>
      <c r="AI197" s="36">
        <f t="shared" si="108"/>
        <v>0</v>
      </c>
      <c r="AJ197" s="36">
        <f t="shared" si="108"/>
        <v>0</v>
      </c>
      <c r="AK197" s="36">
        <f t="shared" si="108"/>
        <v>0</v>
      </c>
      <c r="AL197" s="36">
        <f t="shared" si="108"/>
        <v>0</v>
      </c>
      <c r="AM197" s="36">
        <f t="shared" si="108"/>
        <v>0</v>
      </c>
      <c r="AN197" s="36">
        <f t="shared" si="108"/>
        <v>0</v>
      </c>
      <c r="AO197" s="32"/>
      <c r="AP197" s="28"/>
    </row>
    <row r="198" spans="1:42" s="26" customFormat="1" ht="15.6" customHeight="1" x14ac:dyDescent="0.25">
      <c r="A198" s="13"/>
      <c r="B198" t="s">
        <v>107</v>
      </c>
      <c r="E198" s="85">
        <f t="shared" si="102"/>
        <v>486.46720638443492</v>
      </c>
      <c r="F198" s="36">
        <f t="shared" ref="F198:AN198" si="109">+F59</f>
        <v>0</v>
      </c>
      <c r="G198" s="36">
        <f t="shared" si="109"/>
        <v>0</v>
      </c>
      <c r="H198" s="36">
        <f t="shared" si="109"/>
        <v>0</v>
      </c>
      <c r="I198" s="36">
        <f t="shared" si="109"/>
        <v>0</v>
      </c>
      <c r="J198" s="36">
        <f t="shared" si="109"/>
        <v>0</v>
      </c>
      <c r="K198" s="36">
        <f t="shared" si="109"/>
        <v>0</v>
      </c>
      <c r="L198" s="36">
        <f t="shared" si="109"/>
        <v>0</v>
      </c>
      <c r="M198" s="36">
        <f t="shared" si="109"/>
        <v>0</v>
      </c>
      <c r="N198" s="36">
        <f t="shared" si="109"/>
        <v>0</v>
      </c>
      <c r="O198" s="36">
        <f t="shared" si="109"/>
        <v>0</v>
      </c>
      <c r="P198" s="36">
        <f t="shared" si="109"/>
        <v>0</v>
      </c>
      <c r="Q198" s="36">
        <f t="shared" si="109"/>
        <v>0</v>
      </c>
      <c r="R198" s="36">
        <f t="shared" si="109"/>
        <v>0</v>
      </c>
      <c r="S198" s="36">
        <f t="shared" si="109"/>
        <v>0</v>
      </c>
      <c r="T198" s="36">
        <f t="shared" si="109"/>
        <v>0</v>
      </c>
      <c r="U198" s="36">
        <f t="shared" si="109"/>
        <v>0</v>
      </c>
      <c r="V198" s="36">
        <f t="shared" si="109"/>
        <v>0</v>
      </c>
      <c r="W198" s="36">
        <f t="shared" si="109"/>
        <v>0</v>
      </c>
      <c r="X198" s="36">
        <f t="shared" si="109"/>
        <v>0</v>
      </c>
      <c r="Y198" s="36">
        <f t="shared" si="109"/>
        <v>0</v>
      </c>
      <c r="Z198" s="36">
        <f t="shared" si="109"/>
        <v>0</v>
      </c>
      <c r="AA198" s="36">
        <f t="shared" si="109"/>
        <v>0</v>
      </c>
      <c r="AB198" s="36">
        <f t="shared" si="109"/>
        <v>0</v>
      </c>
      <c r="AC198" s="36">
        <f t="shared" si="109"/>
        <v>0</v>
      </c>
      <c r="AD198" s="36">
        <f t="shared" si="109"/>
        <v>0</v>
      </c>
      <c r="AE198" s="36">
        <f t="shared" si="109"/>
        <v>0</v>
      </c>
      <c r="AF198" s="36">
        <f t="shared" si="109"/>
        <v>0</v>
      </c>
      <c r="AG198" s="36">
        <f t="shared" si="109"/>
        <v>0</v>
      </c>
      <c r="AH198" s="36">
        <f t="shared" si="109"/>
        <v>0</v>
      </c>
      <c r="AI198" s="36">
        <f t="shared" si="109"/>
        <v>486.46720638443492</v>
      </c>
      <c r="AJ198" s="36">
        <f t="shared" si="109"/>
        <v>0</v>
      </c>
      <c r="AK198" s="36">
        <f t="shared" si="109"/>
        <v>0</v>
      </c>
      <c r="AL198" s="36">
        <f t="shared" si="109"/>
        <v>0</v>
      </c>
      <c r="AM198" s="36">
        <f t="shared" si="109"/>
        <v>0</v>
      </c>
      <c r="AN198" s="36">
        <f t="shared" si="109"/>
        <v>0</v>
      </c>
      <c r="AO198" s="32"/>
      <c r="AP198" s="28"/>
    </row>
    <row r="199" spans="1:42" s="26" customFormat="1" ht="15.6" customHeight="1" x14ac:dyDescent="0.25">
      <c r="A199" s="13"/>
      <c r="B199" s="26" t="s">
        <v>72</v>
      </c>
      <c r="E199" s="276">
        <f t="shared" si="102"/>
        <v>5157.9521319896485</v>
      </c>
      <c r="F199" s="34">
        <f>+F192+F193-F194-F195-F196-F198-F197</f>
        <v>-166.88</v>
      </c>
      <c r="G199" s="34">
        <f t="shared" ref="G199:AN199" si="110">+G192+G193-G194-G195-G196-G198-G197</f>
        <v>0</v>
      </c>
      <c r="H199" s="34">
        <f t="shared" si="110"/>
        <v>0</v>
      </c>
      <c r="I199" s="34">
        <f t="shared" si="110"/>
        <v>0</v>
      </c>
      <c r="J199" s="34">
        <f t="shared" si="110"/>
        <v>0</v>
      </c>
      <c r="K199" s="34">
        <f t="shared" si="110"/>
        <v>0</v>
      </c>
      <c r="L199" s="34">
        <f t="shared" si="110"/>
        <v>0</v>
      </c>
      <c r="M199" s="34">
        <f t="shared" si="110"/>
        <v>0</v>
      </c>
      <c r="N199" s="34">
        <f t="shared" si="110"/>
        <v>-136.11150000000001</v>
      </c>
      <c r="O199" s="34">
        <f t="shared" si="110"/>
        <v>0</v>
      </c>
      <c r="P199" s="34">
        <f t="shared" si="110"/>
        <v>0</v>
      </c>
      <c r="Q199" s="34">
        <f t="shared" si="110"/>
        <v>0</v>
      </c>
      <c r="R199" s="34">
        <f t="shared" si="110"/>
        <v>0</v>
      </c>
      <c r="S199" s="34">
        <f t="shared" si="110"/>
        <v>-651.94383799999991</v>
      </c>
      <c r="T199" s="34">
        <f t="shared" si="110"/>
        <v>-2301.8632433999996</v>
      </c>
      <c r="U199" s="34">
        <f t="shared" si="110"/>
        <v>-1826.1448397639997</v>
      </c>
      <c r="V199" s="34">
        <f t="shared" si="110"/>
        <v>-370.54778775982049</v>
      </c>
      <c r="W199" s="34">
        <f t="shared" si="110"/>
        <v>1014.437804393076</v>
      </c>
      <c r="X199" s="34">
        <f t="shared" si="110"/>
        <v>1739.958173524938</v>
      </c>
      <c r="Y199" s="34">
        <f t="shared" si="110"/>
        <v>1774.7573369954364</v>
      </c>
      <c r="Z199" s="34">
        <f t="shared" si="110"/>
        <v>1700.7560374685067</v>
      </c>
      <c r="AA199" s="34">
        <f t="shared" si="110"/>
        <v>647.05103547220904</v>
      </c>
      <c r="AB199" s="34">
        <f t="shared" si="110"/>
        <v>998.84013513004118</v>
      </c>
      <c r="AC199" s="34">
        <f t="shared" si="110"/>
        <v>903.47224199072843</v>
      </c>
      <c r="AD199" s="34">
        <f t="shared" si="110"/>
        <v>707.68758551020449</v>
      </c>
      <c r="AE199" s="34">
        <f t="shared" si="110"/>
        <v>594.15378075290198</v>
      </c>
      <c r="AF199" s="34">
        <f t="shared" si="110"/>
        <v>439.99313494518299</v>
      </c>
      <c r="AG199" s="34">
        <f t="shared" si="110"/>
        <v>346.80396017528562</v>
      </c>
      <c r="AH199" s="34">
        <f t="shared" si="110"/>
        <v>229.99932093939265</v>
      </c>
      <c r="AI199" s="34">
        <f t="shared" si="110"/>
        <v>-486.46720638443492</v>
      </c>
      <c r="AJ199" s="34">
        <f t="shared" si="110"/>
        <v>0</v>
      </c>
      <c r="AK199" s="34">
        <f t="shared" si="110"/>
        <v>0</v>
      </c>
      <c r="AL199" s="34">
        <f t="shared" si="110"/>
        <v>0</v>
      </c>
      <c r="AM199" s="34">
        <f t="shared" si="110"/>
        <v>0</v>
      </c>
      <c r="AN199" s="34">
        <f t="shared" si="110"/>
        <v>0</v>
      </c>
      <c r="AO199" s="35"/>
      <c r="AP199" s="28"/>
    </row>
    <row r="200" spans="1:42" ht="15.6" customHeight="1" x14ac:dyDescent="0.25">
      <c r="C200" t="s">
        <v>75</v>
      </c>
      <c r="D200"/>
      <c r="E200" s="190"/>
      <c r="F200" s="5">
        <f>+F199</f>
        <v>-166.88</v>
      </c>
      <c r="G200" s="5">
        <f t="shared" ref="G200:AN200" si="111">+G199+F200</f>
        <v>-166.88</v>
      </c>
      <c r="H200" s="5">
        <f t="shared" si="111"/>
        <v>-166.88</v>
      </c>
      <c r="I200" s="5">
        <f t="shared" si="111"/>
        <v>-166.88</v>
      </c>
      <c r="J200" s="5">
        <f t="shared" si="111"/>
        <v>-166.88</v>
      </c>
      <c r="K200" s="5">
        <f t="shared" si="111"/>
        <v>-166.88</v>
      </c>
      <c r="L200" s="5">
        <f t="shared" si="111"/>
        <v>-166.88</v>
      </c>
      <c r="M200" s="5">
        <f t="shared" si="111"/>
        <v>-166.88</v>
      </c>
      <c r="N200" s="5">
        <f t="shared" si="111"/>
        <v>-302.99149999999997</v>
      </c>
      <c r="O200" s="5">
        <f t="shared" si="111"/>
        <v>-302.99149999999997</v>
      </c>
      <c r="P200" s="5">
        <f t="shared" si="111"/>
        <v>-302.99149999999997</v>
      </c>
      <c r="Q200" s="5">
        <f t="shared" si="111"/>
        <v>-302.99149999999997</v>
      </c>
      <c r="R200" s="5">
        <f t="shared" si="111"/>
        <v>-302.99149999999997</v>
      </c>
      <c r="S200" s="5">
        <f t="shared" si="111"/>
        <v>-954.93533799999989</v>
      </c>
      <c r="T200" s="5">
        <f t="shared" si="111"/>
        <v>-3256.7985813999994</v>
      </c>
      <c r="U200" s="5">
        <f t="shared" si="111"/>
        <v>-5082.9434211639991</v>
      </c>
      <c r="V200" s="5">
        <f t="shared" si="111"/>
        <v>-5453.4912089238196</v>
      </c>
      <c r="W200" s="5">
        <f t="shared" si="111"/>
        <v>-4439.0534045307431</v>
      </c>
      <c r="X200" s="5">
        <f t="shared" si="111"/>
        <v>-2699.0952310058051</v>
      </c>
      <c r="Y200" s="5">
        <f t="shared" si="111"/>
        <v>-924.3378940103687</v>
      </c>
      <c r="Z200" s="5">
        <f t="shared" si="111"/>
        <v>776.41814345813805</v>
      </c>
      <c r="AA200" s="5">
        <f t="shared" si="111"/>
        <v>1423.469178930347</v>
      </c>
      <c r="AB200" s="5">
        <f t="shared" si="111"/>
        <v>2422.3093140603883</v>
      </c>
      <c r="AC200" s="5">
        <f t="shared" si="111"/>
        <v>3325.7815560511167</v>
      </c>
      <c r="AD200" s="5">
        <f t="shared" si="111"/>
        <v>4033.4691415613211</v>
      </c>
      <c r="AE200" s="5">
        <f t="shared" si="111"/>
        <v>4627.6229223142227</v>
      </c>
      <c r="AF200" s="5">
        <f t="shared" si="111"/>
        <v>5067.6160572594054</v>
      </c>
      <c r="AG200" s="5">
        <f t="shared" si="111"/>
        <v>5414.4200174346906</v>
      </c>
      <c r="AH200" s="5">
        <f t="shared" si="111"/>
        <v>5644.4193383740831</v>
      </c>
      <c r="AI200" s="5">
        <f t="shared" si="111"/>
        <v>5157.9521319896485</v>
      </c>
      <c r="AJ200" s="5">
        <f t="shared" si="111"/>
        <v>5157.9521319896485</v>
      </c>
      <c r="AK200" s="5">
        <f t="shared" si="111"/>
        <v>5157.9521319896485</v>
      </c>
      <c r="AL200" s="5">
        <f t="shared" si="111"/>
        <v>5157.9521319896485</v>
      </c>
      <c r="AM200" s="5">
        <f t="shared" si="111"/>
        <v>5157.9521319896485</v>
      </c>
      <c r="AN200" s="5">
        <f t="shared" si="111"/>
        <v>5157.9521319896485</v>
      </c>
    </row>
    <row r="201" spans="1:42" ht="15.75" customHeight="1" x14ac:dyDescent="0.25">
      <c r="C201"/>
      <c r="D201"/>
      <c r="E201" s="190"/>
      <c r="S201" s="5"/>
      <c r="T201" s="5"/>
      <c r="U201" s="5"/>
      <c r="V201" s="5"/>
      <c r="W201" s="5"/>
      <c r="X201" s="5"/>
      <c r="Y201" s="5"/>
      <c r="Z201" s="5"/>
      <c r="AA201" s="5"/>
      <c r="AB201" s="5"/>
      <c r="AC201" s="5"/>
      <c r="AD201" s="5"/>
      <c r="AE201" s="5"/>
      <c r="AF201" s="5"/>
      <c r="AG201" s="5"/>
      <c r="AH201" s="5"/>
      <c r="AI201" s="5"/>
      <c r="AJ201" s="5"/>
      <c r="AK201" s="5"/>
      <c r="AL201" s="5"/>
      <c r="AM201" s="5"/>
      <c r="AN201" s="5"/>
    </row>
    <row r="202" spans="1:42" ht="15.75" customHeight="1" x14ac:dyDescent="0.25">
      <c r="A202" s="11" t="s">
        <v>176</v>
      </c>
    </row>
    <row r="203" spans="1:42" s="26" customFormat="1" ht="15.75" customHeight="1" x14ac:dyDescent="0.25">
      <c r="A203" s="13"/>
      <c r="B203" t="s">
        <v>7</v>
      </c>
      <c r="E203" s="85">
        <f t="shared" ref="E203:E209" si="112">SUM(F203:AN203)</f>
        <v>0</v>
      </c>
      <c r="F203" s="36">
        <f t="shared" ref="F203:AN203" si="113">+F78</f>
        <v>0</v>
      </c>
      <c r="G203" s="36">
        <f t="shared" si="113"/>
        <v>0</v>
      </c>
      <c r="H203" s="36">
        <f t="shared" si="113"/>
        <v>0</v>
      </c>
      <c r="I203" s="36">
        <f t="shared" si="113"/>
        <v>0</v>
      </c>
      <c r="J203" s="36">
        <f t="shared" si="113"/>
        <v>0</v>
      </c>
      <c r="K203" s="36">
        <f t="shared" si="113"/>
        <v>0</v>
      </c>
      <c r="L203" s="36">
        <f t="shared" si="113"/>
        <v>0</v>
      </c>
      <c r="M203" s="36">
        <f t="shared" si="113"/>
        <v>0</v>
      </c>
      <c r="N203" s="36">
        <f t="shared" si="113"/>
        <v>0</v>
      </c>
      <c r="O203" s="36">
        <f t="shared" si="113"/>
        <v>0</v>
      </c>
      <c r="P203" s="36">
        <f t="shared" si="113"/>
        <v>0</v>
      </c>
      <c r="Q203" s="36">
        <f t="shared" si="113"/>
        <v>0</v>
      </c>
      <c r="R203" s="36">
        <f t="shared" si="113"/>
        <v>0</v>
      </c>
      <c r="S203" s="36">
        <f t="shared" si="113"/>
        <v>0</v>
      </c>
      <c r="T203" s="36">
        <f t="shared" si="113"/>
        <v>0</v>
      </c>
      <c r="U203" s="36">
        <f t="shared" si="113"/>
        <v>0</v>
      </c>
      <c r="V203" s="36">
        <f t="shared" si="113"/>
        <v>0</v>
      </c>
      <c r="W203" s="36">
        <f t="shared" si="113"/>
        <v>0</v>
      </c>
      <c r="X203" s="36">
        <f t="shared" si="113"/>
        <v>0</v>
      </c>
      <c r="Y203" s="36">
        <f t="shared" si="113"/>
        <v>0</v>
      </c>
      <c r="Z203" s="36">
        <f t="shared" si="113"/>
        <v>0</v>
      </c>
      <c r="AA203" s="36">
        <f t="shared" si="113"/>
        <v>0</v>
      </c>
      <c r="AB203" s="36">
        <f t="shared" si="113"/>
        <v>0</v>
      </c>
      <c r="AC203" s="36">
        <f t="shared" si="113"/>
        <v>0</v>
      </c>
      <c r="AD203" s="36">
        <f t="shared" si="113"/>
        <v>0</v>
      </c>
      <c r="AE203" s="36">
        <f t="shared" si="113"/>
        <v>0</v>
      </c>
      <c r="AF203" s="36">
        <f t="shared" si="113"/>
        <v>0</v>
      </c>
      <c r="AG203" s="36">
        <f t="shared" si="113"/>
        <v>0</v>
      </c>
      <c r="AH203" s="36">
        <f t="shared" si="113"/>
        <v>0</v>
      </c>
      <c r="AI203" s="36">
        <f t="shared" si="113"/>
        <v>0</v>
      </c>
      <c r="AJ203" s="36">
        <f t="shared" si="113"/>
        <v>0</v>
      </c>
      <c r="AK203" s="36">
        <f t="shared" si="113"/>
        <v>0</v>
      </c>
      <c r="AL203" s="36">
        <f t="shared" si="113"/>
        <v>0</v>
      </c>
      <c r="AM203" s="36">
        <f t="shared" si="113"/>
        <v>0</v>
      </c>
      <c r="AN203" s="36">
        <f t="shared" si="113"/>
        <v>0</v>
      </c>
      <c r="AO203" s="32"/>
      <c r="AP203" s="28"/>
    </row>
    <row r="204" spans="1:42" s="26" customFormat="1" ht="15.75" customHeight="1" x14ac:dyDescent="0.25">
      <c r="A204" s="13"/>
      <c r="B204" t="s">
        <v>76</v>
      </c>
      <c r="E204" s="85">
        <f t="shared" si="112"/>
        <v>1931.9794851384211</v>
      </c>
      <c r="F204" s="36">
        <f>+F189</f>
        <v>0</v>
      </c>
      <c r="G204" s="36">
        <f t="shared" ref="G204:AN204" si="114">+G189</f>
        <v>0</v>
      </c>
      <c r="H204" s="36">
        <f t="shared" si="114"/>
        <v>0</v>
      </c>
      <c r="I204" s="36">
        <f t="shared" si="114"/>
        <v>0</v>
      </c>
      <c r="J204" s="36">
        <f t="shared" si="114"/>
        <v>0</v>
      </c>
      <c r="K204" s="36">
        <f t="shared" si="114"/>
        <v>0</v>
      </c>
      <c r="L204" s="36">
        <f t="shared" si="114"/>
        <v>0</v>
      </c>
      <c r="M204" s="36">
        <f t="shared" si="114"/>
        <v>0</v>
      </c>
      <c r="N204" s="36">
        <f t="shared" si="114"/>
        <v>0</v>
      </c>
      <c r="O204" s="36">
        <f t="shared" si="114"/>
        <v>0</v>
      </c>
      <c r="P204" s="36">
        <f t="shared" si="114"/>
        <v>0</v>
      </c>
      <c r="Q204" s="36">
        <f t="shared" si="114"/>
        <v>0</v>
      </c>
      <c r="R204" s="36">
        <f t="shared" si="114"/>
        <v>0</v>
      </c>
      <c r="S204" s="36">
        <f t="shared" si="114"/>
        <v>0</v>
      </c>
      <c r="T204" s="36">
        <f t="shared" si="114"/>
        <v>0</v>
      </c>
      <c r="U204" s="36">
        <f t="shared" si="114"/>
        <v>0</v>
      </c>
      <c r="V204" s="36">
        <f t="shared" si="114"/>
        <v>0</v>
      </c>
      <c r="W204" s="36">
        <f t="shared" si="114"/>
        <v>0</v>
      </c>
      <c r="X204" s="36">
        <f t="shared" si="114"/>
        <v>0</v>
      </c>
      <c r="Y204" s="36">
        <f t="shared" si="114"/>
        <v>0</v>
      </c>
      <c r="Z204" s="36">
        <f t="shared" si="114"/>
        <v>0</v>
      </c>
      <c r="AA204" s="36">
        <f t="shared" si="114"/>
        <v>295.79844542968419</v>
      </c>
      <c r="AB204" s="36">
        <f t="shared" si="114"/>
        <v>427.86116462506777</v>
      </c>
      <c r="AC204" s="36">
        <f t="shared" si="114"/>
        <v>353.38199112107782</v>
      </c>
      <c r="AD204" s="36">
        <f t="shared" si="114"/>
        <v>261.27018693223829</v>
      </c>
      <c r="AE204" s="36">
        <f t="shared" si="114"/>
        <v>216.95347102241004</v>
      </c>
      <c r="AF204" s="36">
        <f t="shared" si="114"/>
        <v>162.99685809123969</v>
      </c>
      <c r="AG204" s="36">
        <f t="shared" si="114"/>
        <v>131.14790715853059</v>
      </c>
      <c r="AH204" s="36">
        <f t="shared" si="114"/>
        <v>82.569460758172767</v>
      </c>
      <c r="AI204" s="36">
        <f t="shared" si="114"/>
        <v>0</v>
      </c>
      <c r="AJ204" s="36">
        <f t="shared" si="114"/>
        <v>0</v>
      </c>
      <c r="AK204" s="36">
        <f t="shared" si="114"/>
        <v>0</v>
      </c>
      <c r="AL204" s="36">
        <f t="shared" si="114"/>
        <v>0</v>
      </c>
      <c r="AM204" s="36">
        <f t="shared" si="114"/>
        <v>0</v>
      </c>
      <c r="AN204" s="36">
        <f t="shared" si="114"/>
        <v>0</v>
      </c>
      <c r="AO204" s="32"/>
      <c r="AP204" s="28"/>
    </row>
    <row r="205" spans="1:42" s="26" customFormat="1" ht="15.75" customHeight="1" x14ac:dyDescent="0.25">
      <c r="A205" s="13"/>
      <c r="B205" s="26" t="s">
        <v>258</v>
      </c>
      <c r="E205" s="85">
        <f t="shared" si="112"/>
        <v>214.3821635577047</v>
      </c>
      <c r="F205" s="36">
        <f t="shared" ref="F205:AN205" si="115">F88</f>
        <v>2.08</v>
      </c>
      <c r="G205" s="36">
        <f t="shared" si="115"/>
        <v>0</v>
      </c>
      <c r="H205" s="36">
        <f t="shared" si="115"/>
        <v>0</v>
      </c>
      <c r="I205" s="36">
        <f t="shared" si="115"/>
        <v>0</v>
      </c>
      <c r="J205" s="36">
        <f t="shared" si="115"/>
        <v>0</v>
      </c>
      <c r="K205" s="36">
        <f t="shared" si="115"/>
        <v>0</v>
      </c>
      <c r="L205" s="36">
        <f t="shared" si="115"/>
        <v>0</v>
      </c>
      <c r="M205" s="36">
        <f t="shared" si="115"/>
        <v>0</v>
      </c>
      <c r="N205" s="36">
        <f t="shared" si="115"/>
        <v>1.6965000000000001</v>
      </c>
      <c r="O205" s="36">
        <f t="shared" si="115"/>
        <v>0</v>
      </c>
      <c r="P205" s="36">
        <f t="shared" si="115"/>
        <v>0</v>
      </c>
      <c r="Q205" s="36">
        <f t="shared" si="115"/>
        <v>0</v>
      </c>
      <c r="R205" s="36">
        <f t="shared" si="115"/>
        <v>0</v>
      </c>
      <c r="S205" s="36">
        <f t="shared" si="115"/>
        <v>8.1258579999999991</v>
      </c>
      <c r="T205" s="36">
        <f t="shared" si="115"/>
        <v>28.690529399999999</v>
      </c>
      <c r="U205" s="36">
        <f t="shared" si="115"/>
        <v>22.761153323999999</v>
      </c>
      <c r="V205" s="36">
        <f t="shared" si="115"/>
        <v>13.980727533137536</v>
      </c>
      <c r="W205" s="36">
        <f t="shared" si="115"/>
        <v>9.5242013001423675</v>
      </c>
      <c r="X205" s="36">
        <f t="shared" si="115"/>
        <v>9.7146853261452151</v>
      </c>
      <c r="Y205" s="36">
        <f t="shared" si="115"/>
        <v>9.9089790326681211</v>
      </c>
      <c r="Z205" s="36">
        <f t="shared" si="115"/>
        <v>11.284893622557078</v>
      </c>
      <c r="AA205" s="36">
        <f t="shared" si="115"/>
        <v>14.467612318196672</v>
      </c>
      <c r="AB205" s="36">
        <f t="shared" si="115"/>
        <v>13.814414177169287</v>
      </c>
      <c r="AC205" s="36">
        <f t="shared" si="115"/>
        <v>11.398778554323068</v>
      </c>
      <c r="AD205" s="36">
        <f t="shared" si="115"/>
        <v>10.940313529280179</v>
      </c>
      <c r="AE205" s="36">
        <f t="shared" si="115"/>
        <v>11.159119799865781</v>
      </c>
      <c r="AF205" s="36">
        <f t="shared" si="115"/>
        <v>11.382302195863097</v>
      </c>
      <c r="AG205" s="36">
        <f t="shared" si="115"/>
        <v>11.60994823978036</v>
      </c>
      <c r="AH205" s="36">
        <f t="shared" si="115"/>
        <v>11.842147204575969</v>
      </c>
      <c r="AI205" s="36">
        <f t="shared" si="115"/>
        <v>0</v>
      </c>
      <c r="AJ205" s="36">
        <f t="shared" si="115"/>
        <v>0</v>
      </c>
      <c r="AK205" s="36">
        <f t="shared" si="115"/>
        <v>0</v>
      </c>
      <c r="AL205" s="36">
        <f t="shared" si="115"/>
        <v>0</v>
      </c>
      <c r="AM205" s="36">
        <f t="shared" si="115"/>
        <v>0</v>
      </c>
      <c r="AN205" s="36">
        <f t="shared" si="115"/>
        <v>0</v>
      </c>
      <c r="AO205" s="32"/>
      <c r="AP205" s="28"/>
    </row>
    <row r="206" spans="1:42" s="26" customFormat="1" ht="15.75" customHeight="1" x14ac:dyDescent="0.25">
      <c r="A206" s="13"/>
      <c r="B206" s="26" t="s">
        <v>256</v>
      </c>
      <c r="E206" s="85">
        <f t="shared" si="112"/>
        <v>328.82409359634073</v>
      </c>
      <c r="F206" s="36">
        <f t="shared" ref="F206:AN206" si="116">F89</f>
        <v>4.8</v>
      </c>
      <c r="G206" s="36">
        <f t="shared" si="116"/>
        <v>0</v>
      </c>
      <c r="H206" s="36">
        <f t="shared" si="116"/>
        <v>0</v>
      </c>
      <c r="I206" s="36">
        <f t="shared" si="116"/>
        <v>0</v>
      </c>
      <c r="J206" s="36">
        <f t="shared" si="116"/>
        <v>0</v>
      </c>
      <c r="K206" s="36">
        <f t="shared" si="116"/>
        <v>0</v>
      </c>
      <c r="L206" s="36">
        <f t="shared" si="116"/>
        <v>0</v>
      </c>
      <c r="M206" s="36">
        <f t="shared" si="116"/>
        <v>0</v>
      </c>
      <c r="N206" s="36">
        <f t="shared" si="116"/>
        <v>3.915</v>
      </c>
      <c r="O206" s="36">
        <f t="shared" si="116"/>
        <v>0</v>
      </c>
      <c r="P206" s="36">
        <f t="shared" si="116"/>
        <v>0</v>
      </c>
      <c r="Q206" s="36">
        <f t="shared" si="116"/>
        <v>0</v>
      </c>
      <c r="R206" s="36">
        <f t="shared" si="116"/>
        <v>0</v>
      </c>
      <c r="S206" s="36">
        <f t="shared" si="116"/>
        <v>18.751979999999996</v>
      </c>
      <c r="T206" s="36">
        <f t="shared" si="116"/>
        <v>66.208913999999979</v>
      </c>
      <c r="U206" s="36">
        <f t="shared" si="116"/>
        <v>52.525738439999984</v>
      </c>
      <c r="V206" s="36">
        <f t="shared" si="116"/>
        <v>20.96211182699076</v>
      </c>
      <c r="W206" s="36">
        <f t="shared" si="116"/>
        <v>10.451798408935383</v>
      </c>
      <c r="X206" s="36">
        <f t="shared" si="116"/>
        <v>10.660834377114091</v>
      </c>
      <c r="Y206" s="36">
        <f t="shared" si="116"/>
        <v>10.874051064656374</v>
      </c>
      <c r="Z206" s="36">
        <f t="shared" si="116"/>
        <v>13.809382107262415</v>
      </c>
      <c r="AA206" s="36">
        <f t="shared" si="116"/>
        <v>20.909463956765631</v>
      </c>
      <c r="AB206" s="36">
        <f t="shared" si="116"/>
        <v>19.152536957305589</v>
      </c>
      <c r="AC206" s="36">
        <f t="shared" si="116"/>
        <v>13.32345560478338</v>
      </c>
      <c r="AD206" s="36">
        <f t="shared" si="116"/>
        <v>12.005831033503625</v>
      </c>
      <c r="AE206" s="36">
        <f t="shared" si="116"/>
        <v>12.245947654173698</v>
      </c>
      <c r="AF206" s="36">
        <f t="shared" si="116"/>
        <v>12.490866607257169</v>
      </c>
      <c r="AG206" s="36">
        <f t="shared" si="116"/>
        <v>12.740683939402315</v>
      </c>
      <c r="AH206" s="36">
        <f t="shared" si="116"/>
        <v>12.995497618190363</v>
      </c>
      <c r="AI206" s="36">
        <f t="shared" si="116"/>
        <v>0</v>
      </c>
      <c r="AJ206" s="36">
        <f t="shared" si="116"/>
        <v>0</v>
      </c>
      <c r="AK206" s="36">
        <f t="shared" si="116"/>
        <v>0</v>
      </c>
      <c r="AL206" s="36">
        <f t="shared" si="116"/>
        <v>0</v>
      </c>
      <c r="AM206" s="36">
        <f t="shared" si="116"/>
        <v>0</v>
      </c>
      <c r="AN206" s="36">
        <f t="shared" si="116"/>
        <v>0</v>
      </c>
      <c r="AO206" s="32"/>
      <c r="AP206" s="28"/>
    </row>
    <row r="207" spans="1:42" s="26" customFormat="1" ht="15.75" customHeight="1" x14ac:dyDescent="0.25">
      <c r="A207" s="13"/>
      <c r="B207" t="s">
        <v>179</v>
      </c>
      <c r="E207" s="85">
        <f t="shared" si="112"/>
        <v>297.85446582515584</v>
      </c>
      <c r="F207" s="36">
        <f t="shared" ref="F207:AN207" si="117">+F141</f>
        <v>0</v>
      </c>
      <c r="G207" s="36">
        <f t="shared" si="117"/>
        <v>0</v>
      </c>
      <c r="H207" s="36">
        <f t="shared" si="117"/>
        <v>0</v>
      </c>
      <c r="I207" s="36">
        <f t="shared" si="117"/>
        <v>0</v>
      </c>
      <c r="J207" s="36">
        <f t="shared" si="117"/>
        <v>0</v>
      </c>
      <c r="K207" s="36">
        <f t="shared" si="117"/>
        <v>0</v>
      </c>
      <c r="L207" s="36">
        <f t="shared" si="117"/>
        <v>0</v>
      </c>
      <c r="M207" s="36">
        <f t="shared" si="117"/>
        <v>0</v>
      </c>
      <c r="N207" s="36">
        <f t="shared" si="117"/>
        <v>0</v>
      </c>
      <c r="O207" s="36">
        <f t="shared" si="117"/>
        <v>0</v>
      </c>
      <c r="P207" s="36">
        <f t="shared" si="117"/>
        <v>0</v>
      </c>
      <c r="Q207" s="36">
        <f t="shared" si="117"/>
        <v>0</v>
      </c>
      <c r="R207" s="36">
        <f t="shared" si="117"/>
        <v>0</v>
      </c>
      <c r="S207" s="36">
        <f t="shared" si="117"/>
        <v>0</v>
      </c>
      <c r="T207" s="36">
        <f t="shared" si="117"/>
        <v>0</v>
      </c>
      <c r="U207" s="36">
        <f t="shared" si="117"/>
        <v>0</v>
      </c>
      <c r="V207" s="36">
        <f t="shared" si="117"/>
        <v>0</v>
      </c>
      <c r="W207" s="36">
        <f t="shared" si="117"/>
        <v>0</v>
      </c>
      <c r="X207" s="36">
        <f t="shared" si="117"/>
        <v>14.969893979389198</v>
      </c>
      <c r="Y207" s="36">
        <f t="shared" si="117"/>
        <v>32.335697173972648</v>
      </c>
      <c r="Z207" s="36">
        <f t="shared" si="117"/>
        <v>32.306895777851679</v>
      </c>
      <c r="AA207" s="36">
        <f t="shared" si="117"/>
        <v>30.321893895168813</v>
      </c>
      <c r="AB207" s="36">
        <f t="shared" si="117"/>
        <v>32.249296754345259</v>
      </c>
      <c r="AC207" s="36">
        <f t="shared" si="117"/>
        <v>36.105657098456874</v>
      </c>
      <c r="AD207" s="36">
        <f t="shared" si="117"/>
        <v>36.026359339516247</v>
      </c>
      <c r="AE207" s="36">
        <f t="shared" si="117"/>
        <v>30.554277231236206</v>
      </c>
      <c r="AF207" s="36">
        <f t="shared" si="117"/>
        <v>22.926257066811104</v>
      </c>
      <c r="AG207" s="36">
        <f t="shared" si="117"/>
        <v>18.302231157245039</v>
      </c>
      <c r="AH207" s="36">
        <f t="shared" si="117"/>
        <v>11.756006351162823</v>
      </c>
      <c r="AI207" s="36">
        <f t="shared" si="117"/>
        <v>0</v>
      </c>
      <c r="AJ207" s="36">
        <f t="shared" si="117"/>
        <v>0</v>
      </c>
      <c r="AK207" s="36">
        <f t="shared" si="117"/>
        <v>0</v>
      </c>
      <c r="AL207" s="36">
        <f t="shared" si="117"/>
        <v>0</v>
      </c>
      <c r="AM207" s="36">
        <f t="shared" si="117"/>
        <v>0</v>
      </c>
      <c r="AN207" s="36">
        <f t="shared" si="117"/>
        <v>0</v>
      </c>
      <c r="AO207" s="32"/>
      <c r="AP207" s="28"/>
    </row>
    <row r="208" spans="1:42" s="26" customFormat="1" ht="15.75" customHeight="1" x14ac:dyDescent="0.25">
      <c r="A208" s="13"/>
      <c r="B208" t="s">
        <v>180</v>
      </c>
      <c r="E208" s="85">
        <f t="shared" si="112"/>
        <v>4036.1534327747099</v>
      </c>
      <c r="F208" s="36">
        <f t="shared" ref="F208:AN208" si="118">+F161</f>
        <v>0</v>
      </c>
      <c r="G208" s="36">
        <f t="shared" si="118"/>
        <v>0</v>
      </c>
      <c r="H208" s="36">
        <f t="shared" si="118"/>
        <v>0</v>
      </c>
      <c r="I208" s="36">
        <f t="shared" si="118"/>
        <v>0</v>
      </c>
      <c r="J208" s="36">
        <f t="shared" si="118"/>
        <v>0</v>
      </c>
      <c r="K208" s="36">
        <f t="shared" si="118"/>
        <v>0</v>
      </c>
      <c r="L208" s="36">
        <f t="shared" si="118"/>
        <v>0</v>
      </c>
      <c r="M208" s="36">
        <f t="shared" si="118"/>
        <v>0</v>
      </c>
      <c r="N208" s="36">
        <f t="shared" si="118"/>
        <v>0</v>
      </c>
      <c r="O208" s="36">
        <f t="shared" si="118"/>
        <v>0</v>
      </c>
      <c r="P208" s="36">
        <f t="shared" si="118"/>
        <v>0</v>
      </c>
      <c r="Q208" s="36">
        <f t="shared" si="118"/>
        <v>0</v>
      </c>
      <c r="R208" s="36">
        <f t="shared" si="118"/>
        <v>0</v>
      </c>
      <c r="S208" s="36">
        <f t="shared" si="118"/>
        <v>0</v>
      </c>
      <c r="T208" s="36">
        <f t="shared" si="118"/>
        <v>0</v>
      </c>
      <c r="U208" s="36">
        <f t="shared" si="118"/>
        <v>0</v>
      </c>
      <c r="V208" s="36">
        <f t="shared" si="118"/>
        <v>0</v>
      </c>
      <c r="W208" s="36">
        <f t="shared" si="118"/>
        <v>0</v>
      </c>
      <c r="X208" s="36">
        <f t="shared" si="118"/>
        <v>0</v>
      </c>
      <c r="Y208" s="36">
        <f t="shared" si="118"/>
        <v>0</v>
      </c>
      <c r="Z208" s="36">
        <f t="shared" si="118"/>
        <v>15.005860525859134</v>
      </c>
      <c r="AA208" s="36">
        <f t="shared" si="118"/>
        <v>460.04921895016605</v>
      </c>
      <c r="AB208" s="36">
        <f t="shared" si="118"/>
        <v>159.76068840172172</v>
      </c>
      <c r="AC208" s="36">
        <f t="shared" si="118"/>
        <v>574.10074611947186</v>
      </c>
      <c r="AD208" s="36">
        <f t="shared" si="118"/>
        <v>851.63040882041514</v>
      </c>
      <c r="AE208" s="36">
        <f t="shared" si="118"/>
        <v>719.89242326393241</v>
      </c>
      <c r="AF208" s="36">
        <f t="shared" si="118"/>
        <v>543.3228603041324</v>
      </c>
      <c r="AG208" s="36">
        <f t="shared" si="118"/>
        <v>437.15969052843553</v>
      </c>
      <c r="AH208" s="36">
        <f t="shared" si="118"/>
        <v>275.23153586057578</v>
      </c>
      <c r="AI208" s="36">
        <f t="shared" si="118"/>
        <v>0</v>
      </c>
      <c r="AJ208" s="36">
        <f t="shared" si="118"/>
        <v>0</v>
      </c>
      <c r="AK208" s="36">
        <f t="shared" si="118"/>
        <v>0</v>
      </c>
      <c r="AL208" s="36">
        <f t="shared" si="118"/>
        <v>0</v>
      </c>
      <c r="AM208" s="36">
        <f t="shared" si="118"/>
        <v>0</v>
      </c>
      <c r="AN208" s="36">
        <f t="shared" si="118"/>
        <v>0</v>
      </c>
      <c r="AO208" s="32"/>
      <c r="AP208" s="28"/>
    </row>
    <row r="209" spans="1:42" s="26" customFormat="1" ht="15.75" customHeight="1" x14ac:dyDescent="0.25">
      <c r="A209" s="13"/>
      <c r="B209" t="s">
        <v>8</v>
      </c>
      <c r="E209" s="276">
        <f t="shared" si="112"/>
        <v>6809.193640892332</v>
      </c>
      <c r="F209" s="34">
        <f t="shared" ref="F209:AN209" si="119">SUM(F203:F208)</f>
        <v>6.88</v>
      </c>
      <c r="G209" s="34">
        <f t="shared" si="119"/>
        <v>0</v>
      </c>
      <c r="H209" s="34">
        <f t="shared" si="119"/>
        <v>0</v>
      </c>
      <c r="I209" s="34">
        <f t="shared" si="119"/>
        <v>0</v>
      </c>
      <c r="J209" s="34">
        <f t="shared" si="119"/>
        <v>0</v>
      </c>
      <c r="K209" s="34">
        <f t="shared" si="119"/>
        <v>0</v>
      </c>
      <c r="L209" s="34">
        <f t="shared" si="119"/>
        <v>0</v>
      </c>
      <c r="M209" s="34">
        <f t="shared" si="119"/>
        <v>0</v>
      </c>
      <c r="N209" s="34">
        <f t="shared" si="119"/>
        <v>5.6115000000000004</v>
      </c>
      <c r="O209" s="34">
        <f t="shared" si="119"/>
        <v>0</v>
      </c>
      <c r="P209" s="34">
        <f t="shared" si="119"/>
        <v>0</v>
      </c>
      <c r="Q209" s="34">
        <f t="shared" si="119"/>
        <v>0</v>
      </c>
      <c r="R209" s="34">
        <f t="shared" si="119"/>
        <v>0</v>
      </c>
      <c r="S209" s="34">
        <f t="shared" si="119"/>
        <v>26.877837999999997</v>
      </c>
      <c r="T209" s="34">
        <f t="shared" si="119"/>
        <v>94.899443399999981</v>
      </c>
      <c r="U209" s="34">
        <f t="shared" si="119"/>
        <v>75.286891763999989</v>
      </c>
      <c r="V209" s="34">
        <f t="shared" si="119"/>
        <v>34.942839360128296</v>
      </c>
      <c r="W209" s="34">
        <f t="shared" si="119"/>
        <v>19.975999709077751</v>
      </c>
      <c r="X209" s="34">
        <f t="shared" si="119"/>
        <v>35.345413682648505</v>
      </c>
      <c r="Y209" s="34">
        <f t="shared" si="119"/>
        <v>53.118727271297146</v>
      </c>
      <c r="Z209" s="34">
        <f t="shared" si="119"/>
        <v>72.407032033530299</v>
      </c>
      <c r="AA209" s="34">
        <f t="shared" si="119"/>
        <v>821.54663454998138</v>
      </c>
      <c r="AB209" s="34">
        <f t="shared" si="119"/>
        <v>652.83810091560963</v>
      </c>
      <c r="AC209" s="34">
        <f t="shared" si="119"/>
        <v>988.31062849811303</v>
      </c>
      <c r="AD209" s="34">
        <f t="shared" si="119"/>
        <v>1171.8730996549534</v>
      </c>
      <c r="AE209" s="34">
        <f t="shared" si="119"/>
        <v>990.80523897161811</v>
      </c>
      <c r="AF209" s="34">
        <f t="shared" si="119"/>
        <v>753.11914426530348</v>
      </c>
      <c r="AG209" s="34">
        <f t="shared" si="119"/>
        <v>610.9604610233938</v>
      </c>
      <c r="AH209" s="34">
        <f t="shared" si="119"/>
        <v>394.39464779267769</v>
      </c>
      <c r="AI209" s="34">
        <f t="shared" si="119"/>
        <v>0</v>
      </c>
      <c r="AJ209" s="34">
        <f t="shared" si="119"/>
        <v>0</v>
      </c>
      <c r="AK209" s="34">
        <f t="shared" si="119"/>
        <v>0</v>
      </c>
      <c r="AL209" s="34">
        <f t="shared" si="119"/>
        <v>0</v>
      </c>
      <c r="AM209" s="34">
        <f t="shared" si="119"/>
        <v>0</v>
      </c>
      <c r="AN209" s="34">
        <f t="shared" si="119"/>
        <v>0</v>
      </c>
      <c r="AO209" s="55">
        <f>+E209/(E209+E199)</f>
        <v>0.56899061565057818</v>
      </c>
      <c r="AP209" s="10" t="s">
        <v>73</v>
      </c>
    </row>
    <row r="210" spans="1:42" ht="15.75" customHeight="1" x14ac:dyDescent="0.25">
      <c r="B210" t="s">
        <v>9</v>
      </c>
      <c r="F210" s="5">
        <f>+F209</f>
        <v>6.88</v>
      </c>
      <c r="G210" s="5">
        <f t="shared" ref="G210:AN210" si="120">+G209+F210</f>
        <v>6.88</v>
      </c>
      <c r="H210" s="5">
        <f t="shared" si="120"/>
        <v>6.88</v>
      </c>
      <c r="I210" s="5">
        <f t="shared" si="120"/>
        <v>6.88</v>
      </c>
      <c r="J210" s="5">
        <f t="shared" si="120"/>
        <v>6.88</v>
      </c>
      <c r="K210" s="5">
        <f t="shared" si="120"/>
        <v>6.88</v>
      </c>
      <c r="L210" s="5">
        <f t="shared" si="120"/>
        <v>6.88</v>
      </c>
      <c r="M210" s="5">
        <f t="shared" si="120"/>
        <v>6.88</v>
      </c>
      <c r="N210" s="5">
        <f t="shared" si="120"/>
        <v>12.4915</v>
      </c>
      <c r="O210" s="5">
        <f t="shared" si="120"/>
        <v>12.4915</v>
      </c>
      <c r="P210" s="5">
        <f t="shared" si="120"/>
        <v>12.4915</v>
      </c>
      <c r="Q210" s="5">
        <f t="shared" si="120"/>
        <v>12.4915</v>
      </c>
      <c r="R210" s="5">
        <f t="shared" si="120"/>
        <v>12.4915</v>
      </c>
      <c r="S210" s="5">
        <f t="shared" si="120"/>
        <v>39.369337999999999</v>
      </c>
      <c r="T210" s="5">
        <f t="shared" si="120"/>
        <v>134.26878139999997</v>
      </c>
      <c r="U210" s="5">
        <f t="shared" si="120"/>
        <v>209.55567316399996</v>
      </c>
      <c r="V210" s="5">
        <f t="shared" si="120"/>
        <v>244.49851252412824</v>
      </c>
      <c r="W210" s="5">
        <f t="shared" si="120"/>
        <v>264.47451223320599</v>
      </c>
      <c r="X210" s="5">
        <f t="shared" si="120"/>
        <v>299.81992591585447</v>
      </c>
      <c r="Y210" s="5">
        <f t="shared" si="120"/>
        <v>352.9386531871516</v>
      </c>
      <c r="Z210" s="5">
        <f t="shared" si="120"/>
        <v>425.3456852206819</v>
      </c>
      <c r="AA210" s="5">
        <f t="shared" si="120"/>
        <v>1246.8923197706633</v>
      </c>
      <c r="AB210" s="5">
        <f t="shared" si="120"/>
        <v>1899.730420686273</v>
      </c>
      <c r="AC210" s="5">
        <f t="shared" si="120"/>
        <v>2888.0410491843859</v>
      </c>
      <c r="AD210" s="5">
        <f t="shared" si="120"/>
        <v>4059.9141488393393</v>
      </c>
      <c r="AE210" s="5">
        <f t="shared" si="120"/>
        <v>5050.7193878109574</v>
      </c>
      <c r="AF210" s="5">
        <f t="shared" si="120"/>
        <v>5803.8385320762609</v>
      </c>
      <c r="AG210" s="5">
        <f t="shared" si="120"/>
        <v>6414.7989930996546</v>
      </c>
      <c r="AH210" s="5">
        <f t="shared" si="120"/>
        <v>6809.193640892332</v>
      </c>
      <c r="AI210" s="5">
        <f t="shared" si="120"/>
        <v>6809.193640892332</v>
      </c>
      <c r="AJ210" s="5">
        <f t="shared" si="120"/>
        <v>6809.193640892332</v>
      </c>
      <c r="AK210" s="5">
        <f t="shared" si="120"/>
        <v>6809.193640892332</v>
      </c>
      <c r="AL210" s="5">
        <f t="shared" si="120"/>
        <v>6809.193640892332</v>
      </c>
      <c r="AM210" s="5">
        <f t="shared" si="120"/>
        <v>6809.193640892332</v>
      </c>
      <c r="AN210" s="5">
        <f t="shared" si="120"/>
        <v>6809.193640892332</v>
      </c>
    </row>
    <row r="211" spans="1:42" ht="15.75" customHeight="1" x14ac:dyDescent="0.25">
      <c r="B211"/>
      <c r="E211" s="190"/>
      <c r="S211" s="5"/>
      <c r="T211" s="5"/>
      <c r="U211" s="5"/>
      <c r="V211" s="5"/>
      <c r="W211" s="5"/>
      <c r="X211" s="5"/>
      <c r="Y211" s="5"/>
      <c r="Z211" s="5"/>
      <c r="AA211" s="5"/>
      <c r="AB211" s="5"/>
      <c r="AC211" s="5"/>
      <c r="AD211" s="5"/>
      <c r="AE211" s="5"/>
      <c r="AF211" s="5"/>
      <c r="AG211" s="5"/>
      <c r="AH211" s="5"/>
      <c r="AI211" s="5"/>
      <c r="AJ211" s="5"/>
      <c r="AK211" s="5"/>
      <c r="AL211" s="5"/>
      <c r="AM211" s="5"/>
      <c r="AN211" s="5"/>
    </row>
    <row r="212" spans="1:42" s="26" customFormat="1" ht="15.6" customHeight="1" x14ac:dyDescent="0.25">
      <c r="A212" s="13" t="s">
        <v>219</v>
      </c>
      <c r="E212" s="119"/>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27"/>
      <c r="AP212" s="28"/>
    </row>
    <row r="213" spans="1:42" s="5" customFormat="1" x14ac:dyDescent="0.25">
      <c r="A213" s="11"/>
      <c r="B213" s="11"/>
      <c r="C213" s="111"/>
      <c r="D213" s="112"/>
      <c r="E213" s="113" t="s">
        <v>74</v>
      </c>
      <c r="F213" s="113" t="s">
        <v>105</v>
      </c>
      <c r="G213" s="114" t="s">
        <v>0</v>
      </c>
      <c r="J213"/>
      <c r="K213"/>
      <c r="L213"/>
      <c r="S213" s="6"/>
      <c r="T213" s="6"/>
      <c r="U213" s="6"/>
      <c r="V213" s="6"/>
      <c r="W213" s="6"/>
      <c r="X213" s="6"/>
      <c r="Y213" s="6"/>
      <c r="Z213" s="6"/>
      <c r="AA213" s="6"/>
      <c r="AB213" s="6"/>
      <c r="AC213" s="6"/>
      <c r="AD213" s="6"/>
      <c r="AE213" s="6"/>
      <c r="AF213" s="6"/>
      <c r="AG213" s="6"/>
      <c r="AH213" s="6"/>
      <c r="AI213" s="6"/>
      <c r="AJ213" s="6"/>
      <c r="AK213" s="6"/>
      <c r="AL213" s="6"/>
      <c r="AM213" s="6"/>
      <c r="AN213" s="6"/>
      <c r="AO213" s="9"/>
      <c r="AP213" s="10"/>
    </row>
    <row r="214" spans="1:42" x14ac:dyDescent="0.25">
      <c r="C214" s="297">
        <v>0.1</v>
      </c>
      <c r="D214" s="103"/>
      <c r="E214" s="56">
        <f>NPV(C214,S199:AN199)</f>
        <v>722.51451491617115</v>
      </c>
      <c r="F214" s="56">
        <f>NPV(C214,S209:AN209)</f>
        <v>2314.0027726461385</v>
      </c>
      <c r="G214" s="104">
        <f>SUM(E214:F214)</f>
        <v>3036.5172875623098</v>
      </c>
      <c r="J214"/>
      <c r="K214"/>
      <c r="L214"/>
    </row>
    <row r="215" spans="1:42" x14ac:dyDescent="0.25">
      <c r="C215" s="105"/>
      <c r="D215" s="72"/>
      <c r="E215" s="107"/>
      <c r="F215" s="107"/>
      <c r="G215" s="108"/>
    </row>
    <row r="216" spans="1:42" x14ac:dyDescent="0.25">
      <c r="C216" s="195" t="s">
        <v>209</v>
      </c>
      <c r="D216" s="196"/>
      <c r="E216" s="200">
        <f>IRR(S199:AN199,0.2)</f>
        <v>0.13233244817090206</v>
      </c>
      <c r="F216" s="106"/>
      <c r="G216" s="108"/>
    </row>
    <row r="217" spans="1:42" x14ac:dyDescent="0.25">
      <c r="C217" s="195"/>
      <c r="D217" s="196"/>
      <c r="E217" s="200"/>
      <c r="F217" s="106"/>
      <c r="G217" s="108"/>
    </row>
    <row r="218" spans="1:42" s="26" customFormat="1" x14ac:dyDescent="0.25">
      <c r="A218" s="13"/>
      <c r="B218" s="13"/>
      <c r="C218" s="195" t="s">
        <v>254</v>
      </c>
      <c r="D218" s="196"/>
      <c r="E218" s="201">
        <f>E228</f>
        <v>7</v>
      </c>
      <c r="F218" s="37"/>
      <c r="G218" s="260"/>
      <c r="H218" s="41"/>
      <c r="I218" s="41"/>
      <c r="J218" s="41"/>
      <c r="K218" s="41"/>
      <c r="L218" s="41"/>
      <c r="M218" s="41"/>
      <c r="N218" s="41"/>
      <c r="O218" s="41"/>
      <c r="P218" s="41"/>
      <c r="Q218" s="41"/>
      <c r="R218" s="41"/>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27"/>
      <c r="AP218" s="28"/>
    </row>
    <row r="219" spans="1:42" x14ac:dyDescent="0.25">
      <c r="C219" s="195"/>
      <c r="D219" s="196"/>
      <c r="E219" s="200"/>
      <c r="F219" s="106"/>
      <c r="G219" s="108"/>
    </row>
    <row r="220" spans="1:42" s="26" customFormat="1" x14ac:dyDescent="0.25">
      <c r="A220" s="13"/>
      <c r="B220" s="13"/>
      <c r="C220" s="195" t="s">
        <v>10</v>
      </c>
      <c r="D220" s="196"/>
      <c r="E220" s="261">
        <f>SUM(F199:AN199)</f>
        <v>5157.9521319896485</v>
      </c>
      <c r="F220" s="262">
        <f>SUM(F209:AN209)</f>
        <v>6809.193640892332</v>
      </c>
      <c r="G220" s="263">
        <f>SUM(E220:F220)</f>
        <v>11967.145772881981</v>
      </c>
      <c r="H220" s="41"/>
      <c r="I220" s="41"/>
      <c r="J220" s="41"/>
      <c r="K220" s="41"/>
      <c r="L220" s="41"/>
      <c r="M220" s="41"/>
      <c r="N220" s="41"/>
      <c r="O220" s="41"/>
      <c r="P220" s="41"/>
      <c r="Q220" s="41"/>
      <c r="R220" s="41"/>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27"/>
      <c r="AP220" s="28"/>
    </row>
    <row r="221" spans="1:42" x14ac:dyDescent="0.25">
      <c r="C221" s="105" t="s">
        <v>78</v>
      </c>
      <c r="D221" s="72"/>
      <c r="E221" s="107">
        <f>+E220/G220</f>
        <v>0.43100938434942182</v>
      </c>
      <c r="F221" s="107">
        <f>+F220/G220</f>
        <v>0.56899061565057818</v>
      </c>
      <c r="G221" s="104"/>
    </row>
    <row r="222" spans="1:42" x14ac:dyDescent="0.25">
      <c r="C222" s="105"/>
      <c r="D222" s="72"/>
      <c r="E222" s="107"/>
      <c r="F222" s="107"/>
      <c r="G222" s="104"/>
    </row>
    <row r="223" spans="1:42" x14ac:dyDescent="0.25">
      <c r="C223" s="197" t="s">
        <v>80</v>
      </c>
      <c r="D223" s="198"/>
      <c r="E223" s="199">
        <f>MIN(F200:AN200)</f>
        <v>-5453.4912089238196</v>
      </c>
      <c r="F223" s="109"/>
      <c r="G223" s="110"/>
    </row>
    <row r="224" spans="1:42" x14ac:dyDescent="0.25">
      <c r="C224" s="106"/>
      <c r="D224" s="106"/>
      <c r="F224" s="106"/>
      <c r="G224" s="106"/>
      <c r="H224" s="106"/>
    </row>
    <row r="225" spans="1:42" s="26" customFormat="1" x14ac:dyDescent="0.25">
      <c r="A225" s="13" t="s">
        <v>252</v>
      </c>
      <c r="B225" s="13"/>
      <c r="C225" s="43"/>
      <c r="D225" s="43"/>
      <c r="E225" s="119"/>
      <c r="F225" s="41"/>
      <c r="G225" s="41"/>
      <c r="H225" s="41"/>
      <c r="I225" s="41"/>
      <c r="J225" s="41"/>
      <c r="K225" s="41"/>
      <c r="L225" s="41"/>
      <c r="M225" s="41"/>
      <c r="N225" s="41"/>
      <c r="O225" s="41"/>
      <c r="P225" s="41"/>
      <c r="Q225" s="41"/>
      <c r="R225" s="41"/>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27"/>
      <c r="AP225" s="28"/>
    </row>
    <row r="226" spans="1:42" s="26" customFormat="1" ht="15.6" customHeight="1" x14ac:dyDescent="0.25">
      <c r="A226" s="13"/>
      <c r="C226" s="26" t="s">
        <v>251</v>
      </c>
      <c r="E226" s="276">
        <f>SUM(F226:AN226)</f>
        <v>5157.9521319896485</v>
      </c>
      <c r="F226" s="34">
        <f t="shared" ref="F226:AN226" si="121">+F199</f>
        <v>-166.88</v>
      </c>
      <c r="G226" s="34">
        <f t="shared" si="121"/>
        <v>0</v>
      </c>
      <c r="H226" s="34">
        <f t="shared" si="121"/>
        <v>0</v>
      </c>
      <c r="I226" s="34">
        <f t="shared" si="121"/>
        <v>0</v>
      </c>
      <c r="J226" s="34">
        <f t="shared" si="121"/>
        <v>0</v>
      </c>
      <c r="K226" s="34">
        <f t="shared" si="121"/>
        <v>0</v>
      </c>
      <c r="L226" s="34">
        <f t="shared" si="121"/>
        <v>0</v>
      </c>
      <c r="M226" s="34">
        <f t="shared" si="121"/>
        <v>0</v>
      </c>
      <c r="N226" s="34">
        <f t="shared" si="121"/>
        <v>-136.11150000000001</v>
      </c>
      <c r="O226" s="34">
        <f t="shared" si="121"/>
        <v>0</v>
      </c>
      <c r="P226" s="34">
        <f t="shared" si="121"/>
        <v>0</v>
      </c>
      <c r="Q226" s="34">
        <f t="shared" si="121"/>
        <v>0</v>
      </c>
      <c r="R226" s="34">
        <f t="shared" si="121"/>
        <v>0</v>
      </c>
      <c r="S226" s="34">
        <f t="shared" si="121"/>
        <v>-651.94383799999991</v>
      </c>
      <c r="T226" s="34">
        <f t="shared" si="121"/>
        <v>-2301.8632433999996</v>
      </c>
      <c r="U226" s="34">
        <f t="shared" si="121"/>
        <v>-1826.1448397639997</v>
      </c>
      <c r="V226" s="34">
        <f t="shared" si="121"/>
        <v>-370.54778775982049</v>
      </c>
      <c r="W226" s="34">
        <f t="shared" si="121"/>
        <v>1014.437804393076</v>
      </c>
      <c r="X226" s="34">
        <f t="shared" si="121"/>
        <v>1739.958173524938</v>
      </c>
      <c r="Y226" s="34">
        <f t="shared" si="121"/>
        <v>1774.7573369954364</v>
      </c>
      <c r="Z226" s="34">
        <f t="shared" si="121"/>
        <v>1700.7560374685067</v>
      </c>
      <c r="AA226" s="34">
        <f t="shared" si="121"/>
        <v>647.05103547220904</v>
      </c>
      <c r="AB226" s="34">
        <f t="shared" si="121"/>
        <v>998.84013513004118</v>
      </c>
      <c r="AC226" s="34">
        <f t="shared" si="121"/>
        <v>903.47224199072843</v>
      </c>
      <c r="AD226" s="34">
        <f t="shared" si="121"/>
        <v>707.68758551020449</v>
      </c>
      <c r="AE226" s="34">
        <f t="shared" si="121"/>
        <v>594.15378075290198</v>
      </c>
      <c r="AF226" s="34">
        <f t="shared" si="121"/>
        <v>439.99313494518299</v>
      </c>
      <c r="AG226" s="34">
        <f t="shared" si="121"/>
        <v>346.80396017528562</v>
      </c>
      <c r="AH226" s="34">
        <f t="shared" si="121"/>
        <v>229.99932093939265</v>
      </c>
      <c r="AI226" s="34">
        <f t="shared" si="121"/>
        <v>-486.46720638443492</v>
      </c>
      <c r="AJ226" s="34">
        <f t="shared" si="121"/>
        <v>0</v>
      </c>
      <c r="AK226" s="34">
        <f t="shared" si="121"/>
        <v>0</v>
      </c>
      <c r="AL226" s="34">
        <f t="shared" si="121"/>
        <v>0</v>
      </c>
      <c r="AM226" s="34">
        <f t="shared" si="121"/>
        <v>0</v>
      </c>
      <c r="AN226" s="34">
        <f t="shared" si="121"/>
        <v>0</v>
      </c>
      <c r="AO226" s="35"/>
      <c r="AP226" s="28"/>
    </row>
    <row r="227" spans="1:42" s="26" customFormat="1" ht="15.6" customHeight="1" x14ac:dyDescent="0.25">
      <c r="A227" s="13"/>
      <c r="B227" s="13"/>
      <c r="C227" s="26" t="s">
        <v>250</v>
      </c>
      <c r="E227" s="85"/>
      <c r="F227" s="41">
        <f>+F226</f>
        <v>-166.88</v>
      </c>
      <c r="G227" s="41">
        <f t="shared" ref="G227:AN227" si="122">+G226+F227</f>
        <v>-166.88</v>
      </c>
      <c r="H227" s="41">
        <f t="shared" si="122"/>
        <v>-166.88</v>
      </c>
      <c r="I227" s="41">
        <f t="shared" si="122"/>
        <v>-166.88</v>
      </c>
      <c r="J227" s="41">
        <f t="shared" si="122"/>
        <v>-166.88</v>
      </c>
      <c r="K227" s="41">
        <f t="shared" si="122"/>
        <v>-166.88</v>
      </c>
      <c r="L227" s="41">
        <f t="shared" si="122"/>
        <v>-166.88</v>
      </c>
      <c r="M227" s="41">
        <f t="shared" si="122"/>
        <v>-166.88</v>
      </c>
      <c r="N227" s="41">
        <f t="shared" si="122"/>
        <v>-302.99149999999997</v>
      </c>
      <c r="O227" s="41">
        <f t="shared" si="122"/>
        <v>-302.99149999999997</v>
      </c>
      <c r="P227" s="41">
        <f t="shared" si="122"/>
        <v>-302.99149999999997</v>
      </c>
      <c r="Q227" s="41">
        <f t="shared" si="122"/>
        <v>-302.99149999999997</v>
      </c>
      <c r="R227" s="41">
        <f t="shared" si="122"/>
        <v>-302.99149999999997</v>
      </c>
      <c r="S227" s="41">
        <f t="shared" si="122"/>
        <v>-954.93533799999989</v>
      </c>
      <c r="T227" s="41">
        <f t="shared" si="122"/>
        <v>-3256.7985813999994</v>
      </c>
      <c r="U227" s="41">
        <f t="shared" si="122"/>
        <v>-5082.9434211639991</v>
      </c>
      <c r="V227" s="41">
        <f t="shared" si="122"/>
        <v>-5453.4912089238196</v>
      </c>
      <c r="W227" s="41">
        <f t="shared" si="122"/>
        <v>-4439.0534045307431</v>
      </c>
      <c r="X227" s="41">
        <f t="shared" si="122"/>
        <v>-2699.0952310058051</v>
      </c>
      <c r="Y227" s="41">
        <f t="shared" si="122"/>
        <v>-924.3378940103687</v>
      </c>
      <c r="Z227" s="41">
        <f t="shared" si="122"/>
        <v>776.41814345813805</v>
      </c>
      <c r="AA227" s="41">
        <f t="shared" si="122"/>
        <v>1423.469178930347</v>
      </c>
      <c r="AB227" s="41">
        <f t="shared" si="122"/>
        <v>2422.3093140603883</v>
      </c>
      <c r="AC227" s="41">
        <f t="shared" si="122"/>
        <v>3325.7815560511167</v>
      </c>
      <c r="AD227" s="41">
        <f t="shared" si="122"/>
        <v>4033.4691415613211</v>
      </c>
      <c r="AE227" s="41">
        <f t="shared" si="122"/>
        <v>4627.6229223142227</v>
      </c>
      <c r="AF227" s="41">
        <f t="shared" si="122"/>
        <v>5067.6160572594054</v>
      </c>
      <c r="AG227" s="41">
        <f t="shared" si="122"/>
        <v>5414.4200174346906</v>
      </c>
      <c r="AH227" s="41">
        <f t="shared" si="122"/>
        <v>5644.4193383740831</v>
      </c>
      <c r="AI227" s="41">
        <f t="shared" si="122"/>
        <v>5157.9521319896485</v>
      </c>
      <c r="AJ227" s="41">
        <f t="shared" si="122"/>
        <v>5157.9521319896485</v>
      </c>
      <c r="AK227" s="41">
        <f t="shared" si="122"/>
        <v>5157.9521319896485</v>
      </c>
      <c r="AL227" s="41">
        <f t="shared" si="122"/>
        <v>5157.9521319896485</v>
      </c>
      <c r="AM227" s="41">
        <f t="shared" si="122"/>
        <v>5157.9521319896485</v>
      </c>
      <c r="AN227" s="41">
        <f t="shared" si="122"/>
        <v>5157.9521319896485</v>
      </c>
      <c r="AO227" s="27"/>
      <c r="AP227" s="28"/>
    </row>
    <row r="228" spans="1:42" s="43" customFormat="1" x14ac:dyDescent="0.25">
      <c r="A228" s="13"/>
      <c r="C228" s="43" t="s">
        <v>208</v>
      </c>
      <c r="E228" s="99">
        <f>SUM(F228:AN228)</f>
        <v>7</v>
      </c>
      <c r="F228" s="259"/>
      <c r="G228" s="259"/>
      <c r="H228" s="259"/>
      <c r="I228" s="259"/>
      <c r="J228" s="259"/>
      <c r="K228" s="259"/>
      <c r="L228" s="259"/>
      <c r="M228" s="259"/>
      <c r="N228" s="259"/>
      <c r="O228" s="259"/>
      <c r="P228" s="259"/>
      <c r="Q228" s="259"/>
      <c r="R228" s="259"/>
      <c r="S228" s="259">
        <f t="shared" ref="S228:AN228" si="123">IF(S227&gt;0,"",1)</f>
        <v>1</v>
      </c>
      <c r="T228" s="259">
        <f t="shared" si="123"/>
        <v>1</v>
      </c>
      <c r="U228" s="259">
        <f t="shared" si="123"/>
        <v>1</v>
      </c>
      <c r="V228" s="259">
        <f t="shared" si="123"/>
        <v>1</v>
      </c>
      <c r="W228" s="259">
        <f t="shared" si="123"/>
        <v>1</v>
      </c>
      <c r="X228" s="259">
        <f t="shared" si="123"/>
        <v>1</v>
      </c>
      <c r="Y228" s="259">
        <f t="shared" si="123"/>
        <v>1</v>
      </c>
      <c r="Z228" s="259" t="str">
        <f t="shared" si="123"/>
        <v/>
      </c>
      <c r="AA228" s="259" t="str">
        <f t="shared" si="123"/>
        <v/>
      </c>
      <c r="AB228" s="259" t="str">
        <f t="shared" si="123"/>
        <v/>
      </c>
      <c r="AC228" s="259" t="str">
        <f t="shared" si="123"/>
        <v/>
      </c>
      <c r="AD228" s="259" t="str">
        <f t="shared" si="123"/>
        <v/>
      </c>
      <c r="AE228" s="259" t="str">
        <f t="shared" si="123"/>
        <v/>
      </c>
      <c r="AF228" s="259" t="str">
        <f t="shared" si="123"/>
        <v/>
      </c>
      <c r="AG228" s="259" t="str">
        <f t="shared" si="123"/>
        <v/>
      </c>
      <c r="AH228" s="259" t="str">
        <f t="shared" si="123"/>
        <v/>
      </c>
      <c r="AI228" s="259" t="str">
        <f t="shared" si="123"/>
        <v/>
      </c>
      <c r="AJ228" s="259" t="str">
        <f t="shared" si="123"/>
        <v/>
      </c>
      <c r="AK228" s="259" t="str">
        <f t="shared" si="123"/>
        <v/>
      </c>
      <c r="AL228" s="259" t="str">
        <f t="shared" si="123"/>
        <v/>
      </c>
      <c r="AM228" s="259" t="str">
        <f t="shared" si="123"/>
        <v/>
      </c>
      <c r="AN228" s="259" t="str">
        <f t="shared" si="123"/>
        <v/>
      </c>
      <c r="AO228" s="27"/>
      <c r="AP228" s="28"/>
    </row>
    <row r="229" spans="1:42" s="26" customFormat="1" x14ac:dyDescent="0.25">
      <c r="A229" s="13"/>
      <c r="B229" s="13"/>
      <c r="C229" s="43"/>
      <c r="D229" s="43"/>
      <c r="E229" s="119"/>
      <c r="F229" s="394" t="s">
        <v>266</v>
      </c>
      <c r="G229" s="395"/>
      <c r="H229" s="395"/>
      <c r="I229" s="396"/>
      <c r="J229" s="41"/>
      <c r="K229" s="41"/>
      <c r="L229" s="41"/>
      <c r="M229" s="41"/>
      <c r="N229" s="41"/>
      <c r="O229" s="41"/>
      <c r="P229" s="41"/>
      <c r="Q229" s="41"/>
      <c r="R229" s="41"/>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27"/>
      <c r="AP229" s="28"/>
    </row>
    <row r="230" spans="1:42" x14ac:dyDescent="0.25">
      <c r="F230" s="268" t="s">
        <v>267</v>
      </c>
      <c r="G230" s="269" t="s">
        <v>268</v>
      </c>
      <c r="H230" s="269" t="s">
        <v>267</v>
      </c>
      <c r="I230" s="270" t="s">
        <v>269</v>
      </c>
    </row>
    <row r="231" spans="1:42" x14ac:dyDescent="0.25">
      <c r="F231" s="271" t="s">
        <v>270</v>
      </c>
      <c r="G231" s="106">
        <f>+E209</f>
        <v>6809.193640892332</v>
      </c>
      <c r="H231" s="106"/>
      <c r="I231" s="273">
        <f>+F221</f>
        <v>0.56899061565057818</v>
      </c>
    </row>
    <row r="232" spans="1:42" x14ac:dyDescent="0.25">
      <c r="F232" s="271">
        <f>+Dashboard!AC6</f>
        <v>70</v>
      </c>
      <c r="G232" s="106">
        <f t="dataTable" ref="G232:G234" dt2D="0" dtr="0" r1="D13" ca="1"/>
        <v>6809.193640892332</v>
      </c>
      <c r="H232" s="106">
        <f>+Dashboard!AC6</f>
        <v>70</v>
      </c>
      <c r="I232" s="273">
        <f t="dataTable" ref="I232:I234" dt2D="0" dtr="0" r1="D13"/>
        <v>0.56899061565057818</v>
      </c>
    </row>
    <row r="233" spans="1:42" x14ac:dyDescent="0.25">
      <c r="F233" s="271">
        <f>+Dashboard!AC7</f>
        <v>85</v>
      </c>
      <c r="G233" s="106">
        <v>10104.920276696281</v>
      </c>
      <c r="H233" s="106">
        <f>+Dashboard!AC7</f>
        <v>85</v>
      </c>
      <c r="I233" s="273">
        <v>0.59494880569035347</v>
      </c>
    </row>
    <row r="234" spans="1:42" x14ac:dyDescent="0.25">
      <c r="F234" s="272">
        <f>+Dashboard!AC8</f>
        <v>100</v>
      </c>
      <c r="G234" s="109">
        <v>13400.646912500222</v>
      </c>
      <c r="H234" s="109">
        <f>+Dashboard!AC8</f>
        <v>100</v>
      </c>
      <c r="I234" s="274">
        <v>0.60906783665236408</v>
      </c>
    </row>
    <row r="237" spans="1:42" s="307" customFormat="1" ht="34.35" customHeight="1" x14ac:dyDescent="0.4">
      <c r="A237" s="324" t="s">
        <v>341</v>
      </c>
      <c r="B237" s="316"/>
      <c r="C237" s="316"/>
      <c r="D237" s="316"/>
      <c r="E237" s="317"/>
      <c r="F237" s="316"/>
      <c r="G237" s="316"/>
      <c r="H237" s="316"/>
      <c r="I237" s="309"/>
      <c r="J237" s="318"/>
      <c r="K237" s="319"/>
      <c r="L237" s="320"/>
      <c r="M237" s="321"/>
      <c r="N237" s="321"/>
      <c r="O237" s="321"/>
      <c r="P237" s="321"/>
      <c r="Q237" s="321"/>
      <c r="R237" s="321"/>
      <c r="S237" s="322"/>
      <c r="T237" s="322"/>
      <c r="U237" s="322"/>
      <c r="V237" s="322"/>
      <c r="W237" s="322"/>
      <c r="X237" s="322"/>
      <c r="Y237" s="322"/>
      <c r="Z237" s="322"/>
      <c r="AA237" s="322"/>
      <c r="AB237" s="322"/>
      <c r="AC237" s="323"/>
      <c r="AD237" s="322"/>
      <c r="AE237" s="322"/>
      <c r="AF237" s="322"/>
      <c r="AG237" s="322"/>
      <c r="AH237" s="322"/>
      <c r="AI237" s="322"/>
      <c r="AJ237" s="322"/>
      <c r="AK237" s="322"/>
      <c r="AL237" s="322"/>
      <c r="AM237" s="322"/>
      <c r="AN237" s="322"/>
      <c r="AO237" s="310"/>
      <c r="AP237" s="311"/>
    </row>
    <row r="238" spans="1:42" s="26" customFormat="1" ht="16.350000000000001" customHeight="1" x14ac:dyDescent="0.4">
      <c r="A238" s="334"/>
      <c r="B238" s="335"/>
      <c r="C238" s="335"/>
      <c r="D238" s="335"/>
      <c r="E238" s="336"/>
      <c r="F238" s="335"/>
      <c r="G238" s="335"/>
      <c r="H238" s="335"/>
      <c r="I238" s="1"/>
      <c r="J238" s="2"/>
      <c r="K238" s="3"/>
      <c r="L238" s="4"/>
      <c r="M238" s="41"/>
      <c r="N238" s="41"/>
      <c r="O238" s="41"/>
      <c r="P238" s="41"/>
      <c r="Q238" s="41"/>
      <c r="R238" s="41"/>
      <c r="S238" s="44"/>
      <c r="T238" s="44"/>
      <c r="U238" s="44"/>
      <c r="V238" s="44"/>
      <c r="W238" s="44"/>
      <c r="X238" s="44"/>
      <c r="Y238" s="44"/>
      <c r="Z238" s="44"/>
      <c r="AA238" s="44"/>
      <c r="AB238" s="44"/>
      <c r="AC238" s="337"/>
      <c r="AD238" s="44"/>
      <c r="AE238" s="44"/>
      <c r="AF238" s="44"/>
      <c r="AG238" s="44"/>
      <c r="AH238" s="44"/>
      <c r="AI238" s="44"/>
      <c r="AJ238" s="44"/>
      <c r="AK238" s="44"/>
      <c r="AL238" s="44"/>
      <c r="AM238" s="44"/>
      <c r="AN238" s="44"/>
      <c r="AO238" s="27"/>
      <c r="AP238" s="28"/>
    </row>
    <row r="239" spans="1:42" ht="16.5" customHeight="1" x14ac:dyDescent="0.25">
      <c r="C239" s="159"/>
      <c r="D239" s="204" t="s">
        <v>82</v>
      </c>
      <c r="E239" s="17" t="s">
        <v>0</v>
      </c>
      <c r="F239" s="17">
        <f>+F2</f>
        <v>2005</v>
      </c>
      <c r="G239" s="16">
        <f>+F239+1</f>
        <v>2006</v>
      </c>
      <c r="H239" s="16">
        <f>+G239+1</f>
        <v>2007</v>
      </c>
      <c r="I239" s="16">
        <f t="shared" ref="I239:X240" si="124">+H239+1</f>
        <v>2008</v>
      </c>
      <c r="J239" s="16">
        <f t="shared" si="124"/>
        <v>2009</v>
      </c>
      <c r="K239" s="16">
        <f t="shared" si="124"/>
        <v>2010</v>
      </c>
      <c r="L239" s="16">
        <f t="shared" si="124"/>
        <v>2011</v>
      </c>
      <c r="M239" s="16">
        <f t="shared" si="124"/>
        <v>2012</v>
      </c>
      <c r="N239" s="16">
        <f t="shared" si="124"/>
        <v>2013</v>
      </c>
      <c r="O239" s="16">
        <f t="shared" si="124"/>
        <v>2014</v>
      </c>
      <c r="P239" s="16">
        <f t="shared" si="124"/>
        <v>2015</v>
      </c>
      <c r="Q239" s="16">
        <f t="shared" si="124"/>
        <v>2016</v>
      </c>
      <c r="R239" s="16">
        <f t="shared" si="124"/>
        <v>2017</v>
      </c>
      <c r="S239" s="16">
        <f t="shared" si="124"/>
        <v>2018</v>
      </c>
      <c r="T239" s="16">
        <f t="shared" si="124"/>
        <v>2019</v>
      </c>
      <c r="U239" s="16">
        <f t="shared" si="124"/>
        <v>2020</v>
      </c>
      <c r="V239" s="16">
        <f t="shared" si="124"/>
        <v>2021</v>
      </c>
      <c r="W239" s="16">
        <f t="shared" si="124"/>
        <v>2022</v>
      </c>
      <c r="X239" s="16">
        <f t="shared" si="124"/>
        <v>2023</v>
      </c>
      <c r="Y239" s="16">
        <f t="shared" ref="Y239:AN240" si="125">+X239+1</f>
        <v>2024</v>
      </c>
      <c r="Z239" s="16">
        <f t="shared" si="125"/>
        <v>2025</v>
      </c>
      <c r="AA239" s="16">
        <f t="shared" si="125"/>
        <v>2026</v>
      </c>
      <c r="AB239" s="16">
        <f t="shared" si="125"/>
        <v>2027</v>
      </c>
      <c r="AC239" s="16">
        <f t="shared" si="125"/>
        <v>2028</v>
      </c>
      <c r="AD239" s="16">
        <f t="shared" si="125"/>
        <v>2029</v>
      </c>
      <c r="AE239" s="16">
        <f t="shared" si="125"/>
        <v>2030</v>
      </c>
      <c r="AF239" s="16">
        <f t="shared" si="125"/>
        <v>2031</v>
      </c>
      <c r="AG239" s="16">
        <f t="shared" si="125"/>
        <v>2032</v>
      </c>
      <c r="AH239" s="16">
        <f t="shared" si="125"/>
        <v>2033</v>
      </c>
      <c r="AI239" s="16">
        <f t="shared" si="125"/>
        <v>2034</v>
      </c>
      <c r="AJ239" s="16">
        <f t="shared" si="125"/>
        <v>2035</v>
      </c>
      <c r="AK239" s="16">
        <f t="shared" si="125"/>
        <v>2036</v>
      </c>
      <c r="AL239" s="16">
        <f t="shared" si="125"/>
        <v>2037</v>
      </c>
      <c r="AM239" s="16">
        <f t="shared" si="125"/>
        <v>2038</v>
      </c>
      <c r="AN239" s="16">
        <f t="shared" si="125"/>
        <v>2039</v>
      </c>
    </row>
    <row r="240" spans="1:42" s="19" customFormat="1" ht="21.75" customHeight="1" x14ac:dyDescent="0.25">
      <c r="A240" s="13"/>
      <c r="B240" s="148" t="s">
        <v>103</v>
      </c>
      <c r="C240" s="145"/>
      <c r="D240" s="15"/>
      <c r="F240" s="87">
        <f>+F3</f>
        <v>-16</v>
      </c>
      <c r="G240" s="87">
        <f>+F240+1</f>
        <v>-15</v>
      </c>
      <c r="H240" s="87">
        <f>+G240+1</f>
        <v>-14</v>
      </c>
      <c r="I240" s="87">
        <f t="shared" si="124"/>
        <v>-13</v>
      </c>
      <c r="J240" s="87">
        <f t="shared" si="124"/>
        <v>-12</v>
      </c>
      <c r="K240" s="87">
        <f t="shared" si="124"/>
        <v>-11</v>
      </c>
      <c r="L240" s="87">
        <f t="shared" si="124"/>
        <v>-10</v>
      </c>
      <c r="M240" s="87">
        <f t="shared" si="124"/>
        <v>-9</v>
      </c>
      <c r="N240" s="87">
        <f t="shared" si="124"/>
        <v>-8</v>
      </c>
      <c r="O240" s="87">
        <f t="shared" si="124"/>
        <v>-7</v>
      </c>
      <c r="P240" s="87">
        <f t="shared" si="124"/>
        <v>-6</v>
      </c>
      <c r="Q240" s="87">
        <f t="shared" si="124"/>
        <v>-5</v>
      </c>
      <c r="R240" s="87">
        <f t="shared" si="124"/>
        <v>-4</v>
      </c>
      <c r="S240" s="87">
        <f t="shared" si="124"/>
        <v>-3</v>
      </c>
      <c r="T240" s="87">
        <f t="shared" si="124"/>
        <v>-2</v>
      </c>
      <c r="U240" s="87">
        <f t="shared" si="124"/>
        <v>-1</v>
      </c>
      <c r="V240" s="87">
        <f t="shared" si="124"/>
        <v>0</v>
      </c>
      <c r="W240" s="87">
        <f t="shared" si="124"/>
        <v>1</v>
      </c>
      <c r="X240" s="87">
        <f t="shared" si="124"/>
        <v>2</v>
      </c>
      <c r="Y240" s="87">
        <f t="shared" si="125"/>
        <v>3</v>
      </c>
      <c r="Z240" s="87">
        <f t="shared" si="125"/>
        <v>4</v>
      </c>
      <c r="AA240" s="87">
        <f t="shared" si="125"/>
        <v>5</v>
      </c>
      <c r="AB240" s="87">
        <f t="shared" si="125"/>
        <v>6</v>
      </c>
      <c r="AC240" s="87">
        <f t="shared" si="125"/>
        <v>7</v>
      </c>
      <c r="AD240" s="87">
        <f t="shared" si="125"/>
        <v>8</v>
      </c>
      <c r="AE240" s="87">
        <f t="shared" si="125"/>
        <v>9</v>
      </c>
      <c r="AF240" s="87">
        <f t="shared" si="125"/>
        <v>10</v>
      </c>
      <c r="AG240" s="87">
        <f t="shared" si="125"/>
        <v>11</v>
      </c>
      <c r="AH240" s="87">
        <f t="shared" si="125"/>
        <v>12</v>
      </c>
      <c r="AI240" s="87">
        <f t="shared" si="125"/>
        <v>13</v>
      </c>
      <c r="AJ240" s="87">
        <f t="shared" si="125"/>
        <v>14</v>
      </c>
      <c r="AK240" s="87">
        <f t="shared" si="125"/>
        <v>15</v>
      </c>
      <c r="AL240" s="87">
        <f t="shared" si="125"/>
        <v>16</v>
      </c>
      <c r="AM240" s="87">
        <f t="shared" si="125"/>
        <v>17</v>
      </c>
      <c r="AN240" s="87">
        <f t="shared" si="125"/>
        <v>18</v>
      </c>
      <c r="AO240" s="17"/>
      <c r="AP240" s="18" t="s">
        <v>1</v>
      </c>
    </row>
    <row r="241" spans="1:42" x14ac:dyDescent="0.25">
      <c r="C241" t="s">
        <v>23</v>
      </c>
    </row>
    <row r="242" spans="1:42" s="307" customFormat="1" ht="21.75" customHeight="1" x14ac:dyDescent="0.25">
      <c r="A242" s="306" t="s">
        <v>335</v>
      </c>
      <c r="E242" s="308"/>
      <c r="F242" s="309"/>
      <c r="G242" s="309"/>
      <c r="H242" s="309"/>
      <c r="I242" s="309"/>
      <c r="J242" s="309"/>
      <c r="K242" s="309"/>
      <c r="L242" s="309"/>
      <c r="M242" s="309"/>
      <c r="N242" s="309"/>
      <c r="O242" s="309"/>
      <c r="P242" s="309"/>
      <c r="Q242" s="309"/>
      <c r="R242" s="309"/>
      <c r="S242" s="309"/>
      <c r="T242" s="309"/>
      <c r="U242" s="309"/>
      <c r="V242" s="309"/>
      <c r="W242" s="309"/>
      <c r="X242" s="309"/>
      <c r="Y242" s="309"/>
      <c r="Z242" s="309"/>
      <c r="AA242" s="309"/>
      <c r="AB242" s="309"/>
      <c r="AC242" s="309"/>
      <c r="AD242" s="309"/>
      <c r="AE242" s="309"/>
      <c r="AF242" s="309"/>
      <c r="AG242" s="309"/>
      <c r="AH242" s="309"/>
      <c r="AI242" s="309"/>
      <c r="AJ242" s="309"/>
      <c r="AK242" s="309"/>
      <c r="AL242" s="309"/>
      <c r="AM242" s="309"/>
      <c r="AN242" s="309"/>
      <c r="AO242" s="310"/>
      <c r="AP242" s="311"/>
    </row>
    <row r="243" spans="1:42" s="26" customFormat="1" ht="15.75" customHeight="1" x14ac:dyDescent="0.25">
      <c r="A243" s="13"/>
      <c r="E243" s="119"/>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27"/>
      <c r="AP243" s="28"/>
    </row>
    <row r="244" spans="1:42" s="26" customFormat="1" ht="15.75" customHeight="1" x14ac:dyDescent="0.25">
      <c r="A244" s="13" t="s">
        <v>57</v>
      </c>
      <c r="E244" s="119"/>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27"/>
      <c r="AP244" s="28"/>
    </row>
    <row r="245" spans="1:42" s="26" customFormat="1" ht="15.75" customHeight="1" x14ac:dyDescent="0.25">
      <c r="A245"/>
      <c r="B245" s="26" t="s">
        <v>55</v>
      </c>
      <c r="E245" s="99"/>
      <c r="F245" s="37">
        <f>'Field Profiles'!F11/2</f>
        <v>0</v>
      </c>
      <c r="G245" s="37">
        <f>'Field Profiles'!G11/2</f>
        <v>0</v>
      </c>
      <c r="H245" s="37">
        <f>'Field Profiles'!H11/2</f>
        <v>0</v>
      </c>
      <c r="I245" s="37">
        <f>'Field Profiles'!I11/2</f>
        <v>0</v>
      </c>
      <c r="J245" s="37">
        <f>'Field Profiles'!J11/2</f>
        <v>0</v>
      </c>
      <c r="K245" s="37">
        <f>'Field Profiles'!K11/2</f>
        <v>0</v>
      </c>
      <c r="L245" s="37">
        <f>'Field Profiles'!L11/2</f>
        <v>0</v>
      </c>
      <c r="M245" s="37">
        <f>'Field Profiles'!M11/2</f>
        <v>0</v>
      </c>
      <c r="N245" s="37">
        <f>'Field Profiles'!N11/2</f>
        <v>0</v>
      </c>
      <c r="O245" s="37">
        <f>'Field Profiles'!O11/2</f>
        <v>0</v>
      </c>
      <c r="P245" s="37">
        <f>'Field Profiles'!P11/2</f>
        <v>0</v>
      </c>
      <c r="Q245" s="37">
        <f>'Field Profiles'!Q11/2</f>
        <v>0</v>
      </c>
      <c r="R245" s="37">
        <f>'Field Profiles'!R11/2</f>
        <v>0</v>
      </c>
      <c r="S245" s="37">
        <f>'Field Profiles'!S11/2</f>
        <v>0</v>
      </c>
      <c r="T245" s="37">
        <f>'Field Profiles'!T11/2</f>
        <v>0</v>
      </c>
      <c r="U245" s="37">
        <f>'Field Profiles'!U11/2</f>
        <v>0</v>
      </c>
      <c r="V245" s="37">
        <f>'Field Profiles'!V11/2</f>
        <v>13.392857142857142</v>
      </c>
      <c r="W245" s="37">
        <f>'Field Profiles'!W11/2</f>
        <v>50</v>
      </c>
      <c r="X245" s="37">
        <f>'Field Profiles'!X11/2</f>
        <v>75</v>
      </c>
      <c r="Y245" s="37">
        <f>'Field Profiles'!Y11/2</f>
        <v>75</v>
      </c>
      <c r="Z245" s="37">
        <f>'Field Profiles'!Z11/2</f>
        <v>75</v>
      </c>
      <c r="AA245" s="37">
        <f>'Field Profiles'!AA11/2</f>
        <v>75</v>
      </c>
      <c r="AB245" s="37">
        <f>'Field Profiles'!AB11/2</f>
        <v>75</v>
      </c>
      <c r="AC245" s="37">
        <f>'Field Profiles'!AC11/2</f>
        <v>75</v>
      </c>
      <c r="AD245" s="37">
        <f>'Field Profiles'!AD11/2</f>
        <v>71.762141967621673</v>
      </c>
      <c r="AE245" s="37">
        <f>'Field Profiles'!AE11/2</f>
        <v>61.510407400818565</v>
      </c>
      <c r="AF245" s="37">
        <f>'Field Profiles'!AF11/2</f>
        <v>48.695739192314704</v>
      </c>
      <c r="AG245" s="37">
        <f>'Field Profiles'!AG11/2</f>
        <v>41.006938267212384</v>
      </c>
      <c r="AH245" s="37">
        <f>'Field Profiles'!AH11/2</f>
        <v>30.75520370040929</v>
      </c>
      <c r="AI245" s="37">
        <f>'Field Profiles'!AI11/2</f>
        <v>0</v>
      </c>
      <c r="AJ245" s="37">
        <f>'Field Profiles'!AJ11/2</f>
        <v>0</v>
      </c>
      <c r="AK245" s="37">
        <f>'Field Profiles'!AK11/2</f>
        <v>0</v>
      </c>
      <c r="AL245" s="37">
        <f>'Field Profiles'!AL11/2</f>
        <v>0</v>
      </c>
      <c r="AM245" s="37">
        <f>'Field Profiles'!AM11/2</f>
        <v>0</v>
      </c>
      <c r="AN245" s="37">
        <f>'Field Profiles'!AN11/2</f>
        <v>0</v>
      </c>
      <c r="AO245" s="32"/>
      <c r="AP245" s="28"/>
    </row>
    <row r="246" spans="1:42" s="26" customFormat="1" ht="15.75" customHeight="1" x14ac:dyDescent="0.25">
      <c r="A246"/>
      <c r="B246" s="26" t="s">
        <v>24</v>
      </c>
      <c r="E246" s="276">
        <f>SUM(F246:AN246)</f>
        <v>280.00000000000034</v>
      </c>
      <c r="F246" s="42">
        <f>+F245*0.365</f>
        <v>0</v>
      </c>
      <c r="G246" s="42">
        <f t="shared" ref="G246:AN246" si="126">+G245*0.365</f>
        <v>0</v>
      </c>
      <c r="H246" s="42">
        <f t="shared" si="126"/>
        <v>0</v>
      </c>
      <c r="I246" s="42">
        <f t="shared" si="126"/>
        <v>0</v>
      </c>
      <c r="J246" s="42">
        <f t="shared" si="126"/>
        <v>0</v>
      </c>
      <c r="K246" s="42">
        <f t="shared" si="126"/>
        <v>0</v>
      </c>
      <c r="L246" s="42">
        <f t="shared" si="126"/>
        <v>0</v>
      </c>
      <c r="M246" s="42">
        <f t="shared" si="126"/>
        <v>0</v>
      </c>
      <c r="N246" s="42">
        <f t="shared" si="126"/>
        <v>0</v>
      </c>
      <c r="O246" s="42">
        <f t="shared" si="126"/>
        <v>0</v>
      </c>
      <c r="P246" s="42">
        <f t="shared" si="126"/>
        <v>0</v>
      </c>
      <c r="Q246" s="42">
        <f t="shared" si="126"/>
        <v>0</v>
      </c>
      <c r="R246" s="42">
        <f t="shared" si="126"/>
        <v>0</v>
      </c>
      <c r="S246" s="42">
        <f t="shared" si="126"/>
        <v>0</v>
      </c>
      <c r="T246" s="42">
        <f t="shared" si="126"/>
        <v>0</v>
      </c>
      <c r="U246" s="42">
        <f t="shared" si="126"/>
        <v>0</v>
      </c>
      <c r="V246" s="42">
        <f t="shared" si="126"/>
        <v>4.8883928571428568</v>
      </c>
      <c r="W246" s="42">
        <f t="shared" si="126"/>
        <v>18.25</v>
      </c>
      <c r="X246" s="42">
        <f t="shared" si="126"/>
        <v>27.375</v>
      </c>
      <c r="Y246" s="42">
        <f t="shared" si="126"/>
        <v>27.375</v>
      </c>
      <c r="Z246" s="42">
        <f t="shared" si="126"/>
        <v>27.375</v>
      </c>
      <c r="AA246" s="42">
        <f t="shared" si="126"/>
        <v>27.375</v>
      </c>
      <c r="AB246" s="42">
        <f t="shared" si="126"/>
        <v>27.375</v>
      </c>
      <c r="AC246" s="42">
        <f t="shared" si="126"/>
        <v>27.375</v>
      </c>
      <c r="AD246" s="42">
        <f t="shared" si="126"/>
        <v>26.193181818181909</v>
      </c>
      <c r="AE246" s="42">
        <f t="shared" si="126"/>
        <v>22.451298701298775</v>
      </c>
      <c r="AF246" s="42">
        <f t="shared" si="126"/>
        <v>17.773944805194866</v>
      </c>
      <c r="AG246" s="42">
        <f t="shared" si="126"/>
        <v>14.96753246753252</v>
      </c>
      <c r="AH246" s="42">
        <f t="shared" si="126"/>
        <v>11.225649350649391</v>
      </c>
      <c r="AI246" s="42">
        <f t="shared" si="126"/>
        <v>0</v>
      </c>
      <c r="AJ246" s="42">
        <f t="shared" si="126"/>
        <v>0</v>
      </c>
      <c r="AK246" s="42">
        <f t="shared" si="126"/>
        <v>0</v>
      </c>
      <c r="AL246" s="42">
        <f t="shared" si="126"/>
        <v>0</v>
      </c>
      <c r="AM246" s="42">
        <f t="shared" si="126"/>
        <v>0</v>
      </c>
      <c r="AN246" s="42">
        <f t="shared" si="126"/>
        <v>0</v>
      </c>
      <c r="AO246" s="32"/>
      <c r="AP246" s="28"/>
    </row>
    <row r="247" spans="1:42" s="26" customFormat="1" ht="15.75" customHeight="1" x14ac:dyDescent="0.25">
      <c r="A247" s="13"/>
      <c r="B247" s="26" t="s">
        <v>46</v>
      </c>
      <c r="C247" s="43"/>
      <c r="D247" s="43"/>
      <c r="E247" s="119"/>
      <c r="F247" s="41">
        <f>+F246</f>
        <v>0</v>
      </c>
      <c r="G247" s="41">
        <f t="shared" ref="G247:AN247" si="127">+G246+F247</f>
        <v>0</v>
      </c>
      <c r="H247" s="41">
        <f t="shared" si="127"/>
        <v>0</v>
      </c>
      <c r="I247" s="41">
        <f t="shared" si="127"/>
        <v>0</v>
      </c>
      <c r="J247" s="41">
        <f t="shared" si="127"/>
        <v>0</v>
      </c>
      <c r="K247" s="41">
        <f t="shared" si="127"/>
        <v>0</v>
      </c>
      <c r="L247" s="41">
        <f t="shared" si="127"/>
        <v>0</v>
      </c>
      <c r="M247" s="41">
        <f t="shared" si="127"/>
        <v>0</v>
      </c>
      <c r="N247" s="41">
        <f t="shared" si="127"/>
        <v>0</v>
      </c>
      <c r="O247" s="41">
        <f t="shared" si="127"/>
        <v>0</v>
      </c>
      <c r="P247" s="41">
        <f t="shared" si="127"/>
        <v>0</v>
      </c>
      <c r="Q247" s="41">
        <f t="shared" si="127"/>
        <v>0</v>
      </c>
      <c r="R247" s="41">
        <f t="shared" si="127"/>
        <v>0</v>
      </c>
      <c r="S247" s="41">
        <f t="shared" si="127"/>
        <v>0</v>
      </c>
      <c r="T247" s="41">
        <f t="shared" si="127"/>
        <v>0</v>
      </c>
      <c r="U247" s="41">
        <f t="shared" si="127"/>
        <v>0</v>
      </c>
      <c r="V247" s="41">
        <f t="shared" si="127"/>
        <v>4.8883928571428568</v>
      </c>
      <c r="W247" s="41">
        <f t="shared" si="127"/>
        <v>23.138392857142858</v>
      </c>
      <c r="X247" s="41">
        <f t="shared" si="127"/>
        <v>50.513392857142861</v>
      </c>
      <c r="Y247" s="41">
        <f t="shared" si="127"/>
        <v>77.888392857142861</v>
      </c>
      <c r="Z247" s="41">
        <f t="shared" si="127"/>
        <v>105.26339285714286</v>
      </c>
      <c r="AA247" s="41">
        <f t="shared" si="127"/>
        <v>132.63839285714286</v>
      </c>
      <c r="AB247" s="41">
        <f t="shared" si="127"/>
        <v>160.01339285714286</v>
      </c>
      <c r="AC247" s="41">
        <f t="shared" si="127"/>
        <v>187.38839285714286</v>
      </c>
      <c r="AD247" s="41">
        <f t="shared" si="127"/>
        <v>213.58157467532476</v>
      </c>
      <c r="AE247" s="41">
        <f t="shared" si="127"/>
        <v>236.03287337662354</v>
      </c>
      <c r="AF247" s="41">
        <f t="shared" si="127"/>
        <v>253.80681818181841</v>
      </c>
      <c r="AG247" s="41">
        <f t="shared" si="127"/>
        <v>268.77435064935094</v>
      </c>
      <c r="AH247" s="41">
        <f t="shared" si="127"/>
        <v>280.00000000000034</v>
      </c>
      <c r="AI247" s="41">
        <f t="shared" si="127"/>
        <v>280.00000000000034</v>
      </c>
      <c r="AJ247" s="41">
        <f t="shared" si="127"/>
        <v>280.00000000000034</v>
      </c>
      <c r="AK247" s="41">
        <f t="shared" si="127"/>
        <v>280.00000000000034</v>
      </c>
      <c r="AL247" s="41">
        <f t="shared" si="127"/>
        <v>280.00000000000034</v>
      </c>
      <c r="AM247" s="41">
        <f t="shared" si="127"/>
        <v>280.00000000000034</v>
      </c>
      <c r="AN247" s="41">
        <f t="shared" si="127"/>
        <v>280.00000000000034</v>
      </c>
      <c r="AO247" s="27"/>
      <c r="AP247" s="28"/>
    </row>
    <row r="248" spans="1:42" s="27" customFormat="1" ht="15.75" customHeight="1" x14ac:dyDescent="0.25">
      <c r="A248" s="43"/>
      <c r="B248" s="27" t="s">
        <v>77</v>
      </c>
      <c r="D248" s="83">
        <f>+Dashboard!D9-Dashboard!D10</f>
        <v>70</v>
      </c>
      <c r="E248" s="85">
        <f>SUM(F248:AN248)</f>
        <v>19600.000000000018</v>
      </c>
      <c r="F248" s="38">
        <f t="shared" ref="F248:AN248" si="128">+$D248*F246</f>
        <v>0</v>
      </c>
      <c r="G248" s="38">
        <f t="shared" si="128"/>
        <v>0</v>
      </c>
      <c r="H248" s="38">
        <f t="shared" si="128"/>
        <v>0</v>
      </c>
      <c r="I248" s="38">
        <f t="shared" si="128"/>
        <v>0</v>
      </c>
      <c r="J248" s="38">
        <f t="shared" si="128"/>
        <v>0</v>
      </c>
      <c r="K248" s="38">
        <f t="shared" si="128"/>
        <v>0</v>
      </c>
      <c r="L248" s="38">
        <f t="shared" si="128"/>
        <v>0</v>
      </c>
      <c r="M248" s="38">
        <f t="shared" si="128"/>
        <v>0</v>
      </c>
      <c r="N248" s="38">
        <f t="shared" si="128"/>
        <v>0</v>
      </c>
      <c r="O248" s="38">
        <f t="shared" si="128"/>
        <v>0</v>
      </c>
      <c r="P248" s="38">
        <f t="shared" si="128"/>
        <v>0</v>
      </c>
      <c r="Q248" s="38">
        <f t="shared" si="128"/>
        <v>0</v>
      </c>
      <c r="R248" s="38">
        <f t="shared" si="128"/>
        <v>0</v>
      </c>
      <c r="S248" s="38">
        <f t="shared" si="128"/>
        <v>0</v>
      </c>
      <c r="T248" s="38">
        <f t="shared" si="128"/>
        <v>0</v>
      </c>
      <c r="U248" s="38">
        <f t="shared" si="128"/>
        <v>0</v>
      </c>
      <c r="V248" s="38">
        <f t="shared" si="128"/>
        <v>342.1875</v>
      </c>
      <c r="W248" s="38">
        <f t="shared" si="128"/>
        <v>1277.5</v>
      </c>
      <c r="X248" s="38">
        <f t="shared" si="128"/>
        <v>1916.25</v>
      </c>
      <c r="Y248" s="38">
        <f t="shared" si="128"/>
        <v>1916.25</v>
      </c>
      <c r="Z248" s="38">
        <f t="shared" si="128"/>
        <v>1916.25</v>
      </c>
      <c r="AA248" s="38">
        <f t="shared" si="128"/>
        <v>1916.25</v>
      </c>
      <c r="AB248" s="38">
        <f t="shared" si="128"/>
        <v>1916.25</v>
      </c>
      <c r="AC248" s="38">
        <f t="shared" si="128"/>
        <v>1916.25</v>
      </c>
      <c r="AD248" s="38">
        <f t="shared" si="128"/>
        <v>1833.5227272727336</v>
      </c>
      <c r="AE248" s="38">
        <f t="shared" si="128"/>
        <v>1571.5909090909142</v>
      </c>
      <c r="AF248" s="38">
        <f t="shared" si="128"/>
        <v>1244.1761363636406</v>
      </c>
      <c r="AG248" s="38">
        <f t="shared" si="128"/>
        <v>1047.7272727272764</v>
      </c>
      <c r="AH248" s="38">
        <f t="shared" si="128"/>
        <v>785.79545454545735</v>
      </c>
      <c r="AI248" s="38">
        <f t="shared" si="128"/>
        <v>0</v>
      </c>
      <c r="AJ248" s="38">
        <f t="shared" si="128"/>
        <v>0</v>
      </c>
      <c r="AK248" s="38">
        <f t="shared" si="128"/>
        <v>0</v>
      </c>
      <c r="AL248" s="38">
        <f t="shared" si="128"/>
        <v>0</v>
      </c>
      <c r="AM248" s="38">
        <f t="shared" si="128"/>
        <v>0</v>
      </c>
      <c r="AN248" s="38">
        <f t="shared" si="128"/>
        <v>0</v>
      </c>
      <c r="AP248" s="27" t="s">
        <v>134</v>
      </c>
    </row>
    <row r="249" spans="1:42" s="26" customFormat="1" ht="15.75" customHeight="1" x14ac:dyDescent="0.25">
      <c r="A249" s="13"/>
      <c r="E249" s="119"/>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27"/>
      <c r="AP249" s="28"/>
    </row>
    <row r="250" spans="1:42" s="26" customFormat="1" ht="15.75" customHeight="1" x14ac:dyDescent="0.25">
      <c r="A250" s="13" t="s">
        <v>58</v>
      </c>
      <c r="E250" s="119"/>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27"/>
      <c r="AP250" s="28"/>
    </row>
    <row r="251" spans="1:42" s="124" customFormat="1" ht="15.75" customHeight="1" x14ac:dyDescent="0.25">
      <c r="A251" s="123"/>
      <c r="B251" s="123" t="s">
        <v>54</v>
      </c>
      <c r="E251" s="99">
        <f>SUM(F251:AN251)</f>
        <v>290.5</v>
      </c>
      <c r="F251" s="38">
        <f>'Field Profiles'!F16/2</f>
        <v>160</v>
      </c>
      <c r="G251" s="38">
        <f>'Field Profiles'!G16/2</f>
        <v>0</v>
      </c>
      <c r="H251" s="38">
        <f>'Field Profiles'!H16/2</f>
        <v>0</v>
      </c>
      <c r="I251" s="38">
        <f>'Field Profiles'!I16/2</f>
        <v>0</v>
      </c>
      <c r="J251" s="38">
        <f>'Field Profiles'!J16/2</f>
        <v>0</v>
      </c>
      <c r="K251" s="38">
        <f>'Field Profiles'!K16/2</f>
        <v>0</v>
      </c>
      <c r="L251" s="38">
        <f>'Field Profiles'!L16/2</f>
        <v>0</v>
      </c>
      <c r="M251" s="38">
        <f>'Field Profiles'!M16/2</f>
        <v>0</v>
      </c>
      <c r="N251" s="38">
        <f>'Field Profiles'!N16/2</f>
        <v>130.5</v>
      </c>
      <c r="O251" s="38">
        <f>'Field Profiles'!O16/2</f>
        <v>0</v>
      </c>
      <c r="P251" s="38">
        <f>'Field Profiles'!P16/2</f>
        <v>0</v>
      </c>
      <c r="Q251" s="38">
        <f>'Field Profiles'!Q16/2</f>
        <v>0</v>
      </c>
      <c r="R251" s="38">
        <f>'Field Profiles'!R16/2</f>
        <v>0</v>
      </c>
      <c r="S251" s="38">
        <f>'Field Profiles'!S16/2</f>
        <v>0</v>
      </c>
      <c r="T251" s="38">
        <f>'Field Profiles'!T16/2</f>
        <v>0</v>
      </c>
      <c r="U251" s="38">
        <f>'Field Profiles'!U16/2</f>
        <v>0</v>
      </c>
      <c r="V251" s="38">
        <f>'Field Profiles'!V16/2</f>
        <v>0</v>
      </c>
      <c r="W251" s="38">
        <f>'Field Profiles'!W16/2</f>
        <v>0</v>
      </c>
      <c r="X251" s="38">
        <f>'Field Profiles'!X16/2</f>
        <v>0</v>
      </c>
      <c r="Y251" s="38">
        <f>'Field Profiles'!Y16/2</f>
        <v>0</v>
      </c>
      <c r="Z251" s="38">
        <f>'Field Profiles'!Z16/2</f>
        <v>0</v>
      </c>
      <c r="AA251" s="38">
        <f>'Field Profiles'!AA16/2</f>
        <v>0</v>
      </c>
      <c r="AB251" s="38">
        <f>'Field Profiles'!AB16/2</f>
        <v>0</v>
      </c>
      <c r="AC251" s="38">
        <f>'Field Profiles'!AC16/2</f>
        <v>0</v>
      </c>
      <c r="AD251" s="38">
        <f>'Field Profiles'!AD16/2</f>
        <v>0</v>
      </c>
      <c r="AE251" s="38">
        <f>'Field Profiles'!AE16/2</f>
        <v>0</v>
      </c>
      <c r="AF251" s="38">
        <f>'Field Profiles'!AF16/2</f>
        <v>0</v>
      </c>
      <c r="AG251" s="38">
        <f>'Field Profiles'!AG16/2</f>
        <v>0</v>
      </c>
      <c r="AH251" s="38">
        <f>'Field Profiles'!AH16/2</f>
        <v>0</v>
      </c>
      <c r="AI251" s="38">
        <f>'Field Profiles'!AI16/2</f>
        <v>0</v>
      </c>
      <c r="AJ251" s="38">
        <f>'Field Profiles'!AJ16/2</f>
        <v>0</v>
      </c>
      <c r="AK251" s="38">
        <f>'Field Profiles'!AK16/2</f>
        <v>0</v>
      </c>
      <c r="AL251" s="38">
        <f>'Field Profiles'!AL16/2</f>
        <v>0</v>
      </c>
      <c r="AM251" s="38">
        <f>'Field Profiles'!AM16/2</f>
        <v>0</v>
      </c>
      <c r="AN251" s="38">
        <f>'Field Profiles'!AN16/2</f>
        <v>0</v>
      </c>
      <c r="AO251" s="35"/>
      <c r="AP251" s="50"/>
    </row>
    <row r="252" spans="1:42" s="26" customFormat="1" ht="15.75" customHeight="1" x14ac:dyDescent="0.25">
      <c r="A252" s="13"/>
      <c r="E252" s="119"/>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27"/>
      <c r="AP252" s="28"/>
    </row>
    <row r="253" spans="1:42" s="26" customFormat="1" ht="15.75" customHeight="1" x14ac:dyDescent="0.25">
      <c r="B253" s="29" t="s">
        <v>114</v>
      </c>
      <c r="E253" s="119"/>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27"/>
      <c r="AP253" s="28"/>
    </row>
    <row r="254" spans="1:42" s="27" customFormat="1" ht="15.75" customHeight="1" x14ac:dyDescent="0.25">
      <c r="A254" s="82"/>
      <c r="C254" s="27" t="s">
        <v>115</v>
      </c>
      <c r="E254" s="99">
        <f>SUM(F254:AN254)</f>
        <v>3325.1399999999994</v>
      </c>
      <c r="F254" s="38">
        <f>'Field Profiles'!F19/2</f>
        <v>0</v>
      </c>
      <c r="G254" s="38">
        <f>'Field Profiles'!G19/2</f>
        <v>0</v>
      </c>
      <c r="H254" s="38">
        <f>'Field Profiles'!H19/2</f>
        <v>0</v>
      </c>
      <c r="I254" s="38">
        <f>'Field Profiles'!I19/2</f>
        <v>0</v>
      </c>
      <c r="J254" s="38">
        <f>'Field Profiles'!J19/2</f>
        <v>0</v>
      </c>
      <c r="K254" s="38">
        <f>'Field Profiles'!K19/2</f>
        <v>0</v>
      </c>
      <c r="L254" s="38">
        <f>'Field Profiles'!L19/2</f>
        <v>0</v>
      </c>
      <c r="M254" s="38">
        <f>'Field Profiles'!M19/2</f>
        <v>0</v>
      </c>
      <c r="N254" s="38">
        <f>'Field Profiles'!N19/2</f>
        <v>0</v>
      </c>
      <c r="O254" s="38">
        <f>'Field Profiles'!O19/2</f>
        <v>0</v>
      </c>
      <c r="P254" s="38">
        <f>'Field Profiles'!P19/2</f>
        <v>0</v>
      </c>
      <c r="Q254" s="38">
        <f>'Field Profiles'!Q19/2</f>
        <v>0</v>
      </c>
      <c r="R254" s="38">
        <f>'Field Profiles'!R19/2</f>
        <v>0</v>
      </c>
      <c r="S254" s="38">
        <f>'Field Profiles'!S19/2</f>
        <v>432.26819999999992</v>
      </c>
      <c r="T254" s="38">
        <f>'Field Profiles'!T19/2</f>
        <v>1496.3129999999999</v>
      </c>
      <c r="U254" s="38">
        <f>'Field Profiles'!U19/2</f>
        <v>1163.7989999999998</v>
      </c>
      <c r="V254" s="38">
        <f>'Field Profiles'!V19/2</f>
        <v>232.75979999999998</v>
      </c>
      <c r="W254" s="38">
        <f>'Field Profiles'!W19/2</f>
        <v>0</v>
      </c>
      <c r="X254" s="38">
        <f>'Field Profiles'!X19/2</f>
        <v>0</v>
      </c>
      <c r="Y254" s="38">
        <f>'Field Profiles'!Y19/2</f>
        <v>0</v>
      </c>
      <c r="Z254" s="38">
        <f>'Field Profiles'!Z19/2</f>
        <v>0</v>
      </c>
      <c r="AA254" s="38">
        <f>'Field Profiles'!AA19/2</f>
        <v>0</v>
      </c>
      <c r="AB254" s="38">
        <f>'Field Profiles'!AB19/2</f>
        <v>0</v>
      </c>
      <c r="AC254" s="38">
        <f>'Field Profiles'!AC19/2</f>
        <v>0</v>
      </c>
      <c r="AD254" s="38">
        <f>'Field Profiles'!AD19/2</f>
        <v>0</v>
      </c>
      <c r="AE254" s="38">
        <f>'Field Profiles'!AE19/2</f>
        <v>0</v>
      </c>
      <c r="AF254" s="38">
        <f>'Field Profiles'!AF19/2</f>
        <v>0</v>
      </c>
      <c r="AG254" s="38">
        <f>'Field Profiles'!AG19/2</f>
        <v>0</v>
      </c>
      <c r="AH254" s="38">
        <f>'Field Profiles'!AH19/2</f>
        <v>0</v>
      </c>
      <c r="AI254" s="38">
        <f>'Field Profiles'!AI19/2</f>
        <v>0</v>
      </c>
      <c r="AJ254" s="38">
        <f>'Field Profiles'!AJ19/2</f>
        <v>0</v>
      </c>
      <c r="AK254" s="38">
        <f>'Field Profiles'!AK19/2</f>
        <v>0</v>
      </c>
      <c r="AL254" s="38">
        <f>'Field Profiles'!AL19/2</f>
        <v>0</v>
      </c>
      <c r="AM254" s="38">
        <f>'Field Profiles'!AM19/2</f>
        <v>0</v>
      </c>
      <c r="AN254" s="38">
        <f>'Field Profiles'!AN19/2</f>
        <v>0</v>
      </c>
      <c r="AO254" s="50"/>
      <c r="AP254" s="27" t="s">
        <v>139</v>
      </c>
    </row>
    <row r="255" spans="1:42" s="27" customFormat="1" ht="15.75" customHeight="1" x14ac:dyDescent="0.25">
      <c r="A255" s="82"/>
      <c r="C255" s="27" t="s">
        <v>116</v>
      </c>
      <c r="E255" s="99">
        <f>SUM(F255:AN255)</f>
        <v>2089.7400000000002</v>
      </c>
      <c r="F255" s="38">
        <f>'Field Profiles'!F20/2</f>
        <v>0</v>
      </c>
      <c r="G255" s="38">
        <f>'Field Profiles'!G20/2</f>
        <v>0</v>
      </c>
      <c r="H255" s="38">
        <f>'Field Profiles'!H20/2</f>
        <v>0</v>
      </c>
      <c r="I255" s="38">
        <f>'Field Profiles'!I20/2</f>
        <v>0</v>
      </c>
      <c r="J255" s="38">
        <f>'Field Profiles'!J20/2</f>
        <v>0</v>
      </c>
      <c r="K255" s="38">
        <f>'Field Profiles'!K20/2</f>
        <v>0</v>
      </c>
      <c r="L255" s="38">
        <f>'Field Profiles'!L20/2</f>
        <v>0</v>
      </c>
      <c r="M255" s="38">
        <f>'Field Profiles'!M20/2</f>
        <v>0</v>
      </c>
      <c r="N255" s="38">
        <f>'Field Profiles'!N20/2</f>
        <v>0</v>
      </c>
      <c r="O255" s="38">
        <f>'Field Profiles'!O20/2</f>
        <v>0</v>
      </c>
      <c r="P255" s="38">
        <f>'Field Profiles'!P20/2</f>
        <v>0</v>
      </c>
      <c r="Q255" s="38">
        <f>'Field Profiles'!Q20/2</f>
        <v>0</v>
      </c>
      <c r="R255" s="38">
        <f>'Field Profiles'!R20/2</f>
        <v>0</v>
      </c>
      <c r="S255" s="38">
        <f>'Field Profiles'!S20/2</f>
        <v>192.7978</v>
      </c>
      <c r="T255" s="38">
        <f>'Field Profiles'!T20/2</f>
        <v>667.37699999999995</v>
      </c>
      <c r="U255" s="38">
        <f>'Field Profiles'!U20/2</f>
        <v>519.07099999999991</v>
      </c>
      <c r="V255" s="38">
        <f>'Field Profiles'!V20/2</f>
        <v>103.8142</v>
      </c>
      <c r="W255" s="38">
        <f>'Field Profiles'!W20/2</f>
        <v>0</v>
      </c>
      <c r="X255" s="38">
        <f>'Field Profiles'!X20/2</f>
        <v>0</v>
      </c>
      <c r="Y255" s="38">
        <f>'Field Profiles'!Y20/2</f>
        <v>0</v>
      </c>
      <c r="Z255" s="38">
        <f>'Field Profiles'!Z20/2</f>
        <v>78.868399999999994</v>
      </c>
      <c r="AA255" s="38">
        <f>'Field Profiles'!AA20/2</f>
        <v>273.00599999999997</v>
      </c>
      <c r="AB255" s="38">
        <f>'Field Profiles'!AB20/2</f>
        <v>212.33799999999997</v>
      </c>
      <c r="AC255" s="38">
        <f>'Field Profiles'!AC20/2</f>
        <v>42.467599999999997</v>
      </c>
      <c r="AD255" s="38">
        <f>'Field Profiles'!AD20/2</f>
        <v>0</v>
      </c>
      <c r="AE255" s="38">
        <f>'Field Profiles'!AE20/2</f>
        <v>0</v>
      </c>
      <c r="AF255" s="38">
        <f>'Field Profiles'!AF20/2</f>
        <v>0</v>
      </c>
      <c r="AG255" s="38">
        <f>'Field Profiles'!AG20/2</f>
        <v>0</v>
      </c>
      <c r="AH255" s="38">
        <f>'Field Profiles'!AH20/2</f>
        <v>0</v>
      </c>
      <c r="AI255" s="38">
        <f>'Field Profiles'!AI20/2</f>
        <v>0</v>
      </c>
      <c r="AJ255" s="38">
        <f>'Field Profiles'!AJ20/2</f>
        <v>0</v>
      </c>
      <c r="AK255" s="38">
        <f>'Field Profiles'!AK20/2</f>
        <v>0</v>
      </c>
      <c r="AL255" s="38">
        <f>'Field Profiles'!AL20/2</f>
        <v>0</v>
      </c>
      <c r="AM255" s="38">
        <f>'Field Profiles'!AM20/2</f>
        <v>0</v>
      </c>
      <c r="AN255" s="38">
        <f>'Field Profiles'!AN20/2</f>
        <v>0</v>
      </c>
      <c r="AO255" s="50"/>
      <c r="AP255" s="27" t="s">
        <v>141</v>
      </c>
    </row>
    <row r="256" spans="1:42" s="26" customFormat="1" ht="15.75" customHeight="1" x14ac:dyDescent="0.25">
      <c r="A256"/>
      <c r="B256" s="26" t="s">
        <v>117</v>
      </c>
      <c r="E256" s="277">
        <f>SUM(E254:E255)</f>
        <v>5414.8799999999992</v>
      </c>
      <c r="F256" s="42">
        <f>SUM(F254:F255)</f>
        <v>0</v>
      </c>
      <c r="G256" s="42">
        <f t="shared" ref="G256:AN256" si="129">SUM(G254:G255)</f>
        <v>0</v>
      </c>
      <c r="H256" s="42">
        <f t="shared" si="129"/>
        <v>0</v>
      </c>
      <c r="I256" s="42">
        <f t="shared" si="129"/>
        <v>0</v>
      </c>
      <c r="J256" s="42">
        <f t="shared" si="129"/>
        <v>0</v>
      </c>
      <c r="K256" s="42">
        <f t="shared" si="129"/>
        <v>0</v>
      </c>
      <c r="L256" s="42">
        <f t="shared" si="129"/>
        <v>0</v>
      </c>
      <c r="M256" s="42">
        <f t="shared" si="129"/>
        <v>0</v>
      </c>
      <c r="N256" s="42">
        <f t="shared" si="129"/>
        <v>0</v>
      </c>
      <c r="O256" s="42">
        <f t="shared" si="129"/>
        <v>0</v>
      </c>
      <c r="P256" s="42">
        <f t="shared" si="129"/>
        <v>0</v>
      </c>
      <c r="Q256" s="42">
        <f t="shared" si="129"/>
        <v>0</v>
      </c>
      <c r="R256" s="42">
        <f t="shared" si="129"/>
        <v>0</v>
      </c>
      <c r="S256" s="42">
        <f t="shared" si="129"/>
        <v>625.06599999999992</v>
      </c>
      <c r="T256" s="42">
        <f t="shared" si="129"/>
        <v>2163.6899999999996</v>
      </c>
      <c r="U256" s="42">
        <f t="shared" si="129"/>
        <v>1682.8699999999997</v>
      </c>
      <c r="V256" s="42">
        <f t="shared" si="129"/>
        <v>336.57399999999996</v>
      </c>
      <c r="W256" s="42">
        <f t="shared" si="129"/>
        <v>0</v>
      </c>
      <c r="X256" s="42">
        <f t="shared" si="129"/>
        <v>0</v>
      </c>
      <c r="Y256" s="42">
        <f t="shared" si="129"/>
        <v>0</v>
      </c>
      <c r="Z256" s="42">
        <f t="shared" si="129"/>
        <v>78.868399999999994</v>
      </c>
      <c r="AA256" s="42">
        <f t="shared" si="129"/>
        <v>273.00599999999997</v>
      </c>
      <c r="AB256" s="42">
        <f t="shared" si="129"/>
        <v>212.33799999999997</v>
      </c>
      <c r="AC256" s="42">
        <f t="shared" si="129"/>
        <v>42.467599999999997</v>
      </c>
      <c r="AD256" s="42">
        <f t="shared" si="129"/>
        <v>0</v>
      </c>
      <c r="AE256" s="42">
        <f t="shared" si="129"/>
        <v>0</v>
      </c>
      <c r="AF256" s="42">
        <f t="shared" si="129"/>
        <v>0</v>
      </c>
      <c r="AG256" s="42">
        <f t="shared" si="129"/>
        <v>0</v>
      </c>
      <c r="AH256" s="42">
        <f t="shared" si="129"/>
        <v>0</v>
      </c>
      <c r="AI256" s="42">
        <f t="shared" si="129"/>
        <v>0</v>
      </c>
      <c r="AJ256" s="42">
        <f t="shared" si="129"/>
        <v>0</v>
      </c>
      <c r="AK256" s="42">
        <f t="shared" si="129"/>
        <v>0</v>
      </c>
      <c r="AL256" s="42">
        <f t="shared" si="129"/>
        <v>0</v>
      </c>
      <c r="AM256" s="42">
        <f t="shared" si="129"/>
        <v>0</v>
      </c>
      <c r="AN256" s="42">
        <f t="shared" si="129"/>
        <v>0</v>
      </c>
      <c r="AO256" s="32"/>
      <c r="AP256" s="28"/>
    </row>
    <row r="257" spans="1:42" s="26" customFormat="1" ht="15.75" customHeight="1" x14ac:dyDescent="0.25">
      <c r="A257" s="13"/>
      <c r="E257" s="119"/>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27"/>
      <c r="AP257" s="28"/>
    </row>
    <row r="258" spans="1:42" s="27" customFormat="1" ht="15" customHeight="1" x14ac:dyDescent="0.25">
      <c r="A258" s="82"/>
      <c r="B258" s="82" t="s">
        <v>138</v>
      </c>
      <c r="E258" s="18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50"/>
    </row>
    <row r="259" spans="1:42" s="27" customFormat="1" ht="15.75" customHeight="1" x14ac:dyDescent="0.25">
      <c r="A259" s="43"/>
      <c r="C259" s="27" t="s">
        <v>118</v>
      </c>
      <c r="D259" s="84">
        <f>+'Field Profiles'!I33</f>
        <v>0.64</v>
      </c>
      <c r="E259" s="99">
        <f>SUM(F259:AN259)</f>
        <v>1337.4336000000001</v>
      </c>
      <c r="F259" s="38">
        <f t="shared" ref="F259:AN259" si="130">+$D259*F255</f>
        <v>0</v>
      </c>
      <c r="G259" s="38">
        <f t="shared" si="130"/>
        <v>0</v>
      </c>
      <c r="H259" s="38">
        <f t="shared" si="130"/>
        <v>0</v>
      </c>
      <c r="I259" s="38">
        <f t="shared" si="130"/>
        <v>0</v>
      </c>
      <c r="J259" s="38">
        <f t="shared" si="130"/>
        <v>0</v>
      </c>
      <c r="K259" s="38">
        <f t="shared" si="130"/>
        <v>0</v>
      </c>
      <c r="L259" s="38">
        <f t="shared" si="130"/>
        <v>0</v>
      </c>
      <c r="M259" s="38">
        <f t="shared" si="130"/>
        <v>0</v>
      </c>
      <c r="N259" s="38">
        <f t="shared" si="130"/>
        <v>0</v>
      </c>
      <c r="O259" s="38">
        <f t="shared" si="130"/>
        <v>0</v>
      </c>
      <c r="P259" s="38">
        <f t="shared" si="130"/>
        <v>0</v>
      </c>
      <c r="Q259" s="38">
        <f t="shared" si="130"/>
        <v>0</v>
      </c>
      <c r="R259" s="38">
        <f t="shared" si="130"/>
        <v>0</v>
      </c>
      <c r="S259" s="38">
        <f t="shared" si="130"/>
        <v>123.390592</v>
      </c>
      <c r="T259" s="38">
        <f t="shared" si="130"/>
        <v>427.12127999999996</v>
      </c>
      <c r="U259" s="38">
        <f t="shared" si="130"/>
        <v>332.20543999999995</v>
      </c>
      <c r="V259" s="38">
        <f t="shared" si="130"/>
        <v>66.441088000000008</v>
      </c>
      <c r="W259" s="38">
        <f t="shared" si="130"/>
        <v>0</v>
      </c>
      <c r="X259" s="38">
        <f t="shared" si="130"/>
        <v>0</v>
      </c>
      <c r="Y259" s="38">
        <f t="shared" si="130"/>
        <v>0</v>
      </c>
      <c r="Z259" s="38">
        <f t="shared" si="130"/>
        <v>50.475775999999996</v>
      </c>
      <c r="AA259" s="38">
        <f t="shared" si="130"/>
        <v>174.72384</v>
      </c>
      <c r="AB259" s="38">
        <f t="shared" si="130"/>
        <v>135.89631999999997</v>
      </c>
      <c r="AC259" s="38">
        <f t="shared" si="130"/>
        <v>27.179264</v>
      </c>
      <c r="AD259" s="38">
        <f t="shared" si="130"/>
        <v>0</v>
      </c>
      <c r="AE259" s="38">
        <f t="shared" si="130"/>
        <v>0</v>
      </c>
      <c r="AF259" s="38">
        <f t="shared" si="130"/>
        <v>0</v>
      </c>
      <c r="AG259" s="38">
        <f t="shared" si="130"/>
        <v>0</v>
      </c>
      <c r="AH259" s="38">
        <f t="shared" si="130"/>
        <v>0</v>
      </c>
      <c r="AI259" s="38">
        <f t="shared" si="130"/>
        <v>0</v>
      </c>
      <c r="AJ259" s="38">
        <f t="shared" si="130"/>
        <v>0</v>
      </c>
      <c r="AK259" s="38">
        <f t="shared" si="130"/>
        <v>0</v>
      </c>
      <c r="AL259" s="38">
        <f t="shared" si="130"/>
        <v>0</v>
      </c>
      <c r="AM259" s="38">
        <f t="shared" si="130"/>
        <v>0</v>
      </c>
      <c r="AN259" s="38">
        <f t="shared" si="130"/>
        <v>0</v>
      </c>
    </row>
    <row r="260" spans="1:42" s="27" customFormat="1" ht="15.75" customHeight="1" x14ac:dyDescent="0.25">
      <c r="A260" s="43"/>
      <c r="C260" s="27" t="s">
        <v>119</v>
      </c>
      <c r="D260" s="84">
        <f>1-D259</f>
        <v>0.36</v>
      </c>
      <c r="E260" s="99">
        <f>SUM(F260:AN260)</f>
        <v>752.30639999999983</v>
      </c>
      <c r="F260" s="38">
        <f t="shared" ref="F260:AN260" si="131">+F255*$D260</f>
        <v>0</v>
      </c>
      <c r="G260" s="38">
        <f t="shared" si="131"/>
        <v>0</v>
      </c>
      <c r="H260" s="38">
        <f t="shared" si="131"/>
        <v>0</v>
      </c>
      <c r="I260" s="38">
        <f t="shared" si="131"/>
        <v>0</v>
      </c>
      <c r="J260" s="38">
        <f t="shared" si="131"/>
        <v>0</v>
      </c>
      <c r="K260" s="38">
        <f t="shared" si="131"/>
        <v>0</v>
      </c>
      <c r="L260" s="38">
        <f t="shared" si="131"/>
        <v>0</v>
      </c>
      <c r="M260" s="38">
        <f t="shared" si="131"/>
        <v>0</v>
      </c>
      <c r="N260" s="38">
        <f t="shared" si="131"/>
        <v>0</v>
      </c>
      <c r="O260" s="38">
        <f t="shared" si="131"/>
        <v>0</v>
      </c>
      <c r="P260" s="38">
        <f t="shared" si="131"/>
        <v>0</v>
      </c>
      <c r="Q260" s="38">
        <f t="shared" si="131"/>
        <v>0</v>
      </c>
      <c r="R260" s="38">
        <f t="shared" si="131"/>
        <v>0</v>
      </c>
      <c r="S260" s="38">
        <f t="shared" si="131"/>
        <v>69.407207999999997</v>
      </c>
      <c r="T260" s="38">
        <f t="shared" si="131"/>
        <v>240.25571999999997</v>
      </c>
      <c r="U260" s="38">
        <f t="shared" si="131"/>
        <v>186.86555999999996</v>
      </c>
      <c r="V260" s="38">
        <f t="shared" si="131"/>
        <v>37.373111999999999</v>
      </c>
      <c r="W260" s="38">
        <f t="shared" si="131"/>
        <v>0</v>
      </c>
      <c r="X260" s="38">
        <f t="shared" si="131"/>
        <v>0</v>
      </c>
      <c r="Y260" s="38">
        <f t="shared" si="131"/>
        <v>0</v>
      </c>
      <c r="Z260" s="38">
        <f t="shared" si="131"/>
        <v>28.392623999999998</v>
      </c>
      <c r="AA260" s="38">
        <f t="shared" si="131"/>
        <v>98.28215999999999</v>
      </c>
      <c r="AB260" s="38">
        <f t="shared" si="131"/>
        <v>76.441679999999991</v>
      </c>
      <c r="AC260" s="38">
        <f t="shared" si="131"/>
        <v>15.288335999999999</v>
      </c>
      <c r="AD260" s="38">
        <f t="shared" si="131"/>
        <v>0</v>
      </c>
      <c r="AE260" s="38">
        <f t="shared" si="131"/>
        <v>0</v>
      </c>
      <c r="AF260" s="38">
        <f t="shared" si="131"/>
        <v>0</v>
      </c>
      <c r="AG260" s="38">
        <f t="shared" si="131"/>
        <v>0</v>
      </c>
      <c r="AH260" s="38">
        <f t="shared" si="131"/>
        <v>0</v>
      </c>
      <c r="AI260" s="38">
        <f t="shared" si="131"/>
        <v>0</v>
      </c>
      <c r="AJ260" s="38">
        <f t="shared" si="131"/>
        <v>0</v>
      </c>
      <c r="AK260" s="38">
        <f t="shared" si="131"/>
        <v>0</v>
      </c>
      <c r="AL260" s="38">
        <f t="shared" si="131"/>
        <v>0</v>
      </c>
      <c r="AM260" s="38">
        <f t="shared" si="131"/>
        <v>0</v>
      </c>
      <c r="AN260" s="38">
        <f t="shared" si="131"/>
        <v>0</v>
      </c>
    </row>
    <row r="261" spans="1:42" s="27" customFormat="1" ht="15.75" customHeight="1" x14ac:dyDescent="0.25">
      <c r="A261" s="43"/>
      <c r="D261" s="84"/>
      <c r="E261" s="99"/>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row>
    <row r="262" spans="1:42" s="27" customFormat="1" ht="15.75" customHeight="1" x14ac:dyDescent="0.25">
      <c r="A262" s="82"/>
      <c r="C262" s="27" t="s">
        <v>120</v>
      </c>
      <c r="E262" s="279">
        <f>SUM(F262:AN262)</f>
        <v>4077.4463999999998</v>
      </c>
      <c r="F262" s="34">
        <f t="shared" ref="F262:AN262" si="132">+F260+F254</f>
        <v>0</v>
      </c>
      <c r="G262" s="34">
        <f t="shared" si="132"/>
        <v>0</v>
      </c>
      <c r="H262" s="34">
        <f t="shared" si="132"/>
        <v>0</v>
      </c>
      <c r="I262" s="34">
        <f t="shared" si="132"/>
        <v>0</v>
      </c>
      <c r="J262" s="34">
        <f t="shared" si="132"/>
        <v>0</v>
      </c>
      <c r="K262" s="34">
        <f t="shared" si="132"/>
        <v>0</v>
      </c>
      <c r="L262" s="34">
        <f t="shared" si="132"/>
        <v>0</v>
      </c>
      <c r="M262" s="34">
        <f t="shared" si="132"/>
        <v>0</v>
      </c>
      <c r="N262" s="34">
        <f t="shared" si="132"/>
        <v>0</v>
      </c>
      <c r="O262" s="34">
        <f t="shared" si="132"/>
        <v>0</v>
      </c>
      <c r="P262" s="34">
        <f t="shared" si="132"/>
        <v>0</v>
      </c>
      <c r="Q262" s="34">
        <f t="shared" si="132"/>
        <v>0</v>
      </c>
      <c r="R262" s="34">
        <f t="shared" si="132"/>
        <v>0</v>
      </c>
      <c r="S262" s="34">
        <f t="shared" si="132"/>
        <v>501.67540799999995</v>
      </c>
      <c r="T262" s="34">
        <f t="shared" si="132"/>
        <v>1736.5687199999998</v>
      </c>
      <c r="U262" s="34">
        <f t="shared" si="132"/>
        <v>1350.6645599999997</v>
      </c>
      <c r="V262" s="34">
        <f t="shared" si="132"/>
        <v>270.13291199999998</v>
      </c>
      <c r="W262" s="34">
        <f t="shared" si="132"/>
        <v>0</v>
      </c>
      <c r="X262" s="34">
        <f t="shared" si="132"/>
        <v>0</v>
      </c>
      <c r="Y262" s="34">
        <f t="shared" si="132"/>
        <v>0</v>
      </c>
      <c r="Z262" s="34">
        <f t="shared" si="132"/>
        <v>28.392623999999998</v>
      </c>
      <c r="AA262" s="34">
        <f t="shared" si="132"/>
        <v>98.28215999999999</v>
      </c>
      <c r="AB262" s="34">
        <f t="shared" si="132"/>
        <v>76.441679999999991</v>
      </c>
      <c r="AC262" s="34">
        <f t="shared" si="132"/>
        <v>15.288335999999999</v>
      </c>
      <c r="AD262" s="34">
        <f t="shared" si="132"/>
        <v>0</v>
      </c>
      <c r="AE262" s="34">
        <f t="shared" si="132"/>
        <v>0</v>
      </c>
      <c r="AF262" s="34">
        <f t="shared" si="132"/>
        <v>0</v>
      </c>
      <c r="AG262" s="34">
        <f t="shared" si="132"/>
        <v>0</v>
      </c>
      <c r="AH262" s="34">
        <f t="shared" si="132"/>
        <v>0</v>
      </c>
      <c r="AI262" s="34">
        <f t="shared" si="132"/>
        <v>0</v>
      </c>
      <c r="AJ262" s="34">
        <f t="shared" si="132"/>
        <v>0</v>
      </c>
      <c r="AK262" s="34">
        <f t="shared" si="132"/>
        <v>0</v>
      </c>
      <c r="AL262" s="34">
        <f t="shared" si="132"/>
        <v>0</v>
      </c>
      <c r="AM262" s="34">
        <f t="shared" si="132"/>
        <v>0</v>
      </c>
      <c r="AN262" s="34">
        <f t="shared" si="132"/>
        <v>0</v>
      </c>
      <c r="AO262" s="50"/>
      <c r="AP262" s="27" t="s">
        <v>140</v>
      </c>
    </row>
    <row r="263" spans="1:42" s="27" customFormat="1" ht="15.75" customHeight="1" x14ac:dyDescent="0.25">
      <c r="A263" s="82"/>
      <c r="E263" s="18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50"/>
    </row>
    <row r="264" spans="1:42" s="27" customFormat="1" ht="15.75" customHeight="1" x14ac:dyDescent="0.25">
      <c r="A264" s="43"/>
      <c r="B264" s="82" t="s">
        <v>53</v>
      </c>
      <c r="D264" s="83"/>
      <c r="E264" s="85">
        <f>SUM(F264:AN264)</f>
        <v>4184.2000000000007</v>
      </c>
      <c r="F264" s="38">
        <f>'Field Profiles'!F23/2</f>
        <v>0</v>
      </c>
      <c r="G264" s="38">
        <f>'Field Profiles'!G23/2</f>
        <v>0</v>
      </c>
      <c r="H264" s="38">
        <f>'Field Profiles'!H23/2</f>
        <v>0</v>
      </c>
      <c r="I264" s="38">
        <f>'Field Profiles'!I23/2</f>
        <v>0</v>
      </c>
      <c r="J264" s="38">
        <f>'Field Profiles'!J23/2</f>
        <v>0</v>
      </c>
      <c r="K264" s="38">
        <f>'Field Profiles'!K23/2</f>
        <v>0</v>
      </c>
      <c r="L264" s="38">
        <f>'Field Profiles'!L23/2</f>
        <v>0</v>
      </c>
      <c r="M264" s="38">
        <f>'Field Profiles'!M23/2</f>
        <v>0</v>
      </c>
      <c r="N264" s="38">
        <f>'Field Profiles'!N23/2</f>
        <v>0</v>
      </c>
      <c r="O264" s="38">
        <f>'Field Profiles'!O23/2</f>
        <v>0</v>
      </c>
      <c r="P264" s="38">
        <f>'Field Profiles'!P23/2</f>
        <v>0</v>
      </c>
      <c r="Q264" s="38">
        <f>'Field Profiles'!Q23/2</f>
        <v>0</v>
      </c>
      <c r="R264" s="38">
        <f>'Field Profiles'!R23/2</f>
        <v>0</v>
      </c>
      <c r="S264" s="38">
        <f>'Field Profiles'!S23/2</f>
        <v>0</v>
      </c>
      <c r="T264" s="38">
        <f>'Field Profiles'!T23/2</f>
        <v>0</v>
      </c>
      <c r="U264" s="38">
        <f>'Field Profiles'!U23/2</f>
        <v>0</v>
      </c>
      <c r="V264" s="38">
        <f>'Field Profiles'!V23/2</f>
        <v>321.86153846153843</v>
      </c>
      <c r="W264" s="38">
        <f>'Field Profiles'!W23/2</f>
        <v>321.86153846153843</v>
      </c>
      <c r="X264" s="38">
        <f>'Field Profiles'!X23/2</f>
        <v>321.86153846153843</v>
      </c>
      <c r="Y264" s="38">
        <f>'Field Profiles'!Y23/2</f>
        <v>321.86153846153843</v>
      </c>
      <c r="Z264" s="38">
        <f>'Field Profiles'!Z23/2</f>
        <v>321.86153846153843</v>
      </c>
      <c r="AA264" s="38">
        <f>'Field Profiles'!AA23/2</f>
        <v>321.86153846153843</v>
      </c>
      <c r="AB264" s="38">
        <f>'Field Profiles'!AB23/2</f>
        <v>321.86153846153843</v>
      </c>
      <c r="AC264" s="38">
        <f>'Field Profiles'!AC23/2</f>
        <v>321.86153846153843</v>
      </c>
      <c r="AD264" s="38">
        <f>'Field Profiles'!AD23/2</f>
        <v>321.86153846153843</v>
      </c>
      <c r="AE264" s="38">
        <f>'Field Profiles'!AE23/2</f>
        <v>321.86153846153843</v>
      </c>
      <c r="AF264" s="38">
        <f>'Field Profiles'!AF23/2</f>
        <v>321.86153846153843</v>
      </c>
      <c r="AG264" s="38">
        <f>'Field Profiles'!AG23/2</f>
        <v>321.86153846153843</v>
      </c>
      <c r="AH264" s="38">
        <f>'Field Profiles'!AH23/2</f>
        <v>321.86153846153843</v>
      </c>
      <c r="AI264" s="38">
        <f>'Field Profiles'!AI23/2</f>
        <v>0</v>
      </c>
      <c r="AJ264" s="38">
        <f>'Field Profiles'!AJ23/2</f>
        <v>0</v>
      </c>
      <c r="AK264" s="38">
        <f>'Field Profiles'!AK23/2</f>
        <v>0</v>
      </c>
      <c r="AL264" s="38">
        <f>'Field Profiles'!AL23/2</f>
        <v>0</v>
      </c>
      <c r="AM264" s="38">
        <f>'Field Profiles'!AM23/2</f>
        <v>0</v>
      </c>
      <c r="AN264" s="38">
        <f>'Field Profiles'!AN23/2</f>
        <v>0</v>
      </c>
    </row>
    <row r="265" spans="1:42" s="27" customFormat="1" ht="15.75" customHeight="1" x14ac:dyDescent="0.25">
      <c r="A265" s="43"/>
      <c r="B265" s="82"/>
      <c r="D265" s="83"/>
      <c r="E265" s="85"/>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row>
    <row r="266" spans="1:42" s="27" customFormat="1" ht="15.75" customHeight="1" x14ac:dyDescent="0.25">
      <c r="A266" s="43"/>
      <c r="B266" s="82" t="s">
        <v>135</v>
      </c>
      <c r="D266" s="83"/>
      <c r="E266" s="85"/>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row>
    <row r="267" spans="1:42" s="27" customFormat="1" ht="15.75" customHeight="1" x14ac:dyDescent="0.25">
      <c r="A267" s="43"/>
      <c r="C267" s="27" t="s">
        <v>207</v>
      </c>
      <c r="D267" s="84"/>
      <c r="E267" s="85">
        <f>SUM(F267:AN267)</f>
        <v>354.36500000000001</v>
      </c>
      <c r="F267" s="38">
        <f>'Field Profiles'!F27/2</f>
        <v>0</v>
      </c>
      <c r="G267" s="38">
        <f>'Field Profiles'!G27/2</f>
        <v>0</v>
      </c>
      <c r="H267" s="38">
        <f>'Field Profiles'!H27/2</f>
        <v>0</v>
      </c>
      <c r="I267" s="38">
        <f>'Field Profiles'!I27/2</f>
        <v>0</v>
      </c>
      <c r="J267" s="38">
        <f>'Field Profiles'!J27/2</f>
        <v>0</v>
      </c>
      <c r="K267" s="38">
        <f>'Field Profiles'!K27/2</f>
        <v>0</v>
      </c>
      <c r="L267" s="38">
        <f>'Field Profiles'!L27/2</f>
        <v>0</v>
      </c>
      <c r="M267" s="38">
        <f>'Field Profiles'!M27/2</f>
        <v>0</v>
      </c>
      <c r="N267" s="38">
        <f>'Field Profiles'!N27/2</f>
        <v>0</v>
      </c>
      <c r="O267" s="38">
        <f>'Field Profiles'!O27/2</f>
        <v>0</v>
      </c>
      <c r="P267" s="38">
        <f>'Field Profiles'!P27/2</f>
        <v>0</v>
      </c>
      <c r="Q267" s="38">
        <f>'Field Profiles'!Q27/2</f>
        <v>0</v>
      </c>
      <c r="R267" s="38">
        <f>'Field Profiles'!R27/2</f>
        <v>0</v>
      </c>
      <c r="S267" s="38">
        <f>'Field Profiles'!S27/2</f>
        <v>0</v>
      </c>
      <c r="T267" s="38">
        <f>'Field Profiles'!T27/2</f>
        <v>0</v>
      </c>
      <c r="U267" s="38">
        <f>'Field Profiles'!U27/2</f>
        <v>0</v>
      </c>
      <c r="V267" s="38">
        <f>'Field Profiles'!V27/2</f>
        <v>0</v>
      </c>
      <c r="W267" s="38">
        <f>'Field Profiles'!W27/2</f>
        <v>0</v>
      </c>
      <c r="X267" s="38">
        <f>'Field Profiles'!X27/2</f>
        <v>0</v>
      </c>
      <c r="Y267" s="38">
        <f>'Field Profiles'!Y27/2</f>
        <v>0</v>
      </c>
      <c r="Z267" s="38">
        <f>'Field Profiles'!Z27/2</f>
        <v>0</v>
      </c>
      <c r="AA267" s="38">
        <f>'Field Profiles'!AA27/2</f>
        <v>0</v>
      </c>
      <c r="AB267" s="38">
        <f>'Field Profiles'!AB27/2</f>
        <v>0</v>
      </c>
      <c r="AC267" s="38">
        <f>'Field Profiles'!AC27/2</f>
        <v>0</v>
      </c>
      <c r="AD267" s="38">
        <f>'Field Profiles'!AD27/2</f>
        <v>0</v>
      </c>
      <c r="AE267" s="38">
        <f>'Field Profiles'!AE27/2</f>
        <v>0</v>
      </c>
      <c r="AF267" s="38">
        <f>'Field Profiles'!AF27/2</f>
        <v>0</v>
      </c>
      <c r="AG267" s="38">
        <f>'Field Profiles'!AG27/2</f>
        <v>0</v>
      </c>
      <c r="AH267" s="38">
        <f>'Field Profiles'!AH27/2</f>
        <v>0</v>
      </c>
      <c r="AI267" s="38">
        <f>'Field Profiles'!AI27/2</f>
        <v>354.36500000000001</v>
      </c>
      <c r="AJ267" s="38">
        <f>'Field Profiles'!AJ27/2</f>
        <v>0</v>
      </c>
      <c r="AK267" s="38">
        <f>'Field Profiles'!AK27/2</f>
        <v>0</v>
      </c>
      <c r="AL267" s="38">
        <f>'Field Profiles'!AL27/2</f>
        <v>0</v>
      </c>
      <c r="AM267" s="38">
        <f>'Field Profiles'!AM27/2</f>
        <v>0</v>
      </c>
      <c r="AN267" s="38">
        <f>'Field Profiles'!AN27/2</f>
        <v>0</v>
      </c>
      <c r="AP267" s="27" t="s">
        <v>137</v>
      </c>
    </row>
    <row r="268" spans="1:42" s="27" customFormat="1" ht="15.75" customHeight="1" x14ac:dyDescent="0.25">
      <c r="A268" s="82"/>
      <c r="E268" s="86"/>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5"/>
      <c r="AP268" s="28"/>
    </row>
    <row r="269" spans="1:42" s="27" customFormat="1" ht="15.75" customHeight="1" x14ac:dyDescent="0.25">
      <c r="A269" s="13" t="s">
        <v>59</v>
      </c>
      <c r="E269" s="85">
        <f>SUM(F269:AN269)</f>
        <v>10243.945</v>
      </c>
      <c r="F269" s="39">
        <f t="shared" ref="F269:N269" si="133">F267+F264+F256+F251</f>
        <v>160</v>
      </c>
      <c r="G269" s="39">
        <f t="shared" si="133"/>
        <v>0</v>
      </c>
      <c r="H269" s="39">
        <f t="shared" si="133"/>
        <v>0</v>
      </c>
      <c r="I269" s="39">
        <f t="shared" si="133"/>
        <v>0</v>
      </c>
      <c r="J269" s="39">
        <f t="shared" si="133"/>
        <v>0</v>
      </c>
      <c r="K269" s="39">
        <f t="shared" si="133"/>
        <v>0</v>
      </c>
      <c r="L269" s="39">
        <f t="shared" si="133"/>
        <v>0</v>
      </c>
      <c r="M269" s="39">
        <f t="shared" si="133"/>
        <v>0</v>
      </c>
      <c r="N269" s="39">
        <f t="shared" si="133"/>
        <v>130.5</v>
      </c>
      <c r="O269" s="39">
        <f>O267+O264+O256+O251</f>
        <v>0</v>
      </c>
      <c r="P269" s="39">
        <f t="shared" ref="P269:AN269" si="134">P267+P264+P256+P251</f>
        <v>0</v>
      </c>
      <c r="Q269" s="39">
        <f t="shared" si="134"/>
        <v>0</v>
      </c>
      <c r="R269" s="39">
        <f t="shared" si="134"/>
        <v>0</v>
      </c>
      <c r="S269" s="39">
        <f t="shared" si="134"/>
        <v>625.06599999999992</v>
      </c>
      <c r="T269" s="39">
        <f t="shared" si="134"/>
        <v>2163.6899999999996</v>
      </c>
      <c r="U269" s="39">
        <f t="shared" si="134"/>
        <v>1682.8699999999997</v>
      </c>
      <c r="V269" s="39">
        <f t="shared" si="134"/>
        <v>658.43553846153839</v>
      </c>
      <c r="W269" s="39">
        <f t="shared" si="134"/>
        <v>321.86153846153843</v>
      </c>
      <c r="X269" s="39">
        <f t="shared" si="134"/>
        <v>321.86153846153843</v>
      </c>
      <c r="Y269" s="39">
        <f t="shared" si="134"/>
        <v>321.86153846153843</v>
      </c>
      <c r="Z269" s="39">
        <f t="shared" si="134"/>
        <v>400.72993846153844</v>
      </c>
      <c r="AA269" s="39">
        <f t="shared" si="134"/>
        <v>594.8675384615384</v>
      </c>
      <c r="AB269" s="39">
        <f t="shared" si="134"/>
        <v>534.1995384615384</v>
      </c>
      <c r="AC269" s="39">
        <f t="shared" si="134"/>
        <v>364.32913846153843</v>
      </c>
      <c r="AD269" s="39">
        <f t="shared" si="134"/>
        <v>321.86153846153843</v>
      </c>
      <c r="AE269" s="39">
        <f t="shared" si="134"/>
        <v>321.86153846153843</v>
      </c>
      <c r="AF269" s="39">
        <f t="shared" si="134"/>
        <v>321.86153846153843</v>
      </c>
      <c r="AG269" s="39">
        <f t="shared" si="134"/>
        <v>321.86153846153843</v>
      </c>
      <c r="AH269" s="39">
        <f t="shared" si="134"/>
        <v>321.86153846153843</v>
      </c>
      <c r="AI269" s="39">
        <f t="shared" si="134"/>
        <v>354.36500000000001</v>
      </c>
      <c r="AJ269" s="39">
        <f t="shared" si="134"/>
        <v>0</v>
      </c>
      <c r="AK269" s="39">
        <f t="shared" si="134"/>
        <v>0</v>
      </c>
      <c r="AL269" s="39">
        <f t="shared" si="134"/>
        <v>0</v>
      </c>
      <c r="AM269" s="39">
        <f t="shared" si="134"/>
        <v>0</v>
      </c>
      <c r="AN269" s="39">
        <f t="shared" si="134"/>
        <v>0</v>
      </c>
      <c r="AO269" s="35"/>
      <c r="AP269" s="28"/>
    </row>
    <row r="270" spans="1:42" s="26" customFormat="1" ht="15.75" customHeight="1" x14ac:dyDescent="0.25">
      <c r="A270" s="13"/>
      <c r="E270" s="119"/>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27"/>
      <c r="AP270" s="28"/>
    </row>
    <row r="271" spans="1:42" s="307" customFormat="1" ht="21.75" customHeight="1" x14ac:dyDescent="0.25">
      <c r="A271" s="306" t="s">
        <v>336</v>
      </c>
      <c r="E271" s="308"/>
      <c r="F271" s="309"/>
      <c r="G271" s="309"/>
      <c r="H271" s="309"/>
      <c r="I271" s="309"/>
      <c r="J271" s="309"/>
      <c r="K271" s="309"/>
      <c r="L271" s="309"/>
      <c r="M271" s="309"/>
      <c r="N271" s="309"/>
      <c r="O271" s="309"/>
      <c r="P271" s="309"/>
      <c r="Q271" s="309"/>
      <c r="R271" s="309"/>
      <c r="S271" s="309"/>
      <c r="T271" s="309"/>
      <c r="U271" s="309"/>
      <c r="V271" s="309"/>
      <c r="W271" s="309"/>
      <c r="X271" s="309"/>
      <c r="Y271" s="309"/>
      <c r="Z271" s="309"/>
      <c r="AA271" s="309"/>
      <c r="AB271" s="309"/>
      <c r="AC271" s="309"/>
      <c r="AD271" s="309"/>
      <c r="AE271" s="309"/>
      <c r="AF271" s="309"/>
      <c r="AG271" s="309"/>
      <c r="AH271" s="309"/>
      <c r="AI271" s="309"/>
      <c r="AJ271" s="309"/>
      <c r="AK271" s="309"/>
      <c r="AL271" s="309"/>
      <c r="AM271" s="309"/>
      <c r="AN271" s="309"/>
      <c r="AO271" s="310"/>
      <c r="AP271" s="311"/>
    </row>
    <row r="272" spans="1:42" s="26" customFormat="1" ht="15" customHeight="1" x14ac:dyDescent="0.25">
      <c r="A272" s="13"/>
      <c r="E272" s="119"/>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27"/>
      <c r="AP272" s="28"/>
    </row>
    <row r="273" spans="1:42" s="14" customFormat="1" ht="15.75" customHeight="1" x14ac:dyDescent="0.25">
      <c r="A273" s="13" t="s">
        <v>22</v>
      </c>
      <c r="E273" s="85"/>
      <c r="F273" s="173">
        <v>1</v>
      </c>
      <c r="G273" s="174">
        <f>IF(G2&lt;='Field Profiles'!$D$14,1,+F273*(1+Dashboard!$D$12))</f>
        <v>1</v>
      </c>
      <c r="H273" s="174">
        <f>IF(H2&lt;='Field Profiles'!$D$14,1,+G273*(1+Dashboard!$D$12))</f>
        <v>1</v>
      </c>
      <c r="I273" s="174">
        <f>IF(I2&lt;='Field Profiles'!$D$14,1,+H273*(1+Dashboard!$D$12))</f>
        <v>1</v>
      </c>
      <c r="J273" s="174">
        <f>IF(J2&lt;='Field Profiles'!$D$14,1,+I273*(1+Dashboard!$D$12))</f>
        <v>1</v>
      </c>
      <c r="K273" s="174">
        <f>IF(K2&lt;='Field Profiles'!$D$14,1,+J273*(1+Dashboard!$D$12))</f>
        <v>1</v>
      </c>
      <c r="L273" s="174">
        <f>IF(L2&lt;='Field Profiles'!$D$14,1,+K273*(1+Dashboard!$D$12))</f>
        <v>1</v>
      </c>
      <c r="M273" s="174">
        <f>IF(M2&lt;='Field Profiles'!$D$14,1,+L273*(1+Dashboard!$D$12))</f>
        <v>1</v>
      </c>
      <c r="N273" s="174">
        <f>IF(N2&lt;='Field Profiles'!$D$14,1,+M273*(1+Dashboard!$D$12))</f>
        <v>1</v>
      </c>
      <c r="O273" s="174">
        <f>IF(O2&lt;='Field Profiles'!$D$14,1,+N273*(1+Dashboard!$D$12))</f>
        <v>1</v>
      </c>
      <c r="P273" s="174">
        <f>IF(P2&lt;='Field Profiles'!$D$14,1,+O273*(1+Dashboard!$D$12))</f>
        <v>1</v>
      </c>
      <c r="Q273" s="174">
        <f>IF(Q2&lt;='Field Profiles'!$D$14,1,+P273*(1+Dashboard!$D$12))</f>
        <v>1</v>
      </c>
      <c r="R273" s="174">
        <f>IF(R2&lt;='Field Profiles'!$D$14,1,+Q273*(1+Dashboard!$D$12))</f>
        <v>1</v>
      </c>
      <c r="S273" s="174">
        <f>IF(S2&lt;='Field Profiles'!$D$14,1,+R273*(1+Dashboard!$D$12))</f>
        <v>1</v>
      </c>
      <c r="T273" s="174">
        <f>IF(T2&lt;='Field Profiles'!$D$14,1,+S273*(1+Dashboard!$D$12))</f>
        <v>1.02</v>
      </c>
      <c r="U273" s="174">
        <f>IF(U2&lt;='Field Profiles'!$D$14,1,+T273*(1+Dashboard!$D$12))</f>
        <v>1.0404</v>
      </c>
      <c r="V273" s="174">
        <f>IF(V2&lt;='Field Profiles'!$D$14,1,+U273*(1+Dashboard!$D$12))</f>
        <v>1.0612079999999999</v>
      </c>
      <c r="W273" s="174">
        <f>IF(W2&lt;='Field Profiles'!$D$14,1,+V273*(1+Dashboard!$D$12))</f>
        <v>1.08243216</v>
      </c>
      <c r="X273" s="174">
        <f>IF(X2&lt;='Field Profiles'!$D$14,1,+W273*(1+Dashboard!$D$12))</f>
        <v>1.1040808032</v>
      </c>
      <c r="Y273" s="174">
        <f>IF(Y2&lt;='Field Profiles'!$D$14,1,+X273*(1+Dashboard!$D$12))</f>
        <v>1.1261624192640001</v>
      </c>
      <c r="Z273" s="174">
        <f>IF(Z2&lt;='Field Profiles'!$D$14,1,+Y273*(1+Dashboard!$D$12))</f>
        <v>1.14868566764928</v>
      </c>
      <c r="AA273" s="174">
        <f>IF(AA2&lt;='Field Profiles'!$D$14,1,+Z273*(1+Dashboard!$D$12))</f>
        <v>1.1716593810022657</v>
      </c>
      <c r="AB273" s="174">
        <f>IF(AB2&lt;='Field Profiles'!$D$14,1,+AA273*(1+Dashboard!$D$12))</f>
        <v>1.1950925686223111</v>
      </c>
      <c r="AC273" s="174">
        <f>IF(AC2&lt;='Field Profiles'!$D$14,1,+AB273*(1+Dashboard!$D$12))</f>
        <v>1.2189944199947573</v>
      </c>
      <c r="AD273" s="174">
        <f>IF(AD2&lt;='Field Profiles'!$D$14,1,+AC273*(1+Dashboard!$D$12))</f>
        <v>1.2433743083946525</v>
      </c>
      <c r="AE273" s="174">
        <f>IF(AE2&lt;='Field Profiles'!$D$14,1,+AD273*(1+Dashboard!$D$12))</f>
        <v>1.2682417945625455</v>
      </c>
      <c r="AF273" s="174">
        <f>IF(AF2&lt;='Field Profiles'!$D$14,1,+AE273*(1+Dashboard!$D$12))</f>
        <v>1.2936066304537963</v>
      </c>
      <c r="AG273" s="174">
        <f>IF(AG2&lt;='Field Profiles'!$D$14,1,+AF273*(1+Dashboard!$D$12))</f>
        <v>1.3194787630628724</v>
      </c>
      <c r="AH273" s="174">
        <f>IF(AH2&lt;='Field Profiles'!$D$14,1,+AG273*(1+Dashboard!$D$12))</f>
        <v>1.3458683383241299</v>
      </c>
      <c r="AI273" s="174">
        <f>IF(AI2&lt;='Field Profiles'!$D$14,1,+AH273*(1+Dashboard!$D$12))</f>
        <v>1.3727857050906125</v>
      </c>
      <c r="AJ273" s="174">
        <f>IF(AJ2&lt;='Field Profiles'!$D$14,1,+AI273*(1+Dashboard!$D$12))</f>
        <v>1.4002414191924248</v>
      </c>
      <c r="AK273" s="174">
        <f>IF(AK2&lt;='Field Profiles'!$D$14,1,+AJ273*(1+Dashboard!$D$12))</f>
        <v>1.4282462475762734</v>
      </c>
      <c r="AL273" s="174">
        <f>IF(AL2&lt;='Field Profiles'!$D$14,1,+AK273*(1+Dashboard!$D$12))</f>
        <v>1.4568111725277988</v>
      </c>
      <c r="AM273" s="174">
        <f>IF(AM2&lt;='Field Profiles'!$D$14,1,+AL273*(1+Dashboard!$D$12))</f>
        <v>1.4859473959783549</v>
      </c>
      <c r="AN273" s="174">
        <f>IF(AN2&lt;='Field Profiles'!$D$14,1,+AM273*(1+Dashboard!$D$12))</f>
        <v>1.5156663438979221</v>
      </c>
      <c r="AO273" s="85"/>
      <c r="AP273" s="100"/>
    </row>
    <row r="274" spans="1:42" s="26" customFormat="1" ht="15" customHeight="1" x14ac:dyDescent="0.25">
      <c r="A274" s="13"/>
      <c r="E274" s="119"/>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27"/>
      <c r="AP274" s="28"/>
    </row>
    <row r="275" spans="1:42" s="33" customFormat="1" ht="15.75" customHeight="1" x14ac:dyDescent="0.25">
      <c r="A275" s="13" t="s">
        <v>60</v>
      </c>
      <c r="B275" s="30"/>
      <c r="C275" s="43"/>
      <c r="D275" s="43"/>
      <c r="E275" s="119"/>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51"/>
      <c r="AO275" s="27"/>
      <c r="AP275" s="28"/>
    </row>
    <row r="276" spans="1:42" s="27" customFormat="1" ht="15.75" customHeight="1" x14ac:dyDescent="0.25">
      <c r="A276" s="43"/>
      <c r="B276" s="27" t="s">
        <v>61</v>
      </c>
      <c r="D276" s="83"/>
      <c r="E276" s="85">
        <f>SUM(F276:AN276)</f>
        <v>19600.000000000018</v>
      </c>
      <c r="F276" s="38">
        <f t="shared" ref="F276:AN276" si="135">+F248</f>
        <v>0</v>
      </c>
      <c r="G276" s="38">
        <f t="shared" si="135"/>
        <v>0</v>
      </c>
      <c r="H276" s="38">
        <f t="shared" si="135"/>
        <v>0</v>
      </c>
      <c r="I276" s="38">
        <f t="shared" si="135"/>
        <v>0</v>
      </c>
      <c r="J276" s="38">
        <f t="shared" si="135"/>
        <v>0</v>
      </c>
      <c r="K276" s="38">
        <f t="shared" si="135"/>
        <v>0</v>
      </c>
      <c r="L276" s="38">
        <f t="shared" si="135"/>
        <v>0</v>
      </c>
      <c r="M276" s="38">
        <f t="shared" si="135"/>
        <v>0</v>
      </c>
      <c r="N276" s="38">
        <f t="shared" si="135"/>
        <v>0</v>
      </c>
      <c r="O276" s="38">
        <f t="shared" si="135"/>
        <v>0</v>
      </c>
      <c r="P276" s="38">
        <f t="shared" si="135"/>
        <v>0</v>
      </c>
      <c r="Q276" s="38">
        <f t="shared" si="135"/>
        <v>0</v>
      </c>
      <c r="R276" s="38">
        <f t="shared" si="135"/>
        <v>0</v>
      </c>
      <c r="S276" s="38">
        <f t="shared" si="135"/>
        <v>0</v>
      </c>
      <c r="T276" s="38">
        <f t="shared" si="135"/>
        <v>0</v>
      </c>
      <c r="U276" s="38">
        <f t="shared" si="135"/>
        <v>0</v>
      </c>
      <c r="V276" s="38">
        <f t="shared" si="135"/>
        <v>342.1875</v>
      </c>
      <c r="W276" s="38">
        <f t="shared" si="135"/>
        <v>1277.5</v>
      </c>
      <c r="X276" s="38">
        <f t="shared" si="135"/>
        <v>1916.25</v>
      </c>
      <c r="Y276" s="38">
        <f t="shared" si="135"/>
        <v>1916.25</v>
      </c>
      <c r="Z276" s="38">
        <f t="shared" si="135"/>
        <v>1916.25</v>
      </c>
      <c r="AA276" s="38">
        <f t="shared" si="135"/>
        <v>1916.25</v>
      </c>
      <c r="AB276" s="38">
        <f t="shared" si="135"/>
        <v>1916.25</v>
      </c>
      <c r="AC276" s="38">
        <f t="shared" si="135"/>
        <v>1916.25</v>
      </c>
      <c r="AD276" s="38">
        <f t="shared" si="135"/>
        <v>1833.5227272727336</v>
      </c>
      <c r="AE276" s="38">
        <f t="shared" si="135"/>
        <v>1571.5909090909142</v>
      </c>
      <c r="AF276" s="38">
        <f t="shared" si="135"/>
        <v>1244.1761363636406</v>
      </c>
      <c r="AG276" s="38">
        <f t="shared" si="135"/>
        <v>1047.7272727272764</v>
      </c>
      <c r="AH276" s="38">
        <f t="shared" si="135"/>
        <v>785.79545454545735</v>
      </c>
      <c r="AI276" s="38">
        <f t="shared" si="135"/>
        <v>0</v>
      </c>
      <c r="AJ276" s="38">
        <f t="shared" si="135"/>
        <v>0</v>
      </c>
      <c r="AK276" s="38">
        <f t="shared" si="135"/>
        <v>0</v>
      </c>
      <c r="AL276" s="38">
        <f t="shared" si="135"/>
        <v>0</v>
      </c>
      <c r="AM276" s="38">
        <f t="shared" si="135"/>
        <v>0</v>
      </c>
      <c r="AN276" s="38">
        <f t="shared" si="135"/>
        <v>0</v>
      </c>
    </row>
    <row r="277" spans="1:42" s="26" customFormat="1" ht="15.75" customHeight="1" x14ac:dyDescent="0.25">
      <c r="B277" s="43" t="s">
        <v>63</v>
      </c>
      <c r="C277" s="43"/>
      <c r="D277" s="43"/>
      <c r="E277" s="85"/>
      <c r="F277" s="1">
        <f>+$D$248*F273</f>
        <v>70</v>
      </c>
      <c r="G277" s="1">
        <f t="shared" ref="G277:AN277" si="136">+$D$248*G273</f>
        <v>70</v>
      </c>
      <c r="H277" s="1">
        <f t="shared" si="136"/>
        <v>70</v>
      </c>
      <c r="I277" s="1">
        <f t="shared" si="136"/>
        <v>70</v>
      </c>
      <c r="J277" s="1">
        <f t="shared" si="136"/>
        <v>70</v>
      </c>
      <c r="K277" s="1">
        <f t="shared" si="136"/>
        <v>70</v>
      </c>
      <c r="L277" s="1">
        <f t="shared" si="136"/>
        <v>70</v>
      </c>
      <c r="M277" s="1">
        <f t="shared" si="136"/>
        <v>70</v>
      </c>
      <c r="N277" s="1">
        <f t="shared" si="136"/>
        <v>70</v>
      </c>
      <c r="O277" s="1">
        <f t="shared" si="136"/>
        <v>70</v>
      </c>
      <c r="P277" s="1">
        <f t="shared" si="136"/>
        <v>70</v>
      </c>
      <c r="Q277" s="1">
        <f t="shared" si="136"/>
        <v>70</v>
      </c>
      <c r="R277" s="1">
        <f t="shared" si="136"/>
        <v>70</v>
      </c>
      <c r="S277" s="1">
        <f t="shared" si="136"/>
        <v>70</v>
      </c>
      <c r="T277" s="1">
        <f t="shared" si="136"/>
        <v>71.400000000000006</v>
      </c>
      <c r="U277" s="1">
        <f t="shared" si="136"/>
        <v>72.828000000000003</v>
      </c>
      <c r="V277" s="1">
        <f t="shared" si="136"/>
        <v>74.284559999999999</v>
      </c>
      <c r="W277" s="1">
        <f t="shared" si="136"/>
        <v>75.770251200000004</v>
      </c>
      <c r="X277" s="1">
        <f t="shared" si="136"/>
        <v>77.285656224000007</v>
      </c>
      <c r="Y277" s="1">
        <f t="shared" si="136"/>
        <v>78.83136934848001</v>
      </c>
      <c r="Z277" s="1">
        <f t="shared" si="136"/>
        <v>80.407996735449601</v>
      </c>
      <c r="AA277" s="1">
        <f t="shared" si="136"/>
        <v>82.016156670158608</v>
      </c>
      <c r="AB277" s="1">
        <f t="shared" si="136"/>
        <v>83.65647980356178</v>
      </c>
      <c r="AC277" s="1">
        <f t="shared" si="136"/>
        <v>85.329609399633014</v>
      </c>
      <c r="AD277" s="1">
        <f t="shared" si="136"/>
        <v>87.036201587625669</v>
      </c>
      <c r="AE277" s="1">
        <f t="shared" si="136"/>
        <v>88.77692561937819</v>
      </c>
      <c r="AF277" s="1">
        <f t="shared" si="136"/>
        <v>90.552464131765745</v>
      </c>
      <c r="AG277" s="1">
        <f t="shared" si="136"/>
        <v>92.363513414401069</v>
      </c>
      <c r="AH277" s="1">
        <f t="shared" si="136"/>
        <v>94.210783682689097</v>
      </c>
      <c r="AI277" s="1">
        <f t="shared" si="136"/>
        <v>96.094999356342868</v>
      </c>
      <c r="AJ277" s="1">
        <f t="shared" si="136"/>
        <v>98.016899343469746</v>
      </c>
      <c r="AK277" s="1">
        <f t="shared" si="136"/>
        <v>99.977237330339136</v>
      </c>
      <c r="AL277" s="1">
        <f t="shared" si="136"/>
        <v>101.97678207694591</v>
      </c>
      <c r="AM277" s="1">
        <f t="shared" si="136"/>
        <v>104.01631771848484</v>
      </c>
      <c r="AN277" s="1">
        <f t="shared" si="136"/>
        <v>106.09664407285455</v>
      </c>
      <c r="AO277" s="32"/>
      <c r="AP277" s="28" t="s">
        <v>81</v>
      </c>
    </row>
    <row r="278" spans="1:42" s="14" customFormat="1" ht="15.75" customHeight="1" x14ac:dyDescent="0.25">
      <c r="A278" s="13"/>
      <c r="B278" s="14" t="s">
        <v>62</v>
      </c>
      <c r="E278" s="276">
        <f>SUM(F278:AN278)</f>
        <v>23414.416099144441</v>
      </c>
      <c r="F278" s="277">
        <f>+F276*F273</f>
        <v>0</v>
      </c>
      <c r="G278" s="277">
        <f t="shared" ref="G278:AN278" si="137">+G276*G273</f>
        <v>0</v>
      </c>
      <c r="H278" s="277">
        <f t="shared" si="137"/>
        <v>0</v>
      </c>
      <c r="I278" s="277">
        <f t="shared" si="137"/>
        <v>0</v>
      </c>
      <c r="J278" s="277">
        <f t="shared" si="137"/>
        <v>0</v>
      </c>
      <c r="K278" s="277">
        <f t="shared" si="137"/>
        <v>0</v>
      </c>
      <c r="L278" s="277">
        <f t="shared" si="137"/>
        <v>0</v>
      </c>
      <c r="M278" s="277">
        <f t="shared" si="137"/>
        <v>0</v>
      </c>
      <c r="N278" s="277">
        <f t="shared" si="137"/>
        <v>0</v>
      </c>
      <c r="O278" s="277">
        <f t="shared" si="137"/>
        <v>0</v>
      </c>
      <c r="P278" s="277">
        <f t="shared" si="137"/>
        <v>0</v>
      </c>
      <c r="Q278" s="277">
        <f t="shared" si="137"/>
        <v>0</v>
      </c>
      <c r="R278" s="277">
        <f t="shared" si="137"/>
        <v>0</v>
      </c>
      <c r="S278" s="277">
        <f t="shared" si="137"/>
        <v>0</v>
      </c>
      <c r="T278" s="277">
        <f t="shared" si="137"/>
        <v>0</v>
      </c>
      <c r="U278" s="277">
        <f t="shared" si="137"/>
        <v>0</v>
      </c>
      <c r="V278" s="277">
        <f t="shared" si="137"/>
        <v>363.13211249999995</v>
      </c>
      <c r="W278" s="277">
        <f t="shared" si="137"/>
        <v>1382.8070843999999</v>
      </c>
      <c r="X278" s="277">
        <f t="shared" si="137"/>
        <v>2115.6948391320002</v>
      </c>
      <c r="Y278" s="277">
        <f t="shared" si="137"/>
        <v>2158.0087359146401</v>
      </c>
      <c r="Z278" s="277">
        <f t="shared" si="137"/>
        <v>2201.1689106329327</v>
      </c>
      <c r="AA278" s="277">
        <f t="shared" si="137"/>
        <v>2245.1922888455915</v>
      </c>
      <c r="AB278" s="277">
        <f t="shared" si="137"/>
        <v>2290.0961346225035</v>
      </c>
      <c r="AC278" s="277">
        <f t="shared" si="137"/>
        <v>2335.8980573149538</v>
      </c>
      <c r="AD278" s="277">
        <f t="shared" si="137"/>
        <v>2279.755052948612</v>
      </c>
      <c r="AE278" s="277">
        <f t="shared" si="137"/>
        <v>1993.1572748636434</v>
      </c>
      <c r="AF278" s="277">
        <f t="shared" si="137"/>
        <v>1609.4744994523921</v>
      </c>
      <c r="AG278" s="277">
        <f t="shared" si="137"/>
        <v>1382.4538858454234</v>
      </c>
      <c r="AH278" s="277">
        <f t="shared" si="137"/>
        <v>1057.577222671749</v>
      </c>
      <c r="AI278" s="277">
        <f t="shared" si="137"/>
        <v>0</v>
      </c>
      <c r="AJ278" s="277">
        <f t="shared" si="137"/>
        <v>0</v>
      </c>
      <c r="AK278" s="277">
        <f t="shared" si="137"/>
        <v>0</v>
      </c>
      <c r="AL278" s="277">
        <f t="shared" si="137"/>
        <v>0</v>
      </c>
      <c r="AM278" s="277">
        <f t="shared" si="137"/>
        <v>0</v>
      </c>
      <c r="AN278" s="277">
        <f t="shared" si="137"/>
        <v>0</v>
      </c>
      <c r="AO278" s="99"/>
      <c r="AP278" s="100"/>
    </row>
    <row r="279" spans="1:42" s="26" customFormat="1" ht="15.75" customHeight="1" x14ac:dyDescent="0.25">
      <c r="A279" s="13"/>
      <c r="B279" s="26" t="s">
        <v>64</v>
      </c>
      <c r="C279" s="43"/>
      <c r="D279" s="43"/>
      <c r="E279" s="119"/>
      <c r="F279" s="41">
        <f>+F278</f>
        <v>0</v>
      </c>
      <c r="G279" s="41">
        <f t="shared" ref="G279:AN279" si="138">+G278+F279</f>
        <v>0</v>
      </c>
      <c r="H279" s="41">
        <f t="shared" si="138"/>
        <v>0</v>
      </c>
      <c r="I279" s="41">
        <f t="shared" si="138"/>
        <v>0</v>
      </c>
      <c r="J279" s="41">
        <f t="shared" si="138"/>
        <v>0</v>
      </c>
      <c r="K279" s="41">
        <f t="shared" si="138"/>
        <v>0</v>
      </c>
      <c r="L279" s="41">
        <f t="shared" si="138"/>
        <v>0</v>
      </c>
      <c r="M279" s="41">
        <f t="shared" si="138"/>
        <v>0</v>
      </c>
      <c r="N279" s="41">
        <f t="shared" si="138"/>
        <v>0</v>
      </c>
      <c r="O279" s="41">
        <f t="shared" si="138"/>
        <v>0</v>
      </c>
      <c r="P279" s="41">
        <f t="shared" si="138"/>
        <v>0</v>
      </c>
      <c r="Q279" s="41">
        <f t="shared" si="138"/>
        <v>0</v>
      </c>
      <c r="R279" s="41">
        <f t="shared" si="138"/>
        <v>0</v>
      </c>
      <c r="S279" s="41">
        <f t="shared" si="138"/>
        <v>0</v>
      </c>
      <c r="T279" s="41">
        <f t="shared" si="138"/>
        <v>0</v>
      </c>
      <c r="U279" s="41">
        <f t="shared" si="138"/>
        <v>0</v>
      </c>
      <c r="V279" s="41">
        <f t="shared" si="138"/>
        <v>363.13211249999995</v>
      </c>
      <c r="W279" s="41">
        <f t="shared" si="138"/>
        <v>1745.9391968999998</v>
      </c>
      <c r="X279" s="41">
        <f t="shared" si="138"/>
        <v>3861.634036032</v>
      </c>
      <c r="Y279" s="41">
        <f t="shared" si="138"/>
        <v>6019.6427719466401</v>
      </c>
      <c r="Z279" s="41">
        <f t="shared" si="138"/>
        <v>8220.8116825795732</v>
      </c>
      <c r="AA279" s="41">
        <f t="shared" si="138"/>
        <v>10466.003971425165</v>
      </c>
      <c r="AB279" s="41">
        <f t="shared" si="138"/>
        <v>12756.100106047668</v>
      </c>
      <c r="AC279" s="41">
        <f t="shared" si="138"/>
        <v>15091.998163362623</v>
      </c>
      <c r="AD279" s="41">
        <f t="shared" si="138"/>
        <v>17371.753216311234</v>
      </c>
      <c r="AE279" s="41">
        <f t="shared" si="138"/>
        <v>19364.910491174876</v>
      </c>
      <c r="AF279" s="41">
        <f t="shared" si="138"/>
        <v>20974.38499062727</v>
      </c>
      <c r="AG279" s="41">
        <f t="shared" si="138"/>
        <v>22356.838876472691</v>
      </c>
      <c r="AH279" s="41">
        <f t="shared" si="138"/>
        <v>23414.416099144441</v>
      </c>
      <c r="AI279" s="41">
        <f t="shared" si="138"/>
        <v>23414.416099144441</v>
      </c>
      <c r="AJ279" s="41">
        <f t="shared" si="138"/>
        <v>23414.416099144441</v>
      </c>
      <c r="AK279" s="41">
        <f t="shared" si="138"/>
        <v>23414.416099144441</v>
      </c>
      <c r="AL279" s="41">
        <f t="shared" si="138"/>
        <v>23414.416099144441</v>
      </c>
      <c r="AM279" s="41">
        <f t="shared" si="138"/>
        <v>23414.416099144441</v>
      </c>
      <c r="AN279" s="41">
        <f t="shared" si="138"/>
        <v>23414.416099144441</v>
      </c>
      <c r="AO279" s="27"/>
      <c r="AP279" s="28"/>
    </row>
    <row r="280" spans="1:42" s="27" customFormat="1" ht="15.75" customHeight="1" x14ac:dyDescent="0.25">
      <c r="A280" s="82"/>
      <c r="E280" s="86"/>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5"/>
      <c r="AP280" s="28"/>
    </row>
    <row r="281" spans="1:42" s="27" customFormat="1" ht="15.75" customHeight="1" x14ac:dyDescent="0.25">
      <c r="A281" s="118" t="s">
        <v>58</v>
      </c>
      <c r="E281" s="86"/>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5"/>
      <c r="AP281" s="28"/>
    </row>
    <row r="282" spans="1:42" s="33" customFormat="1" ht="15.75" customHeight="1" x14ac:dyDescent="0.25">
      <c r="B282" s="29" t="s">
        <v>65</v>
      </c>
      <c r="C282" s="43"/>
      <c r="D282" s="43"/>
      <c r="E282" s="119"/>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27"/>
      <c r="AP282" s="28"/>
    </row>
    <row r="283" spans="1:42" s="26" customFormat="1" ht="15.75" customHeight="1" x14ac:dyDescent="0.25">
      <c r="A283" s="13"/>
      <c r="B283" s="26" t="s">
        <v>56</v>
      </c>
      <c r="C283" s="43"/>
      <c r="D283" s="43"/>
      <c r="E283" s="85">
        <f>SUM(F283:AN283)</f>
        <v>290.5</v>
      </c>
      <c r="F283" s="41">
        <f t="shared" ref="F283:AN283" si="139">+F251</f>
        <v>160</v>
      </c>
      <c r="G283" s="41">
        <f t="shared" si="139"/>
        <v>0</v>
      </c>
      <c r="H283" s="41">
        <f t="shared" si="139"/>
        <v>0</v>
      </c>
      <c r="I283" s="41">
        <f t="shared" si="139"/>
        <v>0</v>
      </c>
      <c r="J283" s="41">
        <f t="shared" si="139"/>
        <v>0</v>
      </c>
      <c r="K283" s="41">
        <f t="shared" si="139"/>
        <v>0</v>
      </c>
      <c r="L283" s="41">
        <f t="shared" si="139"/>
        <v>0</v>
      </c>
      <c r="M283" s="41">
        <f t="shared" si="139"/>
        <v>0</v>
      </c>
      <c r="N283" s="41">
        <f t="shared" si="139"/>
        <v>130.5</v>
      </c>
      <c r="O283" s="41">
        <f t="shared" si="139"/>
        <v>0</v>
      </c>
      <c r="P283" s="41">
        <f t="shared" si="139"/>
        <v>0</v>
      </c>
      <c r="Q283" s="41">
        <f t="shared" si="139"/>
        <v>0</v>
      </c>
      <c r="R283" s="41">
        <f t="shared" si="139"/>
        <v>0</v>
      </c>
      <c r="S283" s="41">
        <f t="shared" si="139"/>
        <v>0</v>
      </c>
      <c r="T283" s="41">
        <f t="shared" si="139"/>
        <v>0</v>
      </c>
      <c r="U283" s="41">
        <f t="shared" si="139"/>
        <v>0</v>
      </c>
      <c r="V283" s="41">
        <f t="shared" si="139"/>
        <v>0</v>
      </c>
      <c r="W283" s="41">
        <f t="shared" si="139"/>
        <v>0</v>
      </c>
      <c r="X283" s="41">
        <f t="shared" si="139"/>
        <v>0</v>
      </c>
      <c r="Y283" s="41">
        <f t="shared" si="139"/>
        <v>0</v>
      </c>
      <c r="Z283" s="41">
        <f t="shared" si="139"/>
        <v>0</v>
      </c>
      <c r="AA283" s="41">
        <f t="shared" si="139"/>
        <v>0</v>
      </c>
      <c r="AB283" s="41">
        <f t="shared" si="139"/>
        <v>0</v>
      </c>
      <c r="AC283" s="41">
        <f t="shared" si="139"/>
        <v>0</v>
      </c>
      <c r="AD283" s="41">
        <f t="shared" si="139"/>
        <v>0</v>
      </c>
      <c r="AE283" s="41">
        <f t="shared" si="139"/>
        <v>0</v>
      </c>
      <c r="AF283" s="41">
        <f t="shared" si="139"/>
        <v>0</v>
      </c>
      <c r="AG283" s="41">
        <f t="shared" si="139"/>
        <v>0</v>
      </c>
      <c r="AH283" s="41">
        <f t="shared" si="139"/>
        <v>0</v>
      </c>
      <c r="AI283" s="41">
        <f t="shared" si="139"/>
        <v>0</v>
      </c>
      <c r="AJ283" s="41">
        <f t="shared" si="139"/>
        <v>0</v>
      </c>
      <c r="AK283" s="41">
        <f t="shared" si="139"/>
        <v>0</v>
      </c>
      <c r="AL283" s="41">
        <f t="shared" si="139"/>
        <v>0</v>
      </c>
      <c r="AM283" s="41">
        <f t="shared" si="139"/>
        <v>0</v>
      </c>
      <c r="AN283" s="41">
        <f t="shared" si="139"/>
        <v>0</v>
      </c>
      <c r="AO283" s="32"/>
      <c r="AP283" s="28"/>
    </row>
    <row r="284" spans="1:42" s="26" customFormat="1" ht="15.75" customHeight="1" x14ac:dyDescent="0.25">
      <c r="A284" s="13"/>
      <c r="B284" s="26" t="s">
        <v>117</v>
      </c>
      <c r="C284" s="43"/>
      <c r="D284" s="43"/>
      <c r="E284" s="85">
        <f>SUM(F284:AN284)</f>
        <v>5414.8799999999992</v>
      </c>
      <c r="F284" s="41">
        <f t="shared" ref="F284:AN284" si="140">+F256</f>
        <v>0</v>
      </c>
      <c r="G284" s="41">
        <f t="shared" si="140"/>
        <v>0</v>
      </c>
      <c r="H284" s="41">
        <f t="shared" si="140"/>
        <v>0</v>
      </c>
      <c r="I284" s="41">
        <f t="shared" si="140"/>
        <v>0</v>
      </c>
      <c r="J284" s="41">
        <f t="shared" si="140"/>
        <v>0</v>
      </c>
      <c r="K284" s="41">
        <f t="shared" si="140"/>
        <v>0</v>
      </c>
      <c r="L284" s="41">
        <f t="shared" si="140"/>
        <v>0</v>
      </c>
      <c r="M284" s="41">
        <f t="shared" si="140"/>
        <v>0</v>
      </c>
      <c r="N284" s="41">
        <f t="shared" si="140"/>
        <v>0</v>
      </c>
      <c r="O284" s="41">
        <f t="shared" si="140"/>
        <v>0</v>
      </c>
      <c r="P284" s="41">
        <f t="shared" si="140"/>
        <v>0</v>
      </c>
      <c r="Q284" s="41">
        <f t="shared" si="140"/>
        <v>0</v>
      </c>
      <c r="R284" s="41">
        <f t="shared" si="140"/>
        <v>0</v>
      </c>
      <c r="S284" s="41">
        <f t="shared" si="140"/>
        <v>625.06599999999992</v>
      </c>
      <c r="T284" s="41">
        <f t="shared" si="140"/>
        <v>2163.6899999999996</v>
      </c>
      <c r="U284" s="41">
        <f t="shared" si="140"/>
        <v>1682.8699999999997</v>
      </c>
      <c r="V284" s="41">
        <f t="shared" si="140"/>
        <v>336.57399999999996</v>
      </c>
      <c r="W284" s="41">
        <f t="shared" si="140"/>
        <v>0</v>
      </c>
      <c r="X284" s="41">
        <f t="shared" si="140"/>
        <v>0</v>
      </c>
      <c r="Y284" s="41">
        <f t="shared" si="140"/>
        <v>0</v>
      </c>
      <c r="Z284" s="41">
        <f t="shared" si="140"/>
        <v>78.868399999999994</v>
      </c>
      <c r="AA284" s="41">
        <f t="shared" si="140"/>
        <v>273.00599999999997</v>
      </c>
      <c r="AB284" s="41">
        <f t="shared" si="140"/>
        <v>212.33799999999997</v>
      </c>
      <c r="AC284" s="41">
        <f t="shared" si="140"/>
        <v>42.467599999999997</v>
      </c>
      <c r="AD284" s="41">
        <f t="shared" si="140"/>
        <v>0</v>
      </c>
      <c r="AE284" s="41">
        <f t="shared" si="140"/>
        <v>0</v>
      </c>
      <c r="AF284" s="41">
        <f t="shared" si="140"/>
        <v>0</v>
      </c>
      <c r="AG284" s="41">
        <f t="shared" si="140"/>
        <v>0</v>
      </c>
      <c r="AH284" s="41">
        <f t="shared" si="140"/>
        <v>0</v>
      </c>
      <c r="AI284" s="41">
        <f t="shared" si="140"/>
        <v>0</v>
      </c>
      <c r="AJ284" s="41">
        <f t="shared" si="140"/>
        <v>0</v>
      </c>
      <c r="AK284" s="41">
        <f t="shared" si="140"/>
        <v>0</v>
      </c>
      <c r="AL284" s="41">
        <f t="shared" si="140"/>
        <v>0</v>
      </c>
      <c r="AM284" s="41">
        <f t="shared" si="140"/>
        <v>0</v>
      </c>
      <c r="AN284" s="41">
        <f t="shared" si="140"/>
        <v>0</v>
      </c>
      <c r="AO284" s="32"/>
      <c r="AP284" s="28"/>
    </row>
    <row r="285" spans="1:42" s="26" customFormat="1" ht="15.75" customHeight="1" x14ac:dyDescent="0.25">
      <c r="A285" s="13"/>
      <c r="B285" s="26" t="s">
        <v>156</v>
      </c>
      <c r="C285" s="43"/>
      <c r="D285" s="43"/>
      <c r="E285" s="85">
        <f>SUM(F285:AN285)</f>
        <v>4184.2000000000007</v>
      </c>
      <c r="F285" s="41">
        <f t="shared" ref="F285:AN285" si="141">+F264</f>
        <v>0</v>
      </c>
      <c r="G285" s="41">
        <f t="shared" si="141"/>
        <v>0</v>
      </c>
      <c r="H285" s="41">
        <f t="shared" si="141"/>
        <v>0</v>
      </c>
      <c r="I285" s="41">
        <f t="shared" si="141"/>
        <v>0</v>
      </c>
      <c r="J285" s="41">
        <f t="shared" si="141"/>
        <v>0</v>
      </c>
      <c r="K285" s="41">
        <f t="shared" si="141"/>
        <v>0</v>
      </c>
      <c r="L285" s="41">
        <f t="shared" si="141"/>
        <v>0</v>
      </c>
      <c r="M285" s="41">
        <f t="shared" si="141"/>
        <v>0</v>
      </c>
      <c r="N285" s="41">
        <f t="shared" si="141"/>
        <v>0</v>
      </c>
      <c r="O285" s="41">
        <f t="shared" si="141"/>
        <v>0</v>
      </c>
      <c r="P285" s="41">
        <f t="shared" si="141"/>
        <v>0</v>
      </c>
      <c r="Q285" s="41">
        <f t="shared" si="141"/>
        <v>0</v>
      </c>
      <c r="R285" s="41">
        <f t="shared" si="141"/>
        <v>0</v>
      </c>
      <c r="S285" s="41">
        <f t="shared" si="141"/>
        <v>0</v>
      </c>
      <c r="T285" s="41">
        <f t="shared" si="141"/>
        <v>0</v>
      </c>
      <c r="U285" s="41">
        <f t="shared" si="141"/>
        <v>0</v>
      </c>
      <c r="V285" s="41">
        <f t="shared" si="141"/>
        <v>321.86153846153843</v>
      </c>
      <c r="W285" s="41">
        <f t="shared" si="141"/>
        <v>321.86153846153843</v>
      </c>
      <c r="X285" s="41">
        <f t="shared" si="141"/>
        <v>321.86153846153843</v>
      </c>
      <c r="Y285" s="41">
        <f t="shared" si="141"/>
        <v>321.86153846153843</v>
      </c>
      <c r="Z285" s="41">
        <f t="shared" si="141"/>
        <v>321.86153846153843</v>
      </c>
      <c r="AA285" s="41">
        <f t="shared" si="141"/>
        <v>321.86153846153843</v>
      </c>
      <c r="AB285" s="41">
        <f t="shared" si="141"/>
        <v>321.86153846153843</v>
      </c>
      <c r="AC285" s="41">
        <f t="shared" si="141"/>
        <v>321.86153846153843</v>
      </c>
      <c r="AD285" s="41">
        <f t="shared" si="141"/>
        <v>321.86153846153843</v>
      </c>
      <c r="AE285" s="41">
        <f t="shared" si="141"/>
        <v>321.86153846153843</v>
      </c>
      <c r="AF285" s="41">
        <f t="shared" si="141"/>
        <v>321.86153846153843</v>
      </c>
      <c r="AG285" s="41">
        <f t="shared" si="141"/>
        <v>321.86153846153843</v>
      </c>
      <c r="AH285" s="41">
        <f t="shared" si="141"/>
        <v>321.86153846153843</v>
      </c>
      <c r="AI285" s="41">
        <f t="shared" si="141"/>
        <v>0</v>
      </c>
      <c r="AJ285" s="41">
        <f t="shared" si="141"/>
        <v>0</v>
      </c>
      <c r="AK285" s="41">
        <f t="shared" si="141"/>
        <v>0</v>
      </c>
      <c r="AL285" s="41">
        <f t="shared" si="141"/>
        <v>0</v>
      </c>
      <c r="AM285" s="41">
        <f t="shared" si="141"/>
        <v>0</v>
      </c>
      <c r="AN285" s="41">
        <f t="shared" si="141"/>
        <v>0</v>
      </c>
      <c r="AO285" s="32"/>
      <c r="AP285" s="28"/>
    </row>
    <row r="286" spans="1:42" s="26" customFormat="1" ht="15.75" customHeight="1" x14ac:dyDescent="0.25">
      <c r="A286" s="13"/>
      <c r="B286" s="26" t="s">
        <v>206</v>
      </c>
      <c r="C286" s="43"/>
      <c r="D286" s="43"/>
      <c r="E286" s="85">
        <f>SUM(F286:AN286)</f>
        <v>354.36500000000001</v>
      </c>
      <c r="F286" s="45">
        <f>F267</f>
        <v>0</v>
      </c>
      <c r="G286" s="45">
        <f t="shared" ref="G286:AN286" si="142">G267</f>
        <v>0</v>
      </c>
      <c r="H286" s="45">
        <f t="shared" si="142"/>
        <v>0</v>
      </c>
      <c r="I286" s="45">
        <f t="shared" si="142"/>
        <v>0</v>
      </c>
      <c r="J286" s="45">
        <f t="shared" si="142"/>
        <v>0</v>
      </c>
      <c r="K286" s="45">
        <f t="shared" si="142"/>
        <v>0</v>
      </c>
      <c r="L286" s="45">
        <f t="shared" si="142"/>
        <v>0</v>
      </c>
      <c r="M286" s="45">
        <f t="shared" si="142"/>
        <v>0</v>
      </c>
      <c r="N286" s="45">
        <f t="shared" si="142"/>
        <v>0</v>
      </c>
      <c r="O286" s="45">
        <f t="shared" si="142"/>
        <v>0</v>
      </c>
      <c r="P286" s="45">
        <f t="shared" si="142"/>
        <v>0</v>
      </c>
      <c r="Q286" s="45">
        <f t="shared" si="142"/>
        <v>0</v>
      </c>
      <c r="R286" s="45">
        <f t="shared" si="142"/>
        <v>0</v>
      </c>
      <c r="S286" s="45">
        <f t="shared" si="142"/>
        <v>0</v>
      </c>
      <c r="T286" s="45">
        <f t="shared" si="142"/>
        <v>0</v>
      </c>
      <c r="U286" s="45">
        <f t="shared" si="142"/>
        <v>0</v>
      </c>
      <c r="V286" s="45">
        <f t="shared" si="142"/>
        <v>0</v>
      </c>
      <c r="W286" s="45">
        <f t="shared" si="142"/>
        <v>0</v>
      </c>
      <c r="X286" s="45">
        <f t="shared" si="142"/>
        <v>0</v>
      </c>
      <c r="Y286" s="45">
        <f t="shared" si="142"/>
        <v>0</v>
      </c>
      <c r="Z286" s="45">
        <f t="shared" si="142"/>
        <v>0</v>
      </c>
      <c r="AA286" s="45">
        <f t="shared" si="142"/>
        <v>0</v>
      </c>
      <c r="AB286" s="45">
        <f t="shared" si="142"/>
        <v>0</v>
      </c>
      <c r="AC286" s="45">
        <f t="shared" si="142"/>
        <v>0</v>
      </c>
      <c r="AD286" s="45">
        <f t="shared" si="142"/>
        <v>0</v>
      </c>
      <c r="AE286" s="45">
        <f t="shared" si="142"/>
        <v>0</v>
      </c>
      <c r="AF286" s="45">
        <f t="shared" si="142"/>
        <v>0</v>
      </c>
      <c r="AG286" s="45">
        <f t="shared" si="142"/>
        <v>0</v>
      </c>
      <c r="AH286" s="45">
        <f t="shared" si="142"/>
        <v>0</v>
      </c>
      <c r="AI286" s="45">
        <f t="shared" si="142"/>
        <v>354.36500000000001</v>
      </c>
      <c r="AJ286" s="45">
        <f t="shared" si="142"/>
        <v>0</v>
      </c>
      <c r="AK286" s="45">
        <f t="shared" si="142"/>
        <v>0</v>
      </c>
      <c r="AL286" s="45">
        <f t="shared" si="142"/>
        <v>0</v>
      </c>
      <c r="AM286" s="45">
        <f t="shared" si="142"/>
        <v>0</v>
      </c>
      <c r="AN286" s="45">
        <f t="shared" si="142"/>
        <v>0</v>
      </c>
      <c r="AO286" s="32"/>
      <c r="AP286" s="28"/>
    </row>
    <row r="287" spans="1:42" s="14" customFormat="1" ht="15.75" customHeight="1" x14ac:dyDescent="0.25">
      <c r="A287" s="13"/>
      <c r="B287" s="14" t="s">
        <v>65</v>
      </c>
      <c r="E287" s="276">
        <f>SUM(F287:AN287)</f>
        <v>10243.945</v>
      </c>
      <c r="F287" s="101">
        <f t="shared" ref="F287:AN287" si="143">SUM(F283:F286)</f>
        <v>160</v>
      </c>
      <c r="G287" s="101">
        <f t="shared" si="143"/>
        <v>0</v>
      </c>
      <c r="H287" s="101">
        <f t="shared" si="143"/>
        <v>0</v>
      </c>
      <c r="I287" s="101">
        <f t="shared" si="143"/>
        <v>0</v>
      </c>
      <c r="J287" s="101">
        <f t="shared" si="143"/>
        <v>0</v>
      </c>
      <c r="K287" s="101">
        <f t="shared" si="143"/>
        <v>0</v>
      </c>
      <c r="L287" s="101">
        <f t="shared" si="143"/>
        <v>0</v>
      </c>
      <c r="M287" s="101">
        <f t="shared" si="143"/>
        <v>0</v>
      </c>
      <c r="N287" s="101">
        <f t="shared" si="143"/>
        <v>130.5</v>
      </c>
      <c r="O287" s="101">
        <f t="shared" si="143"/>
        <v>0</v>
      </c>
      <c r="P287" s="101">
        <f t="shared" si="143"/>
        <v>0</v>
      </c>
      <c r="Q287" s="101">
        <f t="shared" si="143"/>
        <v>0</v>
      </c>
      <c r="R287" s="101">
        <f t="shared" si="143"/>
        <v>0</v>
      </c>
      <c r="S287" s="101">
        <f t="shared" si="143"/>
        <v>625.06599999999992</v>
      </c>
      <c r="T287" s="101">
        <f t="shared" si="143"/>
        <v>2163.6899999999996</v>
      </c>
      <c r="U287" s="101">
        <f t="shared" si="143"/>
        <v>1682.8699999999997</v>
      </c>
      <c r="V287" s="101">
        <f t="shared" si="143"/>
        <v>658.43553846153839</v>
      </c>
      <c r="W287" s="101">
        <f t="shared" si="143"/>
        <v>321.86153846153843</v>
      </c>
      <c r="X287" s="101">
        <f t="shared" si="143"/>
        <v>321.86153846153843</v>
      </c>
      <c r="Y287" s="101">
        <f t="shared" si="143"/>
        <v>321.86153846153843</v>
      </c>
      <c r="Z287" s="101">
        <f t="shared" si="143"/>
        <v>400.72993846153844</v>
      </c>
      <c r="AA287" s="101">
        <f t="shared" si="143"/>
        <v>594.8675384615384</v>
      </c>
      <c r="AB287" s="101">
        <f t="shared" si="143"/>
        <v>534.1995384615384</v>
      </c>
      <c r="AC287" s="101">
        <f t="shared" si="143"/>
        <v>364.32913846153843</v>
      </c>
      <c r="AD287" s="101">
        <f t="shared" si="143"/>
        <v>321.86153846153843</v>
      </c>
      <c r="AE287" s="101">
        <f t="shared" si="143"/>
        <v>321.86153846153843</v>
      </c>
      <c r="AF287" s="101">
        <f t="shared" si="143"/>
        <v>321.86153846153843</v>
      </c>
      <c r="AG287" s="101">
        <f t="shared" si="143"/>
        <v>321.86153846153843</v>
      </c>
      <c r="AH287" s="101">
        <f t="shared" si="143"/>
        <v>321.86153846153843</v>
      </c>
      <c r="AI287" s="101">
        <f t="shared" si="143"/>
        <v>354.36500000000001</v>
      </c>
      <c r="AJ287" s="101">
        <f t="shared" si="143"/>
        <v>0</v>
      </c>
      <c r="AK287" s="101">
        <f t="shared" si="143"/>
        <v>0</v>
      </c>
      <c r="AL287" s="101">
        <f t="shared" si="143"/>
        <v>0</v>
      </c>
      <c r="AM287" s="101">
        <f t="shared" si="143"/>
        <v>0</v>
      </c>
      <c r="AN287" s="101">
        <f t="shared" si="143"/>
        <v>0</v>
      </c>
      <c r="AO287" s="99"/>
      <c r="AP287" s="100"/>
    </row>
    <row r="288" spans="1:42" s="26" customFormat="1" ht="15.75" customHeight="1" x14ac:dyDescent="0.25">
      <c r="A288" s="13"/>
      <c r="B288" s="26" t="s">
        <v>66</v>
      </c>
      <c r="C288" s="43"/>
      <c r="D288" s="43"/>
      <c r="E288" s="119"/>
      <c r="F288" s="41">
        <f>+F287</f>
        <v>160</v>
      </c>
      <c r="G288" s="41">
        <f t="shared" ref="G288:AN288" si="144">+G287+F288</f>
        <v>160</v>
      </c>
      <c r="H288" s="41">
        <f t="shared" si="144"/>
        <v>160</v>
      </c>
      <c r="I288" s="41">
        <f t="shared" si="144"/>
        <v>160</v>
      </c>
      <c r="J288" s="41">
        <f t="shared" si="144"/>
        <v>160</v>
      </c>
      <c r="K288" s="41">
        <f t="shared" si="144"/>
        <v>160</v>
      </c>
      <c r="L288" s="41">
        <f t="shared" si="144"/>
        <v>160</v>
      </c>
      <c r="M288" s="41">
        <f t="shared" si="144"/>
        <v>160</v>
      </c>
      <c r="N288" s="41">
        <f t="shared" si="144"/>
        <v>290.5</v>
      </c>
      <c r="O288" s="41">
        <f t="shared" si="144"/>
        <v>290.5</v>
      </c>
      <c r="P288" s="41">
        <f t="shared" si="144"/>
        <v>290.5</v>
      </c>
      <c r="Q288" s="41">
        <f t="shared" si="144"/>
        <v>290.5</v>
      </c>
      <c r="R288" s="41">
        <f t="shared" si="144"/>
        <v>290.5</v>
      </c>
      <c r="S288" s="41">
        <f t="shared" si="144"/>
        <v>915.56599999999992</v>
      </c>
      <c r="T288" s="41">
        <f t="shared" si="144"/>
        <v>3079.2559999999994</v>
      </c>
      <c r="U288" s="41">
        <f t="shared" si="144"/>
        <v>4762.1259999999993</v>
      </c>
      <c r="V288" s="41">
        <f t="shared" si="144"/>
        <v>5420.5615384615376</v>
      </c>
      <c r="W288" s="41">
        <f t="shared" si="144"/>
        <v>5742.4230769230762</v>
      </c>
      <c r="X288" s="41">
        <f t="shared" si="144"/>
        <v>6064.2846153846149</v>
      </c>
      <c r="Y288" s="41">
        <f t="shared" si="144"/>
        <v>6386.1461538461535</v>
      </c>
      <c r="Z288" s="41">
        <f t="shared" si="144"/>
        <v>6786.8760923076916</v>
      </c>
      <c r="AA288" s="41">
        <f t="shared" si="144"/>
        <v>7381.7436307692296</v>
      </c>
      <c r="AB288" s="41">
        <f t="shared" si="144"/>
        <v>7915.943169230768</v>
      </c>
      <c r="AC288" s="41">
        <f t="shared" si="144"/>
        <v>8280.2723076923066</v>
      </c>
      <c r="AD288" s="41">
        <f t="shared" si="144"/>
        <v>8602.1338461538453</v>
      </c>
      <c r="AE288" s="41">
        <f t="shared" si="144"/>
        <v>8923.995384615384</v>
      </c>
      <c r="AF288" s="41">
        <f t="shared" si="144"/>
        <v>9245.8569230769226</v>
      </c>
      <c r="AG288" s="41">
        <f t="shared" si="144"/>
        <v>9567.7184615384613</v>
      </c>
      <c r="AH288" s="41">
        <f t="shared" si="144"/>
        <v>9889.58</v>
      </c>
      <c r="AI288" s="41">
        <f t="shared" si="144"/>
        <v>10243.945</v>
      </c>
      <c r="AJ288" s="41">
        <f t="shared" si="144"/>
        <v>10243.945</v>
      </c>
      <c r="AK288" s="41">
        <f t="shared" si="144"/>
        <v>10243.945</v>
      </c>
      <c r="AL288" s="41">
        <f t="shared" si="144"/>
        <v>10243.945</v>
      </c>
      <c r="AM288" s="41">
        <f t="shared" si="144"/>
        <v>10243.945</v>
      </c>
      <c r="AN288" s="41">
        <f t="shared" si="144"/>
        <v>10243.945</v>
      </c>
      <c r="AO288" s="27"/>
      <c r="AP288" s="28"/>
    </row>
    <row r="289" spans="1:42" s="26" customFormat="1" ht="15.75" customHeight="1" x14ac:dyDescent="0.25">
      <c r="A289" s="13"/>
      <c r="E289" s="119"/>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27"/>
      <c r="AP289" s="28"/>
    </row>
    <row r="290" spans="1:42" s="33" customFormat="1" ht="15.75" customHeight="1" x14ac:dyDescent="0.25">
      <c r="B290" s="29" t="s">
        <v>67</v>
      </c>
      <c r="C290" s="43"/>
      <c r="D290" s="43"/>
      <c r="E290" s="85"/>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27"/>
      <c r="AP290" s="28"/>
    </row>
    <row r="291" spans="1:42" s="26" customFormat="1" ht="15.75" customHeight="1" x14ac:dyDescent="0.25">
      <c r="A291" s="13"/>
      <c r="B291" s="26" t="s">
        <v>54</v>
      </c>
      <c r="C291" s="43"/>
      <c r="D291" s="43"/>
      <c r="E291" s="85">
        <f>SUM(F291:AN291)</f>
        <v>290.5</v>
      </c>
      <c r="F291" s="41">
        <f t="shared" ref="F291:AN294" si="145">+F283*F$273</f>
        <v>160</v>
      </c>
      <c r="G291" s="41">
        <f t="shared" si="145"/>
        <v>0</v>
      </c>
      <c r="H291" s="41">
        <f t="shared" si="145"/>
        <v>0</v>
      </c>
      <c r="I291" s="41">
        <f t="shared" si="145"/>
        <v>0</v>
      </c>
      <c r="J291" s="41">
        <f t="shared" si="145"/>
        <v>0</v>
      </c>
      <c r="K291" s="41">
        <f t="shared" si="145"/>
        <v>0</v>
      </c>
      <c r="L291" s="41">
        <f t="shared" si="145"/>
        <v>0</v>
      </c>
      <c r="M291" s="41">
        <f t="shared" si="145"/>
        <v>0</v>
      </c>
      <c r="N291" s="41">
        <f t="shared" si="145"/>
        <v>130.5</v>
      </c>
      <c r="O291" s="41">
        <f t="shared" si="145"/>
        <v>0</v>
      </c>
      <c r="P291" s="41">
        <f t="shared" si="145"/>
        <v>0</v>
      </c>
      <c r="Q291" s="41">
        <f t="shared" si="145"/>
        <v>0</v>
      </c>
      <c r="R291" s="41">
        <f t="shared" si="145"/>
        <v>0</v>
      </c>
      <c r="S291" s="41">
        <f t="shared" si="145"/>
        <v>0</v>
      </c>
      <c r="T291" s="41">
        <f t="shared" si="145"/>
        <v>0</v>
      </c>
      <c r="U291" s="41">
        <f t="shared" si="145"/>
        <v>0</v>
      </c>
      <c r="V291" s="41">
        <f t="shared" si="145"/>
        <v>0</v>
      </c>
      <c r="W291" s="41">
        <f t="shared" si="145"/>
        <v>0</v>
      </c>
      <c r="X291" s="41">
        <f t="shared" si="145"/>
        <v>0</v>
      </c>
      <c r="Y291" s="41">
        <f t="shared" si="145"/>
        <v>0</v>
      </c>
      <c r="Z291" s="41">
        <f t="shared" si="145"/>
        <v>0</v>
      </c>
      <c r="AA291" s="41">
        <f t="shared" si="145"/>
        <v>0</v>
      </c>
      <c r="AB291" s="41">
        <f t="shared" si="145"/>
        <v>0</v>
      </c>
      <c r="AC291" s="41">
        <f t="shared" si="145"/>
        <v>0</v>
      </c>
      <c r="AD291" s="41">
        <f t="shared" si="145"/>
        <v>0</v>
      </c>
      <c r="AE291" s="41">
        <f t="shared" si="145"/>
        <v>0</v>
      </c>
      <c r="AF291" s="41">
        <f t="shared" si="145"/>
        <v>0</v>
      </c>
      <c r="AG291" s="41">
        <f t="shared" si="145"/>
        <v>0</v>
      </c>
      <c r="AH291" s="41">
        <f t="shared" si="145"/>
        <v>0</v>
      </c>
      <c r="AI291" s="41">
        <f t="shared" si="145"/>
        <v>0</v>
      </c>
      <c r="AJ291" s="41">
        <f t="shared" si="145"/>
        <v>0</v>
      </c>
      <c r="AK291" s="41">
        <f t="shared" si="145"/>
        <v>0</v>
      </c>
      <c r="AL291" s="41">
        <f t="shared" si="145"/>
        <v>0</v>
      </c>
      <c r="AM291" s="41">
        <f t="shared" si="145"/>
        <v>0</v>
      </c>
      <c r="AN291" s="41">
        <f t="shared" si="145"/>
        <v>0</v>
      </c>
      <c r="AO291" s="32"/>
      <c r="AP291" s="28"/>
    </row>
    <row r="292" spans="1:42" s="26" customFormat="1" ht="15.75" customHeight="1" x14ac:dyDescent="0.25">
      <c r="A292" s="13"/>
      <c r="B292" s="26" t="s">
        <v>117</v>
      </c>
      <c r="C292" s="43"/>
      <c r="D292" s="43"/>
      <c r="E292" s="85">
        <f>SUM(F292:AN292)</f>
        <v>5656.0591443390276</v>
      </c>
      <c r="F292" s="41">
        <f t="shared" si="145"/>
        <v>0</v>
      </c>
      <c r="G292" s="41">
        <f t="shared" si="145"/>
        <v>0</v>
      </c>
      <c r="H292" s="41">
        <f t="shared" si="145"/>
        <v>0</v>
      </c>
      <c r="I292" s="41">
        <f t="shared" si="145"/>
        <v>0</v>
      </c>
      <c r="J292" s="41">
        <f t="shared" si="145"/>
        <v>0</v>
      </c>
      <c r="K292" s="41">
        <f t="shared" si="145"/>
        <v>0</v>
      </c>
      <c r="L292" s="41">
        <f t="shared" si="145"/>
        <v>0</v>
      </c>
      <c r="M292" s="41">
        <f t="shared" si="145"/>
        <v>0</v>
      </c>
      <c r="N292" s="41">
        <f t="shared" si="145"/>
        <v>0</v>
      </c>
      <c r="O292" s="41">
        <f t="shared" si="145"/>
        <v>0</v>
      </c>
      <c r="P292" s="41">
        <f t="shared" si="145"/>
        <v>0</v>
      </c>
      <c r="Q292" s="41">
        <f t="shared" si="145"/>
        <v>0</v>
      </c>
      <c r="R292" s="41">
        <f t="shared" si="145"/>
        <v>0</v>
      </c>
      <c r="S292" s="41">
        <f t="shared" si="145"/>
        <v>625.06599999999992</v>
      </c>
      <c r="T292" s="41">
        <f t="shared" si="145"/>
        <v>2206.9637999999995</v>
      </c>
      <c r="U292" s="41">
        <f t="shared" si="145"/>
        <v>1750.8579479999996</v>
      </c>
      <c r="V292" s="41">
        <f t="shared" si="145"/>
        <v>357.17502139199991</v>
      </c>
      <c r="W292" s="41">
        <f t="shared" si="145"/>
        <v>0</v>
      </c>
      <c r="X292" s="41">
        <f t="shared" si="145"/>
        <v>0</v>
      </c>
      <c r="Y292" s="41">
        <f t="shared" si="145"/>
        <v>0</v>
      </c>
      <c r="Z292" s="41">
        <f t="shared" si="145"/>
        <v>90.595000710430469</v>
      </c>
      <c r="AA292" s="41">
        <f t="shared" si="145"/>
        <v>319.87004096990455</v>
      </c>
      <c r="AB292" s="41">
        <f t="shared" si="145"/>
        <v>253.76356583612426</v>
      </c>
      <c r="AC292" s="41">
        <f t="shared" si="145"/>
        <v>51.76776743056935</v>
      </c>
      <c r="AD292" s="41">
        <f t="shared" si="145"/>
        <v>0</v>
      </c>
      <c r="AE292" s="41">
        <f t="shared" si="145"/>
        <v>0</v>
      </c>
      <c r="AF292" s="41">
        <f t="shared" si="145"/>
        <v>0</v>
      </c>
      <c r="AG292" s="41">
        <f t="shared" si="145"/>
        <v>0</v>
      </c>
      <c r="AH292" s="41">
        <f t="shared" si="145"/>
        <v>0</v>
      </c>
      <c r="AI292" s="41">
        <f t="shared" si="145"/>
        <v>0</v>
      </c>
      <c r="AJ292" s="41">
        <f t="shared" si="145"/>
        <v>0</v>
      </c>
      <c r="AK292" s="41">
        <f t="shared" si="145"/>
        <v>0</v>
      </c>
      <c r="AL292" s="41">
        <f t="shared" si="145"/>
        <v>0</v>
      </c>
      <c r="AM292" s="41">
        <f t="shared" si="145"/>
        <v>0</v>
      </c>
      <c r="AN292" s="41">
        <f t="shared" si="145"/>
        <v>0</v>
      </c>
      <c r="AO292" s="32"/>
      <c r="AP292" s="28"/>
    </row>
    <row r="293" spans="1:42" s="26" customFormat="1" ht="15.75" customHeight="1" x14ac:dyDescent="0.25">
      <c r="A293" s="13"/>
      <c r="B293" s="26" t="s">
        <v>156</v>
      </c>
      <c r="C293" s="43"/>
      <c r="D293" s="43"/>
      <c r="E293" s="85">
        <f>SUM(F293:AN293)</f>
        <v>5014.2439755389987</v>
      </c>
      <c r="F293" s="41">
        <f t="shared" si="145"/>
        <v>0</v>
      </c>
      <c r="G293" s="41">
        <f t="shared" si="145"/>
        <v>0</v>
      </c>
      <c r="H293" s="41">
        <f t="shared" si="145"/>
        <v>0</v>
      </c>
      <c r="I293" s="41">
        <f t="shared" si="145"/>
        <v>0</v>
      </c>
      <c r="J293" s="41">
        <f t="shared" si="145"/>
        <v>0</v>
      </c>
      <c r="K293" s="41">
        <f t="shared" si="145"/>
        <v>0</v>
      </c>
      <c r="L293" s="41">
        <f t="shared" si="145"/>
        <v>0</v>
      </c>
      <c r="M293" s="41">
        <f t="shared" si="145"/>
        <v>0</v>
      </c>
      <c r="N293" s="41">
        <f t="shared" si="145"/>
        <v>0</v>
      </c>
      <c r="O293" s="41">
        <f t="shared" si="145"/>
        <v>0</v>
      </c>
      <c r="P293" s="41">
        <f t="shared" si="145"/>
        <v>0</v>
      </c>
      <c r="Q293" s="41">
        <f t="shared" si="145"/>
        <v>0</v>
      </c>
      <c r="R293" s="41">
        <f t="shared" si="145"/>
        <v>0</v>
      </c>
      <c r="S293" s="41">
        <f t="shared" si="145"/>
        <v>0</v>
      </c>
      <c r="T293" s="41">
        <f t="shared" si="145"/>
        <v>0</v>
      </c>
      <c r="U293" s="41">
        <f t="shared" si="145"/>
        <v>0</v>
      </c>
      <c r="V293" s="41">
        <f t="shared" si="145"/>
        <v>341.56203950769225</v>
      </c>
      <c r="W293" s="41">
        <f t="shared" si="145"/>
        <v>348.3932802978461</v>
      </c>
      <c r="X293" s="41">
        <f t="shared" si="145"/>
        <v>355.36114590380305</v>
      </c>
      <c r="Y293" s="41">
        <f t="shared" si="145"/>
        <v>362.46836882187915</v>
      </c>
      <c r="Z293" s="41">
        <f t="shared" si="145"/>
        <v>369.71773619831669</v>
      </c>
      <c r="AA293" s="41">
        <f t="shared" si="145"/>
        <v>377.11209092228307</v>
      </c>
      <c r="AB293" s="41">
        <f t="shared" si="145"/>
        <v>384.65433274072871</v>
      </c>
      <c r="AC293" s="41">
        <f t="shared" si="145"/>
        <v>392.34741939554334</v>
      </c>
      <c r="AD293" s="41">
        <f t="shared" si="145"/>
        <v>400.1943677834542</v>
      </c>
      <c r="AE293" s="41">
        <f t="shared" si="145"/>
        <v>408.19825513912326</v>
      </c>
      <c r="AF293" s="41">
        <f t="shared" si="145"/>
        <v>416.36222024190567</v>
      </c>
      <c r="AG293" s="41">
        <f t="shared" si="145"/>
        <v>424.68946464674383</v>
      </c>
      <c r="AH293" s="41">
        <f t="shared" si="145"/>
        <v>433.18325393967876</v>
      </c>
      <c r="AI293" s="41">
        <f t="shared" si="145"/>
        <v>0</v>
      </c>
      <c r="AJ293" s="41">
        <f t="shared" si="145"/>
        <v>0</v>
      </c>
      <c r="AK293" s="41">
        <f t="shared" si="145"/>
        <v>0</v>
      </c>
      <c r="AL293" s="41">
        <f t="shared" si="145"/>
        <v>0</v>
      </c>
      <c r="AM293" s="41">
        <f t="shared" si="145"/>
        <v>0</v>
      </c>
      <c r="AN293" s="41">
        <f t="shared" si="145"/>
        <v>0</v>
      </c>
      <c r="AO293" s="32"/>
      <c r="AP293" s="28"/>
    </row>
    <row r="294" spans="1:42" s="26" customFormat="1" ht="15.75" customHeight="1" x14ac:dyDescent="0.25">
      <c r="A294" s="13"/>
      <c r="B294" s="26" t="s">
        <v>206</v>
      </c>
      <c r="C294" s="43"/>
      <c r="D294" s="43"/>
      <c r="E294" s="85">
        <f>SUM(F294:AN294)</f>
        <v>486.46720638443492</v>
      </c>
      <c r="F294" s="41">
        <f t="shared" si="145"/>
        <v>0</v>
      </c>
      <c r="G294" s="41">
        <f t="shared" si="145"/>
        <v>0</v>
      </c>
      <c r="H294" s="41">
        <f t="shared" si="145"/>
        <v>0</v>
      </c>
      <c r="I294" s="41">
        <f t="shared" si="145"/>
        <v>0</v>
      </c>
      <c r="J294" s="41">
        <f t="shared" si="145"/>
        <v>0</v>
      </c>
      <c r="K294" s="41">
        <f t="shared" si="145"/>
        <v>0</v>
      </c>
      <c r="L294" s="41">
        <f t="shared" si="145"/>
        <v>0</v>
      </c>
      <c r="M294" s="41">
        <f t="shared" si="145"/>
        <v>0</v>
      </c>
      <c r="N294" s="41">
        <f t="shared" si="145"/>
        <v>0</v>
      </c>
      <c r="O294" s="41">
        <f t="shared" si="145"/>
        <v>0</v>
      </c>
      <c r="P294" s="41">
        <f t="shared" si="145"/>
        <v>0</v>
      </c>
      <c r="Q294" s="41">
        <f t="shared" si="145"/>
        <v>0</v>
      </c>
      <c r="R294" s="41">
        <f t="shared" si="145"/>
        <v>0</v>
      </c>
      <c r="S294" s="41">
        <f t="shared" si="145"/>
        <v>0</v>
      </c>
      <c r="T294" s="41">
        <f t="shared" si="145"/>
        <v>0</v>
      </c>
      <c r="U294" s="41">
        <f t="shared" si="145"/>
        <v>0</v>
      </c>
      <c r="V294" s="41">
        <f t="shared" si="145"/>
        <v>0</v>
      </c>
      <c r="W294" s="41">
        <f t="shared" si="145"/>
        <v>0</v>
      </c>
      <c r="X294" s="41">
        <f t="shared" si="145"/>
        <v>0</v>
      </c>
      <c r="Y294" s="41">
        <f t="shared" si="145"/>
        <v>0</v>
      </c>
      <c r="Z294" s="41">
        <f t="shared" si="145"/>
        <v>0</v>
      </c>
      <c r="AA294" s="41">
        <f t="shared" si="145"/>
        <v>0</v>
      </c>
      <c r="AB294" s="41">
        <f t="shared" si="145"/>
        <v>0</v>
      </c>
      <c r="AC294" s="41">
        <f t="shared" si="145"/>
        <v>0</v>
      </c>
      <c r="AD294" s="41">
        <f t="shared" si="145"/>
        <v>0</v>
      </c>
      <c r="AE294" s="41">
        <f t="shared" si="145"/>
        <v>0</v>
      </c>
      <c r="AF294" s="41">
        <f t="shared" si="145"/>
        <v>0</v>
      </c>
      <c r="AG294" s="41">
        <f t="shared" si="145"/>
        <v>0</v>
      </c>
      <c r="AH294" s="41">
        <f t="shared" si="145"/>
        <v>0</v>
      </c>
      <c r="AI294" s="41">
        <f t="shared" si="145"/>
        <v>486.46720638443492</v>
      </c>
      <c r="AJ294" s="41">
        <f t="shared" si="145"/>
        <v>0</v>
      </c>
      <c r="AK294" s="41">
        <f t="shared" si="145"/>
        <v>0</v>
      </c>
      <c r="AL294" s="41">
        <f t="shared" si="145"/>
        <v>0</v>
      </c>
      <c r="AM294" s="41">
        <f t="shared" si="145"/>
        <v>0</v>
      </c>
      <c r="AN294" s="41">
        <f t="shared" si="145"/>
        <v>0</v>
      </c>
      <c r="AO294" s="32"/>
      <c r="AP294" s="28"/>
    </row>
    <row r="295" spans="1:42" s="14" customFormat="1" ht="15.75" customHeight="1" x14ac:dyDescent="0.25">
      <c r="A295" s="13"/>
      <c r="B295" s="14" t="s">
        <v>67</v>
      </c>
      <c r="E295" s="276">
        <f>SUM(F295:AN295)</f>
        <v>11447.27032626246</v>
      </c>
      <c r="F295" s="277">
        <f t="shared" ref="F295:AN295" si="146">SUM(F291:F294)</f>
        <v>160</v>
      </c>
      <c r="G295" s="277">
        <f t="shared" si="146"/>
        <v>0</v>
      </c>
      <c r="H295" s="277">
        <f t="shared" si="146"/>
        <v>0</v>
      </c>
      <c r="I295" s="277">
        <f t="shared" si="146"/>
        <v>0</v>
      </c>
      <c r="J295" s="277">
        <f t="shared" si="146"/>
        <v>0</v>
      </c>
      <c r="K295" s="277">
        <f t="shared" si="146"/>
        <v>0</v>
      </c>
      <c r="L295" s="277">
        <f t="shared" si="146"/>
        <v>0</v>
      </c>
      <c r="M295" s="277">
        <f t="shared" si="146"/>
        <v>0</v>
      </c>
      <c r="N295" s="277">
        <f t="shared" si="146"/>
        <v>130.5</v>
      </c>
      <c r="O295" s="277">
        <f t="shared" si="146"/>
        <v>0</v>
      </c>
      <c r="P295" s="277">
        <f t="shared" si="146"/>
        <v>0</v>
      </c>
      <c r="Q295" s="277">
        <f t="shared" si="146"/>
        <v>0</v>
      </c>
      <c r="R295" s="277">
        <f t="shared" si="146"/>
        <v>0</v>
      </c>
      <c r="S295" s="277">
        <f t="shared" si="146"/>
        <v>625.06599999999992</v>
      </c>
      <c r="T295" s="277">
        <f t="shared" si="146"/>
        <v>2206.9637999999995</v>
      </c>
      <c r="U295" s="277">
        <f t="shared" si="146"/>
        <v>1750.8579479999996</v>
      </c>
      <c r="V295" s="277">
        <f t="shared" si="146"/>
        <v>698.7370608996921</v>
      </c>
      <c r="W295" s="277">
        <f t="shared" si="146"/>
        <v>348.3932802978461</v>
      </c>
      <c r="X295" s="277">
        <f t="shared" si="146"/>
        <v>355.36114590380305</v>
      </c>
      <c r="Y295" s="277">
        <f t="shared" si="146"/>
        <v>362.46836882187915</v>
      </c>
      <c r="Z295" s="277">
        <f t="shared" si="146"/>
        <v>460.31273690874718</v>
      </c>
      <c r="AA295" s="277">
        <f t="shared" si="146"/>
        <v>696.98213189218768</v>
      </c>
      <c r="AB295" s="277">
        <f t="shared" si="146"/>
        <v>638.41789857685296</v>
      </c>
      <c r="AC295" s="277">
        <f t="shared" si="146"/>
        <v>444.11518682611268</v>
      </c>
      <c r="AD295" s="277">
        <f t="shared" si="146"/>
        <v>400.1943677834542</v>
      </c>
      <c r="AE295" s="277">
        <f t="shared" si="146"/>
        <v>408.19825513912326</v>
      </c>
      <c r="AF295" s="277">
        <f t="shared" si="146"/>
        <v>416.36222024190567</v>
      </c>
      <c r="AG295" s="277">
        <f t="shared" si="146"/>
        <v>424.68946464674383</v>
      </c>
      <c r="AH295" s="277">
        <f t="shared" si="146"/>
        <v>433.18325393967876</v>
      </c>
      <c r="AI295" s="277">
        <f t="shared" si="146"/>
        <v>486.46720638443492</v>
      </c>
      <c r="AJ295" s="277">
        <f t="shared" si="146"/>
        <v>0</v>
      </c>
      <c r="AK295" s="277">
        <f t="shared" si="146"/>
        <v>0</v>
      </c>
      <c r="AL295" s="277">
        <f t="shared" si="146"/>
        <v>0</v>
      </c>
      <c r="AM295" s="277">
        <f t="shared" si="146"/>
        <v>0</v>
      </c>
      <c r="AN295" s="277">
        <f t="shared" si="146"/>
        <v>0</v>
      </c>
      <c r="AO295" s="99"/>
      <c r="AP295" s="100"/>
    </row>
    <row r="296" spans="1:42" s="26" customFormat="1" ht="15.75" customHeight="1" x14ac:dyDescent="0.25">
      <c r="A296" s="13"/>
      <c r="B296" s="26" t="s">
        <v>68</v>
      </c>
      <c r="C296" s="43"/>
      <c r="D296" s="43"/>
      <c r="E296" s="85"/>
      <c r="F296" s="41">
        <f>+F295</f>
        <v>160</v>
      </c>
      <c r="G296" s="41">
        <f t="shared" ref="G296:AN296" si="147">+G295+F296</f>
        <v>160</v>
      </c>
      <c r="H296" s="41">
        <f t="shared" si="147"/>
        <v>160</v>
      </c>
      <c r="I296" s="41">
        <f t="shared" si="147"/>
        <v>160</v>
      </c>
      <c r="J296" s="41">
        <f t="shared" si="147"/>
        <v>160</v>
      </c>
      <c r="K296" s="41">
        <f t="shared" si="147"/>
        <v>160</v>
      </c>
      <c r="L296" s="41">
        <f t="shared" si="147"/>
        <v>160</v>
      </c>
      <c r="M296" s="41">
        <f t="shared" si="147"/>
        <v>160</v>
      </c>
      <c r="N296" s="41">
        <f t="shared" si="147"/>
        <v>290.5</v>
      </c>
      <c r="O296" s="41">
        <f t="shared" si="147"/>
        <v>290.5</v>
      </c>
      <c r="P296" s="41">
        <f t="shared" si="147"/>
        <v>290.5</v>
      </c>
      <c r="Q296" s="41">
        <f t="shared" si="147"/>
        <v>290.5</v>
      </c>
      <c r="R296" s="41">
        <f t="shared" si="147"/>
        <v>290.5</v>
      </c>
      <c r="S296" s="41">
        <f t="shared" si="147"/>
        <v>915.56599999999992</v>
      </c>
      <c r="T296" s="41">
        <f t="shared" si="147"/>
        <v>3122.5297999999993</v>
      </c>
      <c r="U296" s="41">
        <f t="shared" si="147"/>
        <v>4873.3877479999992</v>
      </c>
      <c r="V296" s="41">
        <f t="shared" si="147"/>
        <v>5572.1248088996908</v>
      </c>
      <c r="W296" s="41">
        <f t="shared" si="147"/>
        <v>5920.5180891975369</v>
      </c>
      <c r="X296" s="41">
        <f t="shared" si="147"/>
        <v>6275.8792351013399</v>
      </c>
      <c r="Y296" s="41">
        <f t="shared" si="147"/>
        <v>6638.3476039232191</v>
      </c>
      <c r="Z296" s="41">
        <f t="shared" si="147"/>
        <v>7098.6603408319661</v>
      </c>
      <c r="AA296" s="41">
        <f t="shared" si="147"/>
        <v>7795.6424727241538</v>
      </c>
      <c r="AB296" s="41">
        <f t="shared" si="147"/>
        <v>8434.0603713010059</v>
      </c>
      <c r="AC296" s="41">
        <f t="shared" si="147"/>
        <v>8878.1755581271191</v>
      </c>
      <c r="AD296" s="41">
        <f t="shared" si="147"/>
        <v>9278.3699259105724</v>
      </c>
      <c r="AE296" s="41">
        <f t="shared" si="147"/>
        <v>9686.5681810496953</v>
      </c>
      <c r="AF296" s="41">
        <f t="shared" si="147"/>
        <v>10102.930401291602</v>
      </c>
      <c r="AG296" s="41">
        <f t="shared" si="147"/>
        <v>10527.619865938346</v>
      </c>
      <c r="AH296" s="41">
        <f t="shared" si="147"/>
        <v>10960.803119878025</v>
      </c>
      <c r="AI296" s="41">
        <f t="shared" si="147"/>
        <v>11447.27032626246</v>
      </c>
      <c r="AJ296" s="41">
        <f t="shared" si="147"/>
        <v>11447.27032626246</v>
      </c>
      <c r="AK296" s="41">
        <f t="shared" si="147"/>
        <v>11447.27032626246</v>
      </c>
      <c r="AL296" s="41">
        <f t="shared" si="147"/>
        <v>11447.27032626246</v>
      </c>
      <c r="AM296" s="41">
        <f t="shared" si="147"/>
        <v>11447.27032626246</v>
      </c>
      <c r="AN296" s="41">
        <f t="shared" si="147"/>
        <v>11447.27032626246</v>
      </c>
      <c r="AO296" s="27"/>
      <c r="AP296" s="28"/>
    </row>
    <row r="297" spans="1:42" s="27" customFormat="1" ht="15.75" customHeight="1" x14ac:dyDescent="0.25">
      <c r="A297" s="82"/>
      <c r="E297" s="86"/>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5"/>
      <c r="AP297" s="28"/>
    </row>
    <row r="298" spans="1:42" s="27" customFormat="1" ht="15" customHeight="1" x14ac:dyDescent="0.25">
      <c r="A298" s="82"/>
      <c r="B298" s="82" t="s">
        <v>138</v>
      </c>
      <c r="E298" s="18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50"/>
    </row>
    <row r="299" spans="1:42" s="27" customFormat="1" ht="15.75" customHeight="1" x14ac:dyDescent="0.25">
      <c r="A299" s="43"/>
      <c r="C299" s="27" t="s">
        <v>142</v>
      </c>
      <c r="D299" s="84"/>
      <c r="E299" s="99">
        <f>SUM(F299:AN299)</f>
        <v>1433.4263314564023</v>
      </c>
      <c r="F299" s="38">
        <f t="shared" ref="F299:AN299" si="148">+F273*F259</f>
        <v>0</v>
      </c>
      <c r="G299" s="38">
        <f t="shared" si="148"/>
        <v>0</v>
      </c>
      <c r="H299" s="38">
        <f t="shared" si="148"/>
        <v>0</v>
      </c>
      <c r="I299" s="38">
        <f t="shared" si="148"/>
        <v>0</v>
      </c>
      <c r="J299" s="38">
        <f t="shared" si="148"/>
        <v>0</v>
      </c>
      <c r="K299" s="38">
        <f t="shared" si="148"/>
        <v>0</v>
      </c>
      <c r="L299" s="38">
        <f t="shared" si="148"/>
        <v>0</v>
      </c>
      <c r="M299" s="38">
        <f t="shared" si="148"/>
        <v>0</v>
      </c>
      <c r="N299" s="38">
        <f t="shared" si="148"/>
        <v>0</v>
      </c>
      <c r="O299" s="38">
        <f t="shared" si="148"/>
        <v>0</v>
      </c>
      <c r="P299" s="38">
        <f t="shared" si="148"/>
        <v>0</v>
      </c>
      <c r="Q299" s="38">
        <f t="shared" si="148"/>
        <v>0</v>
      </c>
      <c r="R299" s="38">
        <f t="shared" si="148"/>
        <v>0</v>
      </c>
      <c r="S299" s="38">
        <f t="shared" si="148"/>
        <v>123.390592</v>
      </c>
      <c r="T299" s="38">
        <f t="shared" si="148"/>
        <v>435.66370559999996</v>
      </c>
      <c r="U299" s="38">
        <f t="shared" si="148"/>
        <v>345.62653977599996</v>
      </c>
      <c r="V299" s="38">
        <f t="shared" si="148"/>
        <v>70.507814114303997</v>
      </c>
      <c r="W299" s="38">
        <f t="shared" si="148"/>
        <v>0</v>
      </c>
      <c r="X299" s="38">
        <f t="shared" si="148"/>
        <v>0</v>
      </c>
      <c r="Y299" s="38">
        <f t="shared" si="148"/>
        <v>0</v>
      </c>
      <c r="Z299" s="38">
        <f t="shared" si="148"/>
        <v>57.980800454675503</v>
      </c>
      <c r="AA299" s="38">
        <f t="shared" si="148"/>
        <v>204.71682622073891</v>
      </c>
      <c r="AB299" s="38">
        <f t="shared" si="148"/>
        <v>162.40868213511951</v>
      </c>
      <c r="AC299" s="38">
        <f t="shared" si="148"/>
        <v>33.131371155564388</v>
      </c>
      <c r="AD299" s="38">
        <f t="shared" si="148"/>
        <v>0</v>
      </c>
      <c r="AE299" s="38">
        <f t="shared" si="148"/>
        <v>0</v>
      </c>
      <c r="AF299" s="38">
        <f t="shared" si="148"/>
        <v>0</v>
      </c>
      <c r="AG299" s="38">
        <f t="shared" si="148"/>
        <v>0</v>
      </c>
      <c r="AH299" s="38">
        <f t="shared" si="148"/>
        <v>0</v>
      </c>
      <c r="AI299" s="38">
        <f t="shared" si="148"/>
        <v>0</v>
      </c>
      <c r="AJ299" s="38">
        <f t="shared" si="148"/>
        <v>0</v>
      </c>
      <c r="AK299" s="38">
        <f t="shared" si="148"/>
        <v>0</v>
      </c>
      <c r="AL299" s="38">
        <f t="shared" si="148"/>
        <v>0</v>
      </c>
      <c r="AM299" s="38">
        <f t="shared" si="148"/>
        <v>0</v>
      </c>
      <c r="AN299" s="38">
        <f t="shared" si="148"/>
        <v>0</v>
      </c>
    </row>
    <row r="300" spans="1:42" s="27" customFormat="1" ht="15.75" customHeight="1" x14ac:dyDescent="0.25">
      <c r="A300" s="43"/>
      <c r="C300" s="27" t="s">
        <v>143</v>
      </c>
      <c r="D300" s="84"/>
      <c r="E300" s="99">
        <f>SUM(F300:AN300)</f>
        <v>806.30231144422623</v>
      </c>
      <c r="F300" s="38">
        <f t="shared" ref="F300:AN300" si="149">+F273*F260</f>
        <v>0</v>
      </c>
      <c r="G300" s="38">
        <f t="shared" si="149"/>
        <v>0</v>
      </c>
      <c r="H300" s="38">
        <f t="shared" si="149"/>
        <v>0</v>
      </c>
      <c r="I300" s="38">
        <f t="shared" si="149"/>
        <v>0</v>
      </c>
      <c r="J300" s="38">
        <f t="shared" si="149"/>
        <v>0</v>
      </c>
      <c r="K300" s="38">
        <f t="shared" si="149"/>
        <v>0</v>
      </c>
      <c r="L300" s="38">
        <f t="shared" si="149"/>
        <v>0</v>
      </c>
      <c r="M300" s="38">
        <f t="shared" si="149"/>
        <v>0</v>
      </c>
      <c r="N300" s="38">
        <f t="shared" si="149"/>
        <v>0</v>
      </c>
      <c r="O300" s="38">
        <f t="shared" si="149"/>
        <v>0</v>
      </c>
      <c r="P300" s="38">
        <f t="shared" si="149"/>
        <v>0</v>
      </c>
      <c r="Q300" s="38">
        <f t="shared" si="149"/>
        <v>0</v>
      </c>
      <c r="R300" s="38">
        <f t="shared" si="149"/>
        <v>0</v>
      </c>
      <c r="S300" s="38">
        <f t="shared" si="149"/>
        <v>69.407207999999997</v>
      </c>
      <c r="T300" s="38">
        <f t="shared" si="149"/>
        <v>245.06083439999998</v>
      </c>
      <c r="U300" s="38">
        <f t="shared" si="149"/>
        <v>194.41492862399997</v>
      </c>
      <c r="V300" s="38">
        <f t="shared" si="149"/>
        <v>39.660645439295998</v>
      </c>
      <c r="W300" s="38">
        <f t="shared" si="149"/>
        <v>0</v>
      </c>
      <c r="X300" s="38">
        <f t="shared" si="149"/>
        <v>0</v>
      </c>
      <c r="Y300" s="38">
        <f t="shared" si="149"/>
        <v>0</v>
      </c>
      <c r="Z300" s="38">
        <f t="shared" si="149"/>
        <v>32.614200255754973</v>
      </c>
      <c r="AA300" s="38">
        <f t="shared" si="149"/>
        <v>115.15321474916563</v>
      </c>
      <c r="AB300" s="38">
        <f t="shared" si="149"/>
        <v>91.354883701004738</v>
      </c>
      <c r="AC300" s="38">
        <f t="shared" si="149"/>
        <v>18.636396275004966</v>
      </c>
      <c r="AD300" s="38">
        <f t="shared" si="149"/>
        <v>0</v>
      </c>
      <c r="AE300" s="38">
        <f t="shared" si="149"/>
        <v>0</v>
      </c>
      <c r="AF300" s="38">
        <f t="shared" si="149"/>
        <v>0</v>
      </c>
      <c r="AG300" s="38">
        <f t="shared" si="149"/>
        <v>0</v>
      </c>
      <c r="AH300" s="38">
        <f t="shared" si="149"/>
        <v>0</v>
      </c>
      <c r="AI300" s="38">
        <f t="shared" si="149"/>
        <v>0</v>
      </c>
      <c r="AJ300" s="38">
        <f t="shared" si="149"/>
        <v>0</v>
      </c>
      <c r="AK300" s="38">
        <f t="shared" si="149"/>
        <v>0</v>
      </c>
      <c r="AL300" s="38">
        <f t="shared" si="149"/>
        <v>0</v>
      </c>
      <c r="AM300" s="38">
        <f t="shared" si="149"/>
        <v>0</v>
      </c>
      <c r="AN300" s="38">
        <f t="shared" si="149"/>
        <v>0</v>
      </c>
    </row>
    <row r="301" spans="1:42" s="27" customFormat="1" ht="15.75" customHeight="1" x14ac:dyDescent="0.25">
      <c r="A301" s="43"/>
      <c r="D301" s="84"/>
      <c r="E301" s="99"/>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row>
    <row r="302" spans="1:42" s="27" customFormat="1" ht="15.75" customHeight="1" x14ac:dyDescent="0.25">
      <c r="A302" s="82"/>
      <c r="C302" s="27" t="s">
        <v>120</v>
      </c>
      <c r="E302" s="279">
        <f>SUM(F302:AN302)</f>
        <v>4222.6328128826253</v>
      </c>
      <c r="F302" s="34">
        <f t="shared" ref="F302:AN302" si="150">+F273*F262</f>
        <v>0</v>
      </c>
      <c r="G302" s="34">
        <f t="shared" si="150"/>
        <v>0</v>
      </c>
      <c r="H302" s="34">
        <f t="shared" si="150"/>
        <v>0</v>
      </c>
      <c r="I302" s="34">
        <f t="shared" si="150"/>
        <v>0</v>
      </c>
      <c r="J302" s="34">
        <f t="shared" si="150"/>
        <v>0</v>
      </c>
      <c r="K302" s="34">
        <f t="shared" si="150"/>
        <v>0</v>
      </c>
      <c r="L302" s="34">
        <f t="shared" si="150"/>
        <v>0</v>
      </c>
      <c r="M302" s="34">
        <f t="shared" si="150"/>
        <v>0</v>
      </c>
      <c r="N302" s="34">
        <f t="shared" si="150"/>
        <v>0</v>
      </c>
      <c r="O302" s="34">
        <f t="shared" si="150"/>
        <v>0</v>
      </c>
      <c r="P302" s="34">
        <f t="shared" si="150"/>
        <v>0</v>
      </c>
      <c r="Q302" s="34">
        <f t="shared" si="150"/>
        <v>0</v>
      </c>
      <c r="R302" s="34">
        <f t="shared" si="150"/>
        <v>0</v>
      </c>
      <c r="S302" s="34">
        <f t="shared" si="150"/>
        <v>501.67540799999995</v>
      </c>
      <c r="T302" s="34">
        <f t="shared" si="150"/>
        <v>1771.3000943999998</v>
      </c>
      <c r="U302" s="34">
        <f t="shared" si="150"/>
        <v>1405.2314082239998</v>
      </c>
      <c r="V302" s="34">
        <f t="shared" si="150"/>
        <v>286.66720727769598</v>
      </c>
      <c r="W302" s="34">
        <f t="shared" si="150"/>
        <v>0</v>
      </c>
      <c r="X302" s="34">
        <f t="shared" si="150"/>
        <v>0</v>
      </c>
      <c r="Y302" s="34">
        <f t="shared" si="150"/>
        <v>0</v>
      </c>
      <c r="Z302" s="34">
        <f t="shared" si="150"/>
        <v>32.614200255754973</v>
      </c>
      <c r="AA302" s="34">
        <f t="shared" si="150"/>
        <v>115.15321474916563</v>
      </c>
      <c r="AB302" s="34">
        <f t="shared" si="150"/>
        <v>91.354883701004738</v>
      </c>
      <c r="AC302" s="34">
        <f t="shared" si="150"/>
        <v>18.636396275004966</v>
      </c>
      <c r="AD302" s="34">
        <f t="shared" si="150"/>
        <v>0</v>
      </c>
      <c r="AE302" s="34">
        <f t="shared" si="150"/>
        <v>0</v>
      </c>
      <c r="AF302" s="34">
        <f t="shared" si="150"/>
        <v>0</v>
      </c>
      <c r="AG302" s="34">
        <f t="shared" si="150"/>
        <v>0</v>
      </c>
      <c r="AH302" s="34">
        <f t="shared" si="150"/>
        <v>0</v>
      </c>
      <c r="AI302" s="34">
        <f t="shared" si="150"/>
        <v>0</v>
      </c>
      <c r="AJ302" s="34">
        <f t="shared" si="150"/>
        <v>0</v>
      </c>
      <c r="AK302" s="34">
        <f t="shared" si="150"/>
        <v>0</v>
      </c>
      <c r="AL302" s="34">
        <f t="shared" si="150"/>
        <v>0</v>
      </c>
      <c r="AM302" s="34">
        <f t="shared" si="150"/>
        <v>0</v>
      </c>
      <c r="AN302" s="34">
        <f t="shared" si="150"/>
        <v>0</v>
      </c>
      <c r="AO302" s="50"/>
      <c r="AP302" s="27" t="s">
        <v>140</v>
      </c>
    </row>
    <row r="303" spans="1:42" s="27" customFormat="1" ht="15.75" customHeight="1" x14ac:dyDescent="0.25">
      <c r="A303" s="82"/>
      <c r="E303" s="39"/>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50"/>
    </row>
    <row r="304" spans="1:42" s="27" customFormat="1" ht="15.75" customHeight="1" x14ac:dyDescent="0.25">
      <c r="A304" s="82"/>
      <c r="B304" s="82" t="s">
        <v>205</v>
      </c>
      <c r="E304" s="39"/>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50"/>
    </row>
    <row r="305" spans="1:42" x14ac:dyDescent="0.25">
      <c r="B305" s="82"/>
      <c r="C305" s="20" t="s">
        <v>191</v>
      </c>
      <c r="E305" s="96"/>
      <c r="F305" s="131">
        <f>IF(F246&gt;0,$E$286*G273-SUM(F$307:$F307),0)</f>
        <v>0</v>
      </c>
      <c r="G305" s="131">
        <f>IF(G246&gt;0,$E$286*H273-SUM($F$307:F307),0)</f>
        <v>0</v>
      </c>
      <c r="H305" s="131">
        <f>IF(H246&gt;0,$E$286*I273-SUM($F$307:G307),0)</f>
        <v>0</v>
      </c>
      <c r="I305" s="131">
        <f>IF(I246&gt;0,$E$286*J273-SUM($F$307:H307),0)</f>
        <v>0</v>
      </c>
      <c r="J305" s="131">
        <f>IF(J246&gt;0,$E$286*K273-SUM($F$307:I307),0)</f>
        <v>0</v>
      </c>
      <c r="K305" s="131">
        <f>IF(K246&gt;0,$E$286*L273-SUM($F$307:J307),0)</f>
        <v>0</v>
      </c>
      <c r="L305" s="131">
        <f>IF(L246&gt;0,$E$286*M273-SUM($F$307:K307),0)</f>
        <v>0</v>
      </c>
      <c r="M305" s="131">
        <f>IF(M246&gt;0,$E$286*N273-SUM($F$307:L307),0)</f>
        <v>0</v>
      </c>
      <c r="N305" s="131">
        <f>IF(N246&gt;0,$E$286*O273-SUM($F$307:M307),0)</f>
        <v>0</v>
      </c>
      <c r="O305" s="131">
        <f>IF(O246&gt;0,$E$286*P273-SUM($F$307:N307),0)</f>
        <v>0</v>
      </c>
      <c r="P305" s="131">
        <f>IF(P246&gt;0,$E$286*Q273-SUM($F$307:O307),0)</f>
        <v>0</v>
      </c>
      <c r="Q305" s="131">
        <f>IF(Q246&gt;0,$E$286*R273-SUM($F$307:P307),0)</f>
        <v>0</v>
      </c>
      <c r="R305" s="131">
        <f>IF(R246&gt;0,$E$286*S273-SUM($F$307:Q307),0)</f>
        <v>0</v>
      </c>
      <c r="S305" s="131">
        <f>IF(S246&gt;0,$E$286*T273-SUM($F$307:R307),0)</f>
        <v>0</v>
      </c>
      <c r="T305" s="131">
        <f>IF(T246&gt;0,$E$286*U273-SUM($F$307:S307),0)</f>
        <v>0</v>
      </c>
      <c r="U305" s="131">
        <f>IF(U246&gt;0,$E$286*V273-SUM($F$307:T307),0)</f>
        <v>0</v>
      </c>
      <c r="V305" s="131">
        <f>IF(V246&gt;0,$E$286*W273-SUM($F$307:U307),0)</f>
        <v>383.5760723784</v>
      </c>
      <c r="W305" s="131">
        <f>IF(W246&gt;0,$E$286*X273-SUM($F$307:V307),0)</f>
        <v>384.55091335316274</v>
      </c>
      <c r="X305" s="131">
        <f>IF(X246&gt;0,$E$286*Y273-SUM($F$307:W307),0)</f>
        <v>366.86602127369463</v>
      </c>
      <c r="Y305" s="131">
        <f>IF(Y246&gt;0,$E$286*Z273-SUM($F$307:X307),0)</f>
        <v>335.7487627929151</v>
      </c>
      <c r="Z305" s="131">
        <f>IF(Z246&gt;0,$E$286*AA273-SUM($F$307:Y307),0)</f>
        <v>303.83904195788568</v>
      </c>
      <c r="AA305" s="131">
        <f>IF(AA246&gt;0,$E$286*AB273-SUM($F$307:Z307),0)</f>
        <v>270.98947441710385</v>
      </c>
      <c r="AB305" s="131">
        <f>IF(AB246&gt;0,$E$286*AC273-SUM($F$307:AA307),0)</f>
        <v>237.00505942757343</v>
      </c>
      <c r="AC305" s="131">
        <f>IF(AC246&gt;0,$E$286*AD273-SUM($F$307:AB307),0)</f>
        <v>201.61659694903273</v>
      </c>
      <c r="AD305" s="131">
        <f>IF(AD246&gt;0,$E$286*AE273-SUM($F$307:AC307),0)</f>
        <v>164.42984369788587</v>
      </c>
      <c r="AE305" s="131">
        <f>IF(AE246&gt;0,$E$286*AF273-SUM($F$307:AD307),0)</f>
        <v>126.912843429693</v>
      </c>
      <c r="AF305" s="131">
        <f>IF(AF246&gt;0,$E$286*AG273-SUM($F$307:AE307),0)</f>
        <v>93.180905612797915</v>
      </c>
      <c r="AG305" s="131">
        <f>IF(AG246&gt;0,$E$286*AH273-SUM($F$307:AF307),0)</f>
        <v>64.863570713164961</v>
      </c>
      <c r="AH305" s="131">
        <f>IF(AH246&gt;0,$E$286*AI273-SUM($F$307:AG307),0)</f>
        <v>37.337245836989609</v>
      </c>
      <c r="AI305" s="131">
        <f>IF(AI246&gt;0,$E$286*AJ273-SUM($F$307:AH307),0)</f>
        <v>0</v>
      </c>
      <c r="AJ305" s="131">
        <f>IF(AJ246&gt;0,$E$286*AK273-SUM($F$307:AI307),0)</f>
        <v>0</v>
      </c>
      <c r="AK305" s="131">
        <f>IF(AK246&gt;0,$E$286*AL273-SUM($F$307:AJ307),0)</f>
        <v>0</v>
      </c>
      <c r="AL305" s="131">
        <f>IF(AL246&gt;0,$E$286*AM273-SUM($F$307:AK307),0)</f>
        <v>0</v>
      </c>
      <c r="AM305" s="131">
        <f>IF(AM246&gt;0,$E$286*AN273-SUM($F$307:AL307),0)</f>
        <v>0</v>
      </c>
      <c r="AN305" s="131">
        <f>IF(AN246&gt;0,$E$286*AO273-SUM($F$307:AM307),0)</f>
        <v>0</v>
      </c>
    </row>
    <row r="306" spans="1:42" s="26" customFormat="1" ht="15.75" customHeight="1" x14ac:dyDescent="0.25">
      <c r="A306" s="13"/>
      <c r="C306" t="s">
        <v>192</v>
      </c>
      <c r="E306" s="193"/>
      <c r="F306" s="194"/>
      <c r="G306" s="194">
        <f>IF(G246&gt;0,$E$246-SUM($F$246:F246),0)</f>
        <v>0</v>
      </c>
      <c r="H306" s="194">
        <f>IF(H246&gt;0,$E$246-SUM($F$246:G246),0)</f>
        <v>0</v>
      </c>
      <c r="I306" s="194">
        <f>IF(I246&gt;0,$E$246-SUM($F$246:H246),0)</f>
        <v>0</v>
      </c>
      <c r="J306" s="194">
        <f>IF(J246&gt;0,$E$246-SUM($F$246:I246),0)</f>
        <v>0</v>
      </c>
      <c r="K306" s="194">
        <f>IF(K246&gt;0,$E$246-SUM($F$246:J246),0)</f>
        <v>0</v>
      </c>
      <c r="L306" s="194">
        <f>IF(L246&gt;0,$E$246-SUM($F$246:K246),0)</f>
        <v>0</v>
      </c>
      <c r="M306" s="194">
        <f>IF(M246&gt;0,$E$246-SUM($F$246:L246),0)</f>
        <v>0</v>
      </c>
      <c r="N306" s="194">
        <f>IF(N246&gt;0,$E$246-SUM($F$246:M246),0)</f>
        <v>0</v>
      </c>
      <c r="O306" s="194">
        <f>IF(O246&gt;0,$E$246-SUM($F$246:N246),0)</f>
        <v>0</v>
      </c>
      <c r="P306" s="194">
        <f>IF(P246&gt;0,$E$246-SUM($F$246:O246),0)</f>
        <v>0</v>
      </c>
      <c r="Q306" s="194">
        <f>IF(Q246&gt;0,$E$246-SUM($F$246:P246),0)</f>
        <v>0</v>
      </c>
      <c r="R306" s="194">
        <f>IF(R246&gt;0,$E$246-SUM($F$246:Q246),0)</f>
        <v>0</v>
      </c>
      <c r="S306" s="194">
        <f>IF(S246&gt;0,$E$246-SUM($F$246:R246),0)</f>
        <v>0</v>
      </c>
      <c r="T306" s="194">
        <f>IF(T246&gt;0,$E$246-SUM($F$246:S246),0)</f>
        <v>0</v>
      </c>
      <c r="U306" s="194">
        <f>IF(U246&gt;0,$E$246-SUM($F$246:T246),0)</f>
        <v>0</v>
      </c>
      <c r="V306" s="194">
        <f>IF(V246&gt;0,$E$246-SUM($F$246:U246),0)</f>
        <v>280.00000000000034</v>
      </c>
      <c r="W306" s="194">
        <f>IF(W246&gt;0,$E$246-SUM($F$246:V246),0)</f>
        <v>275.11160714285751</v>
      </c>
      <c r="X306" s="194">
        <f>IF(X246&gt;0,$E$246-SUM($F$246:W246),0)</f>
        <v>256.86160714285751</v>
      </c>
      <c r="Y306" s="194">
        <f>IF(Y246&gt;0,$E$246-SUM($F$246:X246),0)</f>
        <v>229.48660714285748</v>
      </c>
      <c r="Z306" s="194">
        <f>IF(Z246&gt;0,$E$246-SUM($F$246:Y246),0)</f>
        <v>202.11160714285748</v>
      </c>
      <c r="AA306" s="194">
        <f>IF(AA246&gt;0,$E$246-SUM($F$246:Z246),0)</f>
        <v>174.73660714285748</v>
      </c>
      <c r="AB306" s="194">
        <f>IF(AB246&gt;0,$E$246-SUM($F$246:AA246),0)</f>
        <v>147.36160714285748</v>
      </c>
      <c r="AC306" s="194">
        <f>IF(AC246&gt;0,$E$246-SUM($F$246:AB246),0)</f>
        <v>119.98660714285748</v>
      </c>
      <c r="AD306" s="194">
        <f>IF(AD246&gt;0,$E$246-SUM($F$246:AC246),0)</f>
        <v>92.61160714285748</v>
      </c>
      <c r="AE306" s="194">
        <f>IF(AE246&gt;0,$E$246-SUM($F$246:AD246),0)</f>
        <v>66.418425324675582</v>
      </c>
      <c r="AF306" s="194">
        <f>IF(AF246&gt;0,$E$246-SUM($F$246:AE246),0)</f>
        <v>43.967126623376799</v>
      </c>
      <c r="AG306" s="194">
        <f>IF(AG246&gt;0,$E$246-SUM($F$246:AF246),0)</f>
        <v>26.193181818181927</v>
      </c>
      <c r="AH306" s="194">
        <f>IF(AH246&gt;0,$E$246-SUM($F$246:AG246),0)</f>
        <v>11.225649350649405</v>
      </c>
      <c r="AI306" s="194">
        <f>IF(AI246&gt;0,$E$246-SUM($F$246:AH246),0)</f>
        <v>0</v>
      </c>
      <c r="AJ306" s="194">
        <f>IF(AJ246&gt;0,$E$246-SUM($F$246:AI246),0)</f>
        <v>0</v>
      </c>
      <c r="AK306" s="194">
        <f>IF(AK246&gt;0,$E$246-SUM($F$246:AJ246),0)</f>
        <v>0</v>
      </c>
      <c r="AL306" s="194">
        <f>IF(AL246&gt;0,$E$246-SUM($F$246:AK246),0)</f>
        <v>0</v>
      </c>
      <c r="AM306" s="194">
        <f>IF(AM246&gt;0,$E$246-SUM($F$246:AL246),0)</f>
        <v>0</v>
      </c>
      <c r="AN306" s="194">
        <f>IF(AN246&gt;0,$E$246-SUM($F$246:AM246),0)</f>
        <v>0</v>
      </c>
      <c r="AO306" s="28"/>
    </row>
    <row r="307" spans="1:42" s="119" customFormat="1" ht="15.75" customHeight="1" x14ac:dyDescent="0.25">
      <c r="A307" s="14"/>
      <c r="C307" s="119" t="s">
        <v>204</v>
      </c>
      <c r="D307" s="153"/>
      <c r="E307" s="276">
        <f>SUM(F307:AN307)</f>
        <v>486.46720638443492</v>
      </c>
      <c r="F307" s="34">
        <f>IF(F246&gt;0,F305*F246/F306,0)</f>
        <v>0</v>
      </c>
      <c r="G307" s="34">
        <f>IF(G246&gt;0,G305*G246/G306,IF(G294&gt;0,G294-SUM($F$307:F307),0))</f>
        <v>0</v>
      </c>
      <c r="H307" s="34">
        <f>IF(H246&gt;0,H305*H246/H306,IF(H294&gt;0,H294-SUM($F$307:G307),0))</f>
        <v>0</v>
      </c>
      <c r="I307" s="34">
        <f>IF(I246&gt;0,I305*I246/I306,IF(I294&gt;0,I294-SUM($F$307:H307),0))</f>
        <v>0</v>
      </c>
      <c r="J307" s="34">
        <f>IF(J246&gt;0,J305*J246/J306,IF(J294&gt;0,J294-SUM($F$307:I307),0))</f>
        <v>0</v>
      </c>
      <c r="K307" s="34">
        <f>IF(K246&gt;0,K305*K246/K306,IF(K294&gt;0,K294-SUM($F$307:J307),0))</f>
        <v>0</v>
      </c>
      <c r="L307" s="34">
        <f>IF(L246&gt;0,L305*L246/L306,IF(L294&gt;0,L294-SUM($F$307:K307),0))</f>
        <v>0</v>
      </c>
      <c r="M307" s="34">
        <f>IF(M246&gt;0,M305*M246/M306,IF(M294&gt;0,M294-SUM($F$307:L307),0))</f>
        <v>0</v>
      </c>
      <c r="N307" s="34">
        <f>IF(N246&gt;0,N305*N246/N306,IF(N294&gt;0,N294-SUM($F$307:M307),0))</f>
        <v>0</v>
      </c>
      <c r="O307" s="34">
        <f>IF(O246&gt;0,O305*O246/O306,IF(O294&gt;0,O294-SUM($F$307:N307),0))</f>
        <v>0</v>
      </c>
      <c r="P307" s="34">
        <f>IF(P246&gt;0,P305*P246/P306,IF(P294&gt;0,P294-SUM($F$307:O307),0))</f>
        <v>0</v>
      </c>
      <c r="Q307" s="34">
        <f>IF(Q246&gt;0,Q305*Q246/Q306,IF(Q294&gt;0,Q294-SUM($F$307:P307),0))</f>
        <v>0</v>
      </c>
      <c r="R307" s="34">
        <f>IF(R246&gt;0,R305*R246/R306,IF(R294&gt;0,R294-SUM($F$307:Q307),0))</f>
        <v>0</v>
      </c>
      <c r="S307" s="34">
        <f>IF(S246&gt;0,S305*S246/S306,IF(S294&gt;0,S294-SUM($F$307:R307),0))</f>
        <v>0</v>
      </c>
      <c r="T307" s="34">
        <f>IF(T246&gt;0,T305*T246/T306,IF(T294&gt;0,T294-SUM($F$307:S307),0))</f>
        <v>0</v>
      </c>
      <c r="U307" s="34">
        <f>IF(U246&gt;0,U305*U246/U306,IF(U294&gt;0,U294-SUM($F$307:T307),0))</f>
        <v>0</v>
      </c>
      <c r="V307" s="34">
        <f>IF(V246&gt;0,V305*V246/V306,IF(V294&gt;0,V294-SUM($F$307:U307),0))</f>
        <v>6.6966804728052844</v>
      </c>
      <c r="W307" s="34">
        <f>IF(W246&gt;0,W305*W246/W306,IF(W294&gt;0,W294-SUM($F$307:V307),0))</f>
        <v>25.50984395598746</v>
      </c>
      <c r="X307" s="34">
        <f>IF(X246&gt;0,X305*X246/X306,IF(X294&gt;0,X294-SUM($F$307:W307),0))</f>
        <v>39.098709394829278</v>
      </c>
      <c r="Y307" s="34">
        <f>IF(Y246&gt;0,Y305*Y246/Y306,IF(Y294&gt;0,Y294-SUM($F$307:X307),0))</f>
        <v>40.050800767360222</v>
      </c>
      <c r="Z307" s="34">
        <f>IF(Z246&gt;0,Z305*Z246/Z306,IF(Z294&gt;0,Z294-SUM($F$307:Y307),0))</f>
        <v>41.153469071759147</v>
      </c>
      <c r="AA307" s="34">
        <f>IF(AA246&gt;0,AA305*AA246/AA306,IF(AA294&gt;0,AA294-SUM($F$307:Z307),0))</f>
        <v>42.4543945511274</v>
      </c>
      <c r="AB307" s="34">
        <f>IF(AB246&gt;0,AB305*AB246/AB306,IF(AB294&gt;0,AB294-SUM($F$307:AA307),0))</f>
        <v>44.027841631369533</v>
      </c>
      <c r="AC307" s="34">
        <f>IF(AC246&gt;0,AC305*AC246/AC306,IF(AC294&gt;0,AC294-SUM($F$307:AB307),0))</f>
        <v>45.998919987032231</v>
      </c>
      <c r="AD307" s="34">
        <f>IF(AD246&gt;0,AD305*AD246/AD306,IF(AD294&gt;0,AD294-SUM($F$307:AC307),0))</f>
        <v>46.50541033879599</v>
      </c>
      <c r="AE307" s="34">
        <f>IF(AE246&gt;0,AE305*AE246/AE306,IF(AE294&gt;0,AE294-SUM($F$307:AD307),0))</f>
        <v>42.900116088910281</v>
      </c>
      <c r="AF307" s="34">
        <f>IF(AF246&gt;0,AF305*AF246/AF306,IF(AF294&gt;0,AF294-SUM($F$307:AE307),0))</f>
        <v>37.668876737088496</v>
      </c>
      <c r="AG307" s="34">
        <f>IF(AG246&gt;0,AG305*AG246/AG306,IF(AG294&gt;0,AG294-SUM($F$307:AF307),0))</f>
        <v>37.064897550379953</v>
      </c>
      <c r="AH307" s="34">
        <f>IF(AH246&gt;0,AH305*AH246/AH306,IF(AH294&gt;0,AH294-SUM($F$307:AG307),0))</f>
        <v>37.33724583698956</v>
      </c>
      <c r="AI307" s="34">
        <f>IF(AI246&gt;0,AI305*AI246/AI306,IF(AI294&gt;0,AI294-SUM($F$307:AH307),0))</f>
        <v>5.6843418860808015E-14</v>
      </c>
      <c r="AJ307" s="34">
        <f>IF(AJ246&gt;0,AJ305*AJ246/AJ306,IF(AJ294&gt;0,AJ294-SUM($F$307:AI307),0))</f>
        <v>0</v>
      </c>
      <c r="AK307" s="34">
        <f>IF(AK246&gt;0,AK305*AK246/AK306,IF(AK294&gt;0,AK294-SUM($F$307:AJ307),0))</f>
        <v>0</v>
      </c>
      <c r="AL307" s="34">
        <f>IF(AL246&gt;0,AL305*AL246/AL306,IF(AL294&gt;0,AL294-SUM($F$307:AK307),0))</f>
        <v>0</v>
      </c>
      <c r="AM307" s="34">
        <f>IF(AM246&gt;0,AM305*AM246/AM306,IF(AM294&gt;0,AM294-SUM($F$307:AL307),0))</f>
        <v>0</v>
      </c>
      <c r="AN307" s="34">
        <f>IF(AN246&gt;0,AN305*AN246/AN306,IF(AN294&gt;0,AN294-SUM($F$307:AM307),0))</f>
        <v>0</v>
      </c>
      <c r="AP307" s="119" t="s">
        <v>122</v>
      </c>
    </row>
    <row r="308" spans="1:42" s="27" customFormat="1" ht="15.75" customHeight="1" x14ac:dyDescent="0.25">
      <c r="A308" s="82"/>
      <c r="E308" s="86"/>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5"/>
      <c r="AP308" s="28"/>
    </row>
    <row r="309" spans="1:42" s="307" customFormat="1" ht="21.6" customHeight="1" x14ac:dyDescent="0.25">
      <c r="A309" s="306" t="s">
        <v>337</v>
      </c>
      <c r="E309" s="308"/>
      <c r="F309" s="309"/>
      <c r="G309" s="309"/>
      <c r="H309" s="309"/>
      <c r="I309" s="309"/>
      <c r="J309" s="309"/>
      <c r="K309" s="309"/>
      <c r="L309" s="309"/>
      <c r="M309" s="309"/>
      <c r="N309" s="309"/>
      <c r="O309" s="309"/>
      <c r="P309" s="309"/>
      <c r="Q309" s="309"/>
      <c r="R309" s="309"/>
      <c r="S309" s="309"/>
      <c r="T309" s="309"/>
      <c r="U309" s="309"/>
      <c r="V309" s="309"/>
      <c r="W309" s="309"/>
      <c r="X309" s="309"/>
      <c r="Y309" s="309"/>
      <c r="Z309" s="309"/>
      <c r="AA309" s="309"/>
      <c r="AB309" s="309"/>
      <c r="AC309" s="309"/>
      <c r="AD309" s="309"/>
      <c r="AE309" s="309"/>
      <c r="AF309" s="309"/>
      <c r="AG309" s="309"/>
      <c r="AH309" s="309"/>
      <c r="AI309" s="309"/>
      <c r="AJ309" s="309"/>
      <c r="AK309" s="309"/>
      <c r="AL309" s="309"/>
      <c r="AM309" s="309"/>
      <c r="AN309" s="309"/>
      <c r="AO309" s="310"/>
      <c r="AP309" s="311"/>
    </row>
    <row r="310" spans="1:42" s="26" customFormat="1" ht="15.75" customHeight="1" x14ac:dyDescent="0.25">
      <c r="A310" s="13"/>
      <c r="E310" s="119"/>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27"/>
      <c r="AP310" s="28"/>
    </row>
    <row r="311" spans="1:42" ht="15.75" customHeight="1" x14ac:dyDescent="0.25">
      <c r="A311" s="11" t="s">
        <v>144</v>
      </c>
    </row>
    <row r="312" spans="1:42" s="26" customFormat="1" ht="15.75" customHeight="1" x14ac:dyDescent="0.25">
      <c r="A312" s="13"/>
      <c r="C312" s="26" t="s">
        <v>25</v>
      </c>
      <c r="E312" s="85">
        <f>SUM(F312:AN312)</f>
        <v>23414.416099144441</v>
      </c>
      <c r="F312" s="41">
        <f t="shared" ref="F312:AN312" si="151">+F278</f>
        <v>0</v>
      </c>
      <c r="G312" s="41">
        <f t="shared" si="151"/>
        <v>0</v>
      </c>
      <c r="H312" s="41">
        <f t="shared" si="151"/>
        <v>0</v>
      </c>
      <c r="I312" s="41">
        <f t="shared" si="151"/>
        <v>0</v>
      </c>
      <c r="J312" s="41">
        <f t="shared" si="151"/>
        <v>0</v>
      </c>
      <c r="K312" s="41">
        <f t="shared" si="151"/>
        <v>0</v>
      </c>
      <c r="L312" s="41">
        <f t="shared" si="151"/>
        <v>0</v>
      </c>
      <c r="M312" s="41">
        <f t="shared" si="151"/>
        <v>0</v>
      </c>
      <c r="N312" s="41">
        <f t="shared" si="151"/>
        <v>0</v>
      </c>
      <c r="O312" s="41">
        <f t="shared" si="151"/>
        <v>0</v>
      </c>
      <c r="P312" s="41">
        <f t="shared" si="151"/>
        <v>0</v>
      </c>
      <c r="Q312" s="41">
        <f t="shared" si="151"/>
        <v>0</v>
      </c>
      <c r="R312" s="41">
        <f t="shared" si="151"/>
        <v>0</v>
      </c>
      <c r="S312" s="41">
        <f t="shared" si="151"/>
        <v>0</v>
      </c>
      <c r="T312" s="41">
        <f t="shared" si="151"/>
        <v>0</v>
      </c>
      <c r="U312" s="41">
        <f t="shared" si="151"/>
        <v>0</v>
      </c>
      <c r="V312" s="41">
        <f t="shared" si="151"/>
        <v>363.13211249999995</v>
      </c>
      <c r="W312" s="41">
        <f t="shared" si="151"/>
        <v>1382.8070843999999</v>
      </c>
      <c r="X312" s="41">
        <f t="shared" si="151"/>
        <v>2115.6948391320002</v>
      </c>
      <c r="Y312" s="41">
        <f t="shared" si="151"/>
        <v>2158.0087359146401</v>
      </c>
      <c r="Z312" s="41">
        <f t="shared" si="151"/>
        <v>2201.1689106329327</v>
      </c>
      <c r="AA312" s="41">
        <f t="shared" si="151"/>
        <v>2245.1922888455915</v>
      </c>
      <c r="AB312" s="41">
        <f t="shared" si="151"/>
        <v>2290.0961346225035</v>
      </c>
      <c r="AC312" s="41">
        <f t="shared" si="151"/>
        <v>2335.8980573149538</v>
      </c>
      <c r="AD312" s="41">
        <f t="shared" si="151"/>
        <v>2279.755052948612</v>
      </c>
      <c r="AE312" s="41">
        <f t="shared" si="151"/>
        <v>1993.1572748636434</v>
      </c>
      <c r="AF312" s="41">
        <f t="shared" si="151"/>
        <v>1609.4744994523921</v>
      </c>
      <c r="AG312" s="41">
        <f t="shared" si="151"/>
        <v>1382.4538858454234</v>
      </c>
      <c r="AH312" s="41">
        <f t="shared" si="151"/>
        <v>1057.577222671749</v>
      </c>
      <c r="AI312" s="41">
        <f t="shared" si="151"/>
        <v>0</v>
      </c>
      <c r="AJ312" s="41">
        <f t="shared" si="151"/>
        <v>0</v>
      </c>
      <c r="AK312" s="41">
        <f t="shared" si="151"/>
        <v>0</v>
      </c>
      <c r="AL312" s="41">
        <f t="shared" si="151"/>
        <v>0</v>
      </c>
      <c r="AM312" s="41">
        <f t="shared" si="151"/>
        <v>0</v>
      </c>
      <c r="AN312" s="41">
        <f t="shared" si="151"/>
        <v>0</v>
      </c>
      <c r="AO312" s="32"/>
      <c r="AP312" s="28"/>
    </row>
    <row r="313" spans="1:42" s="26" customFormat="1" ht="15.75" customHeight="1" x14ac:dyDescent="0.25">
      <c r="A313" s="13"/>
      <c r="C313" s="26" t="s">
        <v>26</v>
      </c>
      <c r="D313" s="93">
        <f>+Dashboard!L33</f>
        <v>0</v>
      </c>
      <c r="E313" s="85">
        <f>SUM(F313:AN313)</f>
        <v>0</v>
      </c>
      <c r="F313" s="41">
        <f t="shared" ref="F313:AN313" si="152">+F312*$D313</f>
        <v>0</v>
      </c>
      <c r="G313" s="41">
        <f t="shared" si="152"/>
        <v>0</v>
      </c>
      <c r="H313" s="41">
        <f t="shared" si="152"/>
        <v>0</v>
      </c>
      <c r="I313" s="41">
        <f t="shared" si="152"/>
        <v>0</v>
      </c>
      <c r="J313" s="41">
        <f t="shared" si="152"/>
        <v>0</v>
      </c>
      <c r="K313" s="41">
        <f t="shared" si="152"/>
        <v>0</v>
      </c>
      <c r="L313" s="41">
        <f t="shared" si="152"/>
        <v>0</v>
      </c>
      <c r="M313" s="41">
        <f t="shared" si="152"/>
        <v>0</v>
      </c>
      <c r="N313" s="41">
        <f t="shared" si="152"/>
        <v>0</v>
      </c>
      <c r="O313" s="41">
        <f t="shared" si="152"/>
        <v>0</v>
      </c>
      <c r="P313" s="41">
        <f t="shared" si="152"/>
        <v>0</v>
      </c>
      <c r="Q313" s="41">
        <f t="shared" si="152"/>
        <v>0</v>
      </c>
      <c r="R313" s="41">
        <f t="shared" si="152"/>
        <v>0</v>
      </c>
      <c r="S313" s="41">
        <f t="shared" si="152"/>
        <v>0</v>
      </c>
      <c r="T313" s="41">
        <f t="shared" si="152"/>
        <v>0</v>
      </c>
      <c r="U313" s="41">
        <f t="shared" si="152"/>
        <v>0</v>
      </c>
      <c r="V313" s="41">
        <f t="shared" si="152"/>
        <v>0</v>
      </c>
      <c r="W313" s="41">
        <f t="shared" si="152"/>
        <v>0</v>
      </c>
      <c r="X313" s="41">
        <f t="shared" si="152"/>
        <v>0</v>
      </c>
      <c r="Y313" s="41">
        <f t="shared" si="152"/>
        <v>0</v>
      </c>
      <c r="Z313" s="41">
        <f t="shared" si="152"/>
        <v>0</v>
      </c>
      <c r="AA313" s="41">
        <f t="shared" si="152"/>
        <v>0</v>
      </c>
      <c r="AB313" s="41">
        <f t="shared" si="152"/>
        <v>0</v>
      </c>
      <c r="AC313" s="41">
        <f t="shared" si="152"/>
        <v>0</v>
      </c>
      <c r="AD313" s="41">
        <f t="shared" si="152"/>
        <v>0</v>
      </c>
      <c r="AE313" s="41">
        <f t="shared" si="152"/>
        <v>0</v>
      </c>
      <c r="AF313" s="41">
        <f t="shared" si="152"/>
        <v>0</v>
      </c>
      <c r="AG313" s="41">
        <f t="shared" si="152"/>
        <v>0</v>
      </c>
      <c r="AH313" s="41">
        <f t="shared" si="152"/>
        <v>0</v>
      </c>
      <c r="AI313" s="41">
        <f t="shared" si="152"/>
        <v>0</v>
      </c>
      <c r="AJ313" s="41">
        <f t="shared" si="152"/>
        <v>0</v>
      </c>
      <c r="AK313" s="41">
        <f t="shared" si="152"/>
        <v>0</v>
      </c>
      <c r="AL313" s="41">
        <f t="shared" si="152"/>
        <v>0</v>
      </c>
      <c r="AM313" s="41">
        <f t="shared" si="152"/>
        <v>0</v>
      </c>
      <c r="AN313" s="41">
        <f t="shared" si="152"/>
        <v>0</v>
      </c>
      <c r="AO313" s="27"/>
      <c r="AP313" s="28"/>
    </row>
    <row r="314" spans="1:42" ht="15.75" customHeight="1" x14ac:dyDescent="0.25">
      <c r="C314" t="s">
        <v>27</v>
      </c>
      <c r="E314" s="276">
        <f>SUM(F314:AN314)</f>
        <v>23414.416099144441</v>
      </c>
      <c r="F314" s="42">
        <f>+F312-F313</f>
        <v>0</v>
      </c>
      <c r="G314" s="42">
        <f t="shared" ref="G314:AN314" si="153">+G312-G313</f>
        <v>0</v>
      </c>
      <c r="H314" s="42">
        <f t="shared" si="153"/>
        <v>0</v>
      </c>
      <c r="I314" s="42">
        <f t="shared" si="153"/>
        <v>0</v>
      </c>
      <c r="J314" s="42">
        <f t="shared" si="153"/>
        <v>0</v>
      </c>
      <c r="K314" s="42">
        <f t="shared" si="153"/>
        <v>0</v>
      </c>
      <c r="L314" s="42">
        <f t="shared" si="153"/>
        <v>0</v>
      </c>
      <c r="M314" s="42">
        <f t="shared" si="153"/>
        <v>0</v>
      </c>
      <c r="N314" s="42">
        <f t="shared" si="153"/>
        <v>0</v>
      </c>
      <c r="O314" s="42">
        <f t="shared" si="153"/>
        <v>0</v>
      </c>
      <c r="P314" s="42">
        <f t="shared" si="153"/>
        <v>0</v>
      </c>
      <c r="Q314" s="42">
        <f t="shared" si="153"/>
        <v>0</v>
      </c>
      <c r="R314" s="42">
        <f t="shared" si="153"/>
        <v>0</v>
      </c>
      <c r="S314" s="42">
        <f t="shared" si="153"/>
        <v>0</v>
      </c>
      <c r="T314" s="42">
        <f t="shared" si="153"/>
        <v>0</v>
      </c>
      <c r="U314" s="42">
        <f t="shared" si="153"/>
        <v>0</v>
      </c>
      <c r="V314" s="42">
        <f t="shared" si="153"/>
        <v>363.13211249999995</v>
      </c>
      <c r="W314" s="42">
        <f t="shared" si="153"/>
        <v>1382.8070843999999</v>
      </c>
      <c r="X314" s="42">
        <f t="shared" si="153"/>
        <v>2115.6948391320002</v>
      </c>
      <c r="Y314" s="42">
        <f t="shared" si="153"/>
        <v>2158.0087359146401</v>
      </c>
      <c r="Z314" s="42">
        <f t="shared" si="153"/>
        <v>2201.1689106329327</v>
      </c>
      <c r="AA314" s="42">
        <f t="shared" si="153"/>
        <v>2245.1922888455915</v>
      </c>
      <c r="AB314" s="42">
        <f t="shared" si="153"/>
        <v>2290.0961346225035</v>
      </c>
      <c r="AC314" s="42">
        <f t="shared" si="153"/>
        <v>2335.8980573149538</v>
      </c>
      <c r="AD314" s="42">
        <f t="shared" si="153"/>
        <v>2279.755052948612</v>
      </c>
      <c r="AE314" s="42">
        <f t="shared" si="153"/>
        <v>1993.1572748636434</v>
      </c>
      <c r="AF314" s="42">
        <f t="shared" si="153"/>
        <v>1609.4744994523921</v>
      </c>
      <c r="AG314" s="42">
        <f t="shared" si="153"/>
        <v>1382.4538858454234</v>
      </c>
      <c r="AH314" s="42">
        <f t="shared" si="153"/>
        <v>1057.577222671749</v>
      </c>
      <c r="AI314" s="42">
        <f t="shared" si="153"/>
        <v>0</v>
      </c>
      <c r="AJ314" s="42">
        <f t="shared" si="153"/>
        <v>0</v>
      </c>
      <c r="AK314" s="42">
        <f t="shared" si="153"/>
        <v>0</v>
      </c>
      <c r="AL314" s="42">
        <f t="shared" si="153"/>
        <v>0</v>
      </c>
      <c r="AM314" s="42">
        <f t="shared" si="153"/>
        <v>0</v>
      </c>
      <c r="AN314" s="42">
        <f t="shared" si="153"/>
        <v>0</v>
      </c>
      <c r="AO314" s="47"/>
    </row>
    <row r="315" spans="1:42" ht="15.75" customHeight="1" x14ac:dyDescent="0.25">
      <c r="C315"/>
      <c r="E315" s="99"/>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47"/>
    </row>
    <row r="316" spans="1:42" s="26" customFormat="1" ht="15.75" customHeight="1" x14ac:dyDescent="0.25">
      <c r="A316" s="13" t="s">
        <v>257</v>
      </c>
      <c r="B316" s="13"/>
      <c r="D316" s="43"/>
      <c r="E316" s="99"/>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47"/>
      <c r="AP316" s="28"/>
    </row>
    <row r="317" spans="1:42" s="26" customFormat="1" ht="15.75" customHeight="1" x14ac:dyDescent="0.25">
      <c r="A317" s="13"/>
      <c r="B317" s="13"/>
      <c r="C317" s="26" t="s">
        <v>320</v>
      </c>
      <c r="D317" s="43"/>
      <c r="E317" s="99">
        <f t="shared" ref="E317:E324" si="154">SUM(F317:AN317)</f>
        <v>3.7765000000000004</v>
      </c>
      <c r="F317" s="37">
        <f>F291*Dashboard!$D$22*'Field Profiles'!$D$29</f>
        <v>2.08</v>
      </c>
      <c r="G317" s="37">
        <f>G291*Dashboard!$D$22*'Field Profiles'!$D$29</f>
        <v>0</v>
      </c>
      <c r="H317" s="37">
        <f>H291*Dashboard!$D$22*'Field Profiles'!$D$29</f>
        <v>0</v>
      </c>
      <c r="I317" s="37">
        <f>I291*Dashboard!$D$22*'Field Profiles'!$D$29</f>
        <v>0</v>
      </c>
      <c r="J317" s="37">
        <f>J291*Dashboard!$D$22*'Field Profiles'!$D$29</f>
        <v>0</v>
      </c>
      <c r="K317" s="37">
        <f>K291*Dashboard!$D$22*'Field Profiles'!$D$29</f>
        <v>0</v>
      </c>
      <c r="L317" s="37">
        <f>L291*Dashboard!$D$22*'Field Profiles'!$D$29</f>
        <v>0</v>
      </c>
      <c r="M317" s="37">
        <f>M291*Dashboard!$D$22*'Field Profiles'!$D$29</f>
        <v>0</v>
      </c>
      <c r="N317" s="37">
        <f>N291*Dashboard!$D$22*'Field Profiles'!$D$29</f>
        <v>1.6965000000000001</v>
      </c>
      <c r="O317" s="37">
        <f>O291*Dashboard!$D$22*'Field Profiles'!$D$29</f>
        <v>0</v>
      </c>
      <c r="P317" s="37">
        <f>P291*Dashboard!$D$22*'Field Profiles'!$D$29</f>
        <v>0</v>
      </c>
      <c r="Q317" s="37">
        <f>Q291*Dashboard!$D$22*'Field Profiles'!$D$29</f>
        <v>0</v>
      </c>
      <c r="R317" s="37">
        <f>R291*Dashboard!$D$22*'Field Profiles'!$D$29</f>
        <v>0</v>
      </c>
      <c r="S317" s="37">
        <f>S291*Dashboard!$D$22*'Field Profiles'!$D$29</f>
        <v>0</v>
      </c>
      <c r="T317" s="37">
        <f>T291*Dashboard!$D$22*'Field Profiles'!$D$29</f>
        <v>0</v>
      </c>
      <c r="U317" s="37">
        <f>U291*Dashboard!$D$22*'Field Profiles'!$D$29</f>
        <v>0</v>
      </c>
      <c r="V317" s="37">
        <f>V291*Dashboard!$D$22*'Field Profiles'!$D$29</f>
        <v>0</v>
      </c>
      <c r="W317" s="37">
        <f>W291*Dashboard!$D$22*'Field Profiles'!$D$29</f>
        <v>0</v>
      </c>
      <c r="X317" s="37">
        <f>X291*Dashboard!$D$22*'Field Profiles'!$D$29</f>
        <v>0</v>
      </c>
      <c r="Y317" s="37">
        <f>Y291*Dashboard!$D$22*'Field Profiles'!$D$29</f>
        <v>0</v>
      </c>
      <c r="Z317" s="37">
        <f>Z291*Dashboard!$D$22*'Field Profiles'!$D$29</f>
        <v>0</v>
      </c>
      <c r="AA317" s="37">
        <f>AA291*Dashboard!$D$22*'Field Profiles'!$D$29</f>
        <v>0</v>
      </c>
      <c r="AB317" s="37">
        <f>AB291*Dashboard!$D$22*'Field Profiles'!$D$29</f>
        <v>0</v>
      </c>
      <c r="AC317" s="37">
        <f>AC291*Dashboard!$D$22*'Field Profiles'!$D$29</f>
        <v>0</v>
      </c>
      <c r="AD317" s="37">
        <f>AD291*Dashboard!$D$22*'Field Profiles'!$D$29</f>
        <v>0</v>
      </c>
      <c r="AE317" s="37">
        <f>AE291*Dashboard!$D$22*'Field Profiles'!$D$29</f>
        <v>0</v>
      </c>
      <c r="AF317" s="37">
        <f>AF291*Dashboard!$D$22*'Field Profiles'!$D$29</f>
        <v>0</v>
      </c>
      <c r="AG317" s="37">
        <f>AG291*Dashboard!$D$22*'Field Profiles'!$D$29</f>
        <v>0</v>
      </c>
      <c r="AH317" s="37">
        <f>AH291*Dashboard!$D$22*'Field Profiles'!$D$29</f>
        <v>0</v>
      </c>
      <c r="AI317" s="37">
        <f>AI291*Dashboard!$D$22*'Field Profiles'!$D$29</f>
        <v>0</v>
      </c>
      <c r="AJ317" s="37">
        <f>AJ291*Dashboard!$D$22*'Field Profiles'!$D$29</f>
        <v>0</v>
      </c>
      <c r="AK317" s="37">
        <f>AK291*Dashboard!$D$22*'Field Profiles'!$D$29</f>
        <v>0</v>
      </c>
      <c r="AL317" s="37">
        <f>AL291*Dashboard!$D$22*'Field Profiles'!$D$29</f>
        <v>0</v>
      </c>
      <c r="AM317" s="37">
        <f>AM291*Dashboard!$D$22*'Field Profiles'!$D$29</f>
        <v>0</v>
      </c>
      <c r="AN317" s="37">
        <f>AN291*Dashboard!$D$22*'Field Profiles'!$D$29</f>
        <v>0</v>
      </c>
      <c r="AO317" s="47"/>
      <c r="AP317" s="28"/>
    </row>
    <row r="318" spans="1:42" s="26" customFormat="1" ht="15.75" customHeight="1" x14ac:dyDescent="0.25">
      <c r="A318" s="13"/>
      <c r="B318" s="13"/>
      <c r="C318" s="26" t="s">
        <v>321</v>
      </c>
      <c r="D318" s="43"/>
      <c r="E318" s="99">
        <f t="shared" si="154"/>
        <v>73.528768876407369</v>
      </c>
      <c r="F318" s="37">
        <f>F292*Dashboard!$D$22*'Field Profiles'!$D$29</f>
        <v>0</v>
      </c>
      <c r="G318" s="37">
        <f>G292*Dashboard!$D$22*'Field Profiles'!$D$29</f>
        <v>0</v>
      </c>
      <c r="H318" s="37">
        <f>H292*Dashboard!$D$22*'Field Profiles'!$D$29</f>
        <v>0</v>
      </c>
      <c r="I318" s="37">
        <f>I292*Dashboard!$D$22*'Field Profiles'!$D$29</f>
        <v>0</v>
      </c>
      <c r="J318" s="37">
        <f>J292*Dashboard!$D$22*'Field Profiles'!$D$29</f>
        <v>0</v>
      </c>
      <c r="K318" s="37">
        <f>K292*Dashboard!$D$22*'Field Profiles'!$D$29</f>
        <v>0</v>
      </c>
      <c r="L318" s="37">
        <f>L292*Dashboard!$D$22*'Field Profiles'!$D$29</f>
        <v>0</v>
      </c>
      <c r="M318" s="37">
        <f>M292*Dashboard!$D$22*'Field Profiles'!$D$29</f>
        <v>0</v>
      </c>
      <c r="N318" s="37">
        <f>N292*Dashboard!$D$22*'Field Profiles'!$D$29</f>
        <v>0</v>
      </c>
      <c r="O318" s="37">
        <f>O292*Dashboard!$D$22*'Field Profiles'!$D$29</f>
        <v>0</v>
      </c>
      <c r="P318" s="37">
        <f>P292*Dashboard!$D$22*'Field Profiles'!$D$29</f>
        <v>0</v>
      </c>
      <c r="Q318" s="37">
        <f>Q292*Dashboard!$D$22*'Field Profiles'!$D$29</f>
        <v>0</v>
      </c>
      <c r="R318" s="37">
        <f>R292*Dashboard!$D$22*'Field Profiles'!$D$29</f>
        <v>0</v>
      </c>
      <c r="S318" s="37">
        <f>S292*Dashboard!$D$22*'Field Profiles'!$D$29</f>
        <v>8.1258579999999991</v>
      </c>
      <c r="T318" s="37">
        <f>T292*Dashboard!$D$22*'Field Profiles'!$D$29</f>
        <v>28.690529399999999</v>
      </c>
      <c r="U318" s="37">
        <f>U292*Dashboard!$D$22*'Field Profiles'!$D$29</f>
        <v>22.761153323999999</v>
      </c>
      <c r="V318" s="37">
        <f>V292*Dashboard!$D$22*'Field Profiles'!$D$29</f>
        <v>4.6432752780959996</v>
      </c>
      <c r="W318" s="37">
        <f>W292*Dashboard!$D$22*'Field Profiles'!$D$29</f>
        <v>0</v>
      </c>
      <c r="X318" s="37">
        <f>X292*Dashboard!$D$22*'Field Profiles'!$D$29</f>
        <v>0</v>
      </c>
      <c r="Y318" s="37">
        <f>Y292*Dashboard!$D$22*'Field Profiles'!$D$29</f>
        <v>0</v>
      </c>
      <c r="Z318" s="37">
        <f>Z292*Dashboard!$D$22*'Field Profiles'!$D$29</f>
        <v>1.177735009235596</v>
      </c>
      <c r="AA318" s="37">
        <f>AA292*Dashboard!$D$22*'Field Profiles'!$D$29</f>
        <v>4.1583105326087599</v>
      </c>
      <c r="AB318" s="37">
        <f>AB292*Dashboard!$D$22*'Field Profiles'!$D$29</f>
        <v>3.2989263558696158</v>
      </c>
      <c r="AC318" s="37">
        <f>AC292*Dashboard!$D$22*'Field Profiles'!$D$29</f>
        <v>0.67298097659740164</v>
      </c>
      <c r="AD318" s="37">
        <f>AD292*Dashboard!$D$22*'Field Profiles'!$D$29</f>
        <v>0</v>
      </c>
      <c r="AE318" s="37">
        <f>AE292*Dashboard!$D$22*'Field Profiles'!$D$29</f>
        <v>0</v>
      </c>
      <c r="AF318" s="37">
        <f>AF292*Dashboard!$D$22*'Field Profiles'!$D$29</f>
        <v>0</v>
      </c>
      <c r="AG318" s="37">
        <f>AG292*Dashboard!$D$22*'Field Profiles'!$D$29</f>
        <v>0</v>
      </c>
      <c r="AH318" s="37">
        <f>AH292*Dashboard!$D$22*'Field Profiles'!$D$29</f>
        <v>0</v>
      </c>
      <c r="AI318" s="37">
        <f>AI292*Dashboard!$D$22*'Field Profiles'!$D$29</f>
        <v>0</v>
      </c>
      <c r="AJ318" s="37">
        <f>AJ292*Dashboard!$D$22*'Field Profiles'!$D$29</f>
        <v>0</v>
      </c>
      <c r="AK318" s="37">
        <f>AK292*Dashboard!$D$22*'Field Profiles'!$D$29</f>
        <v>0</v>
      </c>
      <c r="AL318" s="37">
        <f>AL292*Dashboard!$D$22*'Field Profiles'!$D$29</f>
        <v>0</v>
      </c>
      <c r="AM318" s="37">
        <f>AM292*Dashboard!$D$22*'Field Profiles'!$D$29</f>
        <v>0</v>
      </c>
      <c r="AN318" s="37">
        <f>AN292*Dashboard!$D$22*'Field Profiles'!$D$29</f>
        <v>0</v>
      </c>
      <c r="AO318" s="47"/>
      <c r="AP318" s="28"/>
    </row>
    <row r="319" spans="1:42" s="26" customFormat="1" ht="15.75" customHeight="1" x14ac:dyDescent="0.25">
      <c r="A319" s="13"/>
      <c r="B319" s="13"/>
      <c r="C319" s="26" t="s">
        <v>322</v>
      </c>
      <c r="D319" s="43"/>
      <c r="E319" s="99">
        <f t="shared" si="154"/>
        <v>137.07689468129735</v>
      </c>
      <c r="F319" s="37">
        <f>+F293*Dashboard!$D$22*'Field Profiles'!$D$30</f>
        <v>0</v>
      </c>
      <c r="G319" s="37">
        <f>+G293*Dashboard!$D$22*'Field Profiles'!$D$30</f>
        <v>0</v>
      </c>
      <c r="H319" s="37">
        <f>+H293*Dashboard!$D$22*'Field Profiles'!$D$30</f>
        <v>0</v>
      </c>
      <c r="I319" s="37">
        <f>+I293*Dashboard!$D$22*'Field Profiles'!$D$30</f>
        <v>0</v>
      </c>
      <c r="J319" s="37">
        <f>+J293*Dashboard!$D$22*'Field Profiles'!$D$30</f>
        <v>0</v>
      </c>
      <c r="K319" s="37">
        <f>+K293*Dashboard!$D$22*'Field Profiles'!$D$30</f>
        <v>0</v>
      </c>
      <c r="L319" s="37">
        <f>+L293*Dashboard!$D$22*'Field Profiles'!$D$30</f>
        <v>0</v>
      </c>
      <c r="M319" s="37">
        <f>+M293*Dashboard!$D$22*'Field Profiles'!$D$30</f>
        <v>0</v>
      </c>
      <c r="N319" s="37">
        <f>+N293*Dashboard!$D$22*'Field Profiles'!$D$30</f>
        <v>0</v>
      </c>
      <c r="O319" s="37">
        <f>+O293*Dashboard!$D$22*'Field Profiles'!$D$30</f>
        <v>0</v>
      </c>
      <c r="P319" s="37">
        <f>+P293*Dashboard!$D$22*'Field Profiles'!$D$30</f>
        <v>0</v>
      </c>
      <c r="Q319" s="37">
        <f>+Q293*Dashboard!$D$22*'Field Profiles'!$D$30</f>
        <v>0</v>
      </c>
      <c r="R319" s="37">
        <f>+R293*Dashboard!$D$22*'Field Profiles'!$D$30</f>
        <v>0</v>
      </c>
      <c r="S319" s="37">
        <f>+S293*Dashboard!$D$22*'Field Profiles'!$D$30</f>
        <v>0</v>
      </c>
      <c r="T319" s="37">
        <f>+T293*Dashboard!$D$22*'Field Profiles'!$D$30</f>
        <v>0</v>
      </c>
      <c r="U319" s="37">
        <f>+U293*Dashboard!$D$22*'Field Profiles'!$D$30</f>
        <v>0</v>
      </c>
      <c r="V319" s="37">
        <f>+V293*Dashboard!$D$22*'Field Profiles'!$D$30</f>
        <v>9.3374522550415353</v>
      </c>
      <c r="W319" s="37">
        <f>+W293*Dashboard!$D$22*'Field Profiles'!$D$30</f>
        <v>9.5242013001423675</v>
      </c>
      <c r="X319" s="37">
        <f>+X293*Dashboard!$D$22*'Field Profiles'!$D$30</f>
        <v>9.7146853261452151</v>
      </c>
      <c r="Y319" s="37">
        <f>+Y293*Dashboard!$D$22*'Field Profiles'!$D$30</f>
        <v>9.9089790326681211</v>
      </c>
      <c r="Z319" s="37">
        <f>+Z293*Dashboard!$D$22*'Field Profiles'!$D$30</f>
        <v>10.107158613321483</v>
      </c>
      <c r="AA319" s="37">
        <f>+AA293*Dashboard!$D$22*'Field Profiles'!$D$30</f>
        <v>10.309301785587913</v>
      </c>
      <c r="AB319" s="37">
        <f>+AB293*Dashboard!$D$22*'Field Profiles'!$D$30</f>
        <v>10.51548782129967</v>
      </c>
      <c r="AC319" s="37">
        <f>+AC293*Dashboard!$D$22*'Field Profiles'!$D$30</f>
        <v>10.725797577725666</v>
      </c>
      <c r="AD319" s="37">
        <f>+AD293*Dashboard!$D$22*'Field Profiles'!$D$30</f>
        <v>10.940313529280179</v>
      </c>
      <c r="AE319" s="37">
        <f>+AE293*Dashboard!$D$22*'Field Profiles'!$D$30</f>
        <v>11.159119799865781</v>
      </c>
      <c r="AF319" s="37">
        <f>+AF293*Dashboard!$D$22*'Field Profiles'!$D$30</f>
        <v>11.382302195863097</v>
      </c>
      <c r="AG319" s="37">
        <f>+AG293*Dashboard!$D$22*'Field Profiles'!$D$30</f>
        <v>11.60994823978036</v>
      </c>
      <c r="AH319" s="37">
        <f>+AH293*Dashboard!$D$22*'Field Profiles'!$D$30</f>
        <v>11.842147204575969</v>
      </c>
      <c r="AI319" s="37">
        <f>+AI293*Dashboard!$D$22*'Field Profiles'!$D$30</f>
        <v>0</v>
      </c>
      <c r="AJ319" s="37">
        <f>+AJ293*Dashboard!$D$22*'Field Profiles'!$D$30</f>
        <v>0</v>
      </c>
      <c r="AK319" s="37">
        <f>+AK293*Dashboard!$D$22*'Field Profiles'!$D$30</f>
        <v>0</v>
      </c>
      <c r="AL319" s="37">
        <f>+AL293*Dashboard!$D$22*'Field Profiles'!$D$30</f>
        <v>0</v>
      </c>
      <c r="AM319" s="37">
        <f>+AM293*Dashboard!$D$22*'Field Profiles'!$D$30</f>
        <v>0</v>
      </c>
      <c r="AN319" s="37">
        <f>+AN293*Dashboard!$D$22*'Field Profiles'!$D$30</f>
        <v>0</v>
      </c>
      <c r="AO319" s="47"/>
      <c r="AP319" s="28"/>
    </row>
    <row r="320" spans="1:42" s="26" customFormat="1" ht="15.75" customHeight="1" x14ac:dyDescent="0.25">
      <c r="A320" s="13"/>
      <c r="B320" s="13"/>
      <c r="C320" s="26" t="s">
        <v>323</v>
      </c>
      <c r="D320" s="43"/>
      <c r="E320" s="99">
        <f t="shared" si="154"/>
        <v>8.7149999999999999</v>
      </c>
      <c r="F320" s="37">
        <f>F291*Dashboard!$D$23</f>
        <v>4.8</v>
      </c>
      <c r="G320" s="37">
        <f>G291*Dashboard!$D$23</f>
        <v>0</v>
      </c>
      <c r="H320" s="37">
        <f>H291*Dashboard!$D$23</f>
        <v>0</v>
      </c>
      <c r="I320" s="37">
        <f>I291*Dashboard!$D$23</f>
        <v>0</v>
      </c>
      <c r="J320" s="37">
        <f>J291*Dashboard!$D$23</f>
        <v>0</v>
      </c>
      <c r="K320" s="37">
        <f>K291*Dashboard!$D$23</f>
        <v>0</v>
      </c>
      <c r="L320" s="37">
        <f>L291*Dashboard!$D$23</f>
        <v>0</v>
      </c>
      <c r="M320" s="37">
        <f>M291*Dashboard!$D$23</f>
        <v>0</v>
      </c>
      <c r="N320" s="37">
        <f>N291*Dashboard!$D$23</f>
        <v>3.915</v>
      </c>
      <c r="O320" s="37">
        <f>O291*Dashboard!$D$23</f>
        <v>0</v>
      </c>
      <c r="P320" s="37">
        <f>P291*Dashboard!$D$23</f>
        <v>0</v>
      </c>
      <c r="Q320" s="37">
        <f>Q291*Dashboard!$D$23</f>
        <v>0</v>
      </c>
      <c r="R320" s="37">
        <f>R291*Dashboard!$D$23</f>
        <v>0</v>
      </c>
      <c r="S320" s="37">
        <f>S291*Dashboard!$D$23</f>
        <v>0</v>
      </c>
      <c r="T320" s="37">
        <f>T291*Dashboard!$D$23</f>
        <v>0</v>
      </c>
      <c r="U320" s="37">
        <f>U291*Dashboard!$D$23</f>
        <v>0</v>
      </c>
      <c r="V320" s="37">
        <f>V291*Dashboard!$D$23</f>
        <v>0</v>
      </c>
      <c r="W320" s="37">
        <f>W291*Dashboard!$D$23</f>
        <v>0</v>
      </c>
      <c r="X320" s="37">
        <f>X291*Dashboard!$D$23</f>
        <v>0</v>
      </c>
      <c r="Y320" s="37">
        <f>Y291*Dashboard!$D$23</f>
        <v>0</v>
      </c>
      <c r="Z320" s="37">
        <f>Z291*Dashboard!$D$23</f>
        <v>0</v>
      </c>
      <c r="AA320" s="37">
        <f>AA291*Dashboard!$D$23</f>
        <v>0</v>
      </c>
      <c r="AB320" s="37">
        <f>AB291*Dashboard!$D$23</f>
        <v>0</v>
      </c>
      <c r="AC320" s="37">
        <f>AC291*Dashboard!$D$23</f>
        <v>0</v>
      </c>
      <c r="AD320" s="37">
        <f>AD291*Dashboard!$D$23</f>
        <v>0</v>
      </c>
      <c r="AE320" s="37">
        <f>AE291*Dashboard!$D$23</f>
        <v>0</v>
      </c>
      <c r="AF320" s="37">
        <f>AF291*Dashboard!$D$23</f>
        <v>0</v>
      </c>
      <c r="AG320" s="37">
        <f>AG291*Dashboard!$D$23</f>
        <v>0</v>
      </c>
      <c r="AH320" s="37">
        <f>AH291*Dashboard!$D$23</f>
        <v>0</v>
      </c>
      <c r="AI320" s="37">
        <f>AI291*Dashboard!$D$23</f>
        <v>0</v>
      </c>
      <c r="AJ320" s="37">
        <f>AJ291*Dashboard!$D$23</f>
        <v>0</v>
      </c>
      <c r="AK320" s="37">
        <f>AK291*Dashboard!$D$23</f>
        <v>0</v>
      </c>
      <c r="AL320" s="37">
        <f>AL291*Dashboard!$D$23</f>
        <v>0</v>
      </c>
      <c r="AM320" s="37">
        <f>AM291*Dashboard!$D$23</f>
        <v>0</v>
      </c>
      <c r="AN320" s="37">
        <f>AN291*Dashboard!$D$23</f>
        <v>0</v>
      </c>
      <c r="AO320" s="47"/>
      <c r="AP320" s="28"/>
    </row>
    <row r="321" spans="1:42" s="26" customFormat="1" ht="15.75" customHeight="1" x14ac:dyDescent="0.25">
      <c r="A321" s="13"/>
      <c r="B321" s="13"/>
      <c r="C321" s="26" t="s">
        <v>324</v>
      </c>
      <c r="D321" s="43"/>
      <c r="E321" s="99">
        <f t="shared" si="154"/>
        <v>169.68177433017081</v>
      </c>
      <c r="F321" s="37">
        <f>F292*Dashboard!$D$23</f>
        <v>0</v>
      </c>
      <c r="G321" s="37">
        <f>G292*Dashboard!$D$23</f>
        <v>0</v>
      </c>
      <c r="H321" s="37">
        <f>H292*Dashboard!$D$23</f>
        <v>0</v>
      </c>
      <c r="I321" s="37">
        <f>I292*Dashboard!$D$23</f>
        <v>0</v>
      </c>
      <c r="J321" s="37">
        <f>J292*Dashboard!$D$23</f>
        <v>0</v>
      </c>
      <c r="K321" s="37">
        <f>K292*Dashboard!$D$23</f>
        <v>0</v>
      </c>
      <c r="L321" s="37">
        <f>L292*Dashboard!$D$23</f>
        <v>0</v>
      </c>
      <c r="M321" s="37">
        <f>M292*Dashboard!$D$23</f>
        <v>0</v>
      </c>
      <c r="N321" s="37">
        <f>N292*Dashboard!$D$23</f>
        <v>0</v>
      </c>
      <c r="O321" s="37">
        <f>O292*Dashboard!$D$23</f>
        <v>0</v>
      </c>
      <c r="P321" s="37">
        <f>P292*Dashboard!$D$23</f>
        <v>0</v>
      </c>
      <c r="Q321" s="37">
        <f>Q292*Dashboard!$D$23</f>
        <v>0</v>
      </c>
      <c r="R321" s="37">
        <f>R292*Dashboard!$D$23</f>
        <v>0</v>
      </c>
      <c r="S321" s="37">
        <f>S292*Dashboard!$D$23</f>
        <v>18.751979999999996</v>
      </c>
      <c r="T321" s="37">
        <f>T292*Dashboard!$D$23</f>
        <v>66.208913999999979</v>
      </c>
      <c r="U321" s="37">
        <f>U292*Dashboard!$D$23</f>
        <v>52.525738439999984</v>
      </c>
      <c r="V321" s="37">
        <f>V292*Dashboard!$D$23</f>
        <v>10.715250641759997</v>
      </c>
      <c r="W321" s="37">
        <f>W292*Dashboard!$D$23</f>
        <v>0</v>
      </c>
      <c r="X321" s="37">
        <f>X292*Dashboard!$D$23</f>
        <v>0</v>
      </c>
      <c r="Y321" s="37">
        <f>Y292*Dashboard!$D$23</f>
        <v>0</v>
      </c>
      <c r="Z321" s="37">
        <f>Z292*Dashboard!$D$23</f>
        <v>2.717850021312914</v>
      </c>
      <c r="AA321" s="37">
        <f>AA292*Dashboard!$D$23</f>
        <v>9.5961012290971368</v>
      </c>
      <c r="AB321" s="37">
        <f>AB292*Dashboard!$D$23</f>
        <v>7.6129069750837273</v>
      </c>
      <c r="AC321" s="37">
        <f>AC292*Dashboard!$D$23</f>
        <v>1.5530330229170803</v>
      </c>
      <c r="AD321" s="37">
        <f>AD292*Dashboard!$D$23</f>
        <v>0</v>
      </c>
      <c r="AE321" s="37">
        <f>AE292*Dashboard!$D$23</f>
        <v>0</v>
      </c>
      <c r="AF321" s="37">
        <f>AF292*Dashboard!$D$23</f>
        <v>0</v>
      </c>
      <c r="AG321" s="37">
        <f>AG292*Dashboard!$D$23</f>
        <v>0</v>
      </c>
      <c r="AH321" s="37">
        <f>AH292*Dashboard!$D$23</f>
        <v>0</v>
      </c>
      <c r="AI321" s="37">
        <f>AI292*Dashboard!$D$23</f>
        <v>0</v>
      </c>
      <c r="AJ321" s="37">
        <f>AJ292*Dashboard!$D$23</f>
        <v>0</v>
      </c>
      <c r="AK321" s="37">
        <f>AK292*Dashboard!$D$23</f>
        <v>0</v>
      </c>
      <c r="AL321" s="37">
        <f>AL292*Dashboard!$D$23</f>
        <v>0</v>
      </c>
      <c r="AM321" s="37">
        <f>AM292*Dashboard!$D$23</f>
        <v>0</v>
      </c>
      <c r="AN321" s="37">
        <f>AN292*Dashboard!$D$23</f>
        <v>0</v>
      </c>
      <c r="AO321" s="47"/>
      <c r="AP321" s="28"/>
    </row>
    <row r="322" spans="1:42" s="26" customFormat="1" ht="15.75" customHeight="1" x14ac:dyDescent="0.25">
      <c r="A322" s="13"/>
      <c r="B322" s="13"/>
      <c r="C322" s="26" t="s">
        <v>325</v>
      </c>
      <c r="D322" s="43"/>
      <c r="E322" s="298">
        <f t="shared" si="154"/>
        <v>150.42731926616995</v>
      </c>
      <c r="F322" s="45">
        <f>F293*Dashboard!$D$23</f>
        <v>0</v>
      </c>
      <c r="G322" s="45">
        <f>G293*Dashboard!$D$23</f>
        <v>0</v>
      </c>
      <c r="H322" s="45">
        <f>H293*Dashboard!$D$23</f>
        <v>0</v>
      </c>
      <c r="I322" s="45">
        <f>I293*Dashboard!$D$23</f>
        <v>0</v>
      </c>
      <c r="J322" s="45">
        <f>J293*Dashboard!$D$23</f>
        <v>0</v>
      </c>
      <c r="K322" s="45">
        <f>K293*Dashboard!$D$23</f>
        <v>0</v>
      </c>
      <c r="L322" s="45">
        <f>L293*Dashboard!$D$23</f>
        <v>0</v>
      </c>
      <c r="M322" s="45">
        <f>M293*Dashboard!$D$23</f>
        <v>0</v>
      </c>
      <c r="N322" s="45">
        <f>N293*Dashboard!$D$23</f>
        <v>0</v>
      </c>
      <c r="O322" s="45">
        <f>O293*Dashboard!$D$23</f>
        <v>0</v>
      </c>
      <c r="P322" s="45">
        <f>P293*Dashboard!$D$23</f>
        <v>0</v>
      </c>
      <c r="Q322" s="45">
        <f>Q293*Dashboard!$D$23</f>
        <v>0</v>
      </c>
      <c r="R322" s="45">
        <f>R293*Dashboard!$D$23</f>
        <v>0</v>
      </c>
      <c r="S322" s="45">
        <f>S293*Dashboard!$D$23</f>
        <v>0</v>
      </c>
      <c r="T322" s="45">
        <f>T293*Dashboard!$D$23</f>
        <v>0</v>
      </c>
      <c r="U322" s="45">
        <f>U293*Dashboard!$D$23</f>
        <v>0</v>
      </c>
      <c r="V322" s="45">
        <f>V293*Dashboard!$D$23</f>
        <v>10.246861185230767</v>
      </c>
      <c r="W322" s="45">
        <f>W293*Dashboard!$D$23</f>
        <v>10.451798408935383</v>
      </c>
      <c r="X322" s="45">
        <f>X293*Dashboard!$D$23</f>
        <v>10.660834377114091</v>
      </c>
      <c r="Y322" s="45">
        <f>Y293*Dashboard!$D$23</f>
        <v>10.874051064656374</v>
      </c>
      <c r="Z322" s="45">
        <f>Z293*Dashboard!$D$23</f>
        <v>11.091532085949501</v>
      </c>
      <c r="AA322" s="45">
        <f>AA293*Dashboard!$D$23</f>
        <v>11.313362727668492</v>
      </c>
      <c r="AB322" s="45">
        <f>AB293*Dashboard!$D$23</f>
        <v>11.539629982221861</v>
      </c>
      <c r="AC322" s="45">
        <f>AC293*Dashboard!$D$23</f>
        <v>11.770422581866299</v>
      </c>
      <c r="AD322" s="45">
        <f>AD293*Dashboard!$D$23</f>
        <v>12.005831033503625</v>
      </c>
      <c r="AE322" s="45">
        <f>AE293*Dashboard!$D$23</f>
        <v>12.245947654173698</v>
      </c>
      <c r="AF322" s="45">
        <f>AF293*Dashboard!$D$23</f>
        <v>12.490866607257169</v>
      </c>
      <c r="AG322" s="45">
        <f>AG293*Dashboard!$D$23</f>
        <v>12.740683939402315</v>
      </c>
      <c r="AH322" s="45">
        <f>AH293*Dashboard!$D$23</f>
        <v>12.995497618190363</v>
      </c>
      <c r="AI322" s="45">
        <f>AI293*Dashboard!$D$23</f>
        <v>0</v>
      </c>
      <c r="AJ322" s="45">
        <f>AJ293*Dashboard!$D$23</f>
        <v>0</v>
      </c>
      <c r="AK322" s="45">
        <f>AK293*Dashboard!$D$23</f>
        <v>0</v>
      </c>
      <c r="AL322" s="45">
        <f>AL293*Dashboard!$D$23</f>
        <v>0</v>
      </c>
      <c r="AM322" s="45">
        <f>AM293*Dashboard!$D$23</f>
        <v>0</v>
      </c>
      <c r="AN322" s="45">
        <f>AN293*Dashboard!$D$23</f>
        <v>0</v>
      </c>
      <c r="AO322" s="47"/>
      <c r="AP322" s="28"/>
    </row>
    <row r="323" spans="1:42" s="26" customFormat="1" ht="15.75" customHeight="1" x14ac:dyDescent="0.25">
      <c r="A323" s="13"/>
      <c r="B323" s="13"/>
      <c r="C323" s="26" t="s">
        <v>258</v>
      </c>
      <c r="D323" s="43"/>
      <c r="E323" s="99">
        <f t="shared" si="154"/>
        <v>214.3821635577047</v>
      </c>
      <c r="F323" s="37">
        <f>SUM(F291:F292)*Dashboard!$D$22*'Field Profiles'!$D$29+F293*Dashboard!$D$22*'Field Profiles'!$D$30</f>
        <v>2.08</v>
      </c>
      <c r="G323" s="37">
        <f>SUM(G291:G292)*Dashboard!$D$22*'Field Profiles'!$D$29+G293*Dashboard!$D$22*'Field Profiles'!$D$30</f>
        <v>0</v>
      </c>
      <c r="H323" s="37">
        <f>SUM(H291:H292)*Dashboard!$D$22*'Field Profiles'!$D$29+H293*Dashboard!$D$22*'Field Profiles'!$D$30</f>
        <v>0</v>
      </c>
      <c r="I323" s="37">
        <f>SUM(I291:I292)*Dashboard!$D$22*'Field Profiles'!$D$29+I293*Dashboard!$D$22*'Field Profiles'!$D$30</f>
        <v>0</v>
      </c>
      <c r="J323" s="37">
        <f>SUM(J291:J292)*Dashboard!$D$22*'Field Profiles'!$D$29+J293*Dashboard!$D$22*'Field Profiles'!$D$30</f>
        <v>0</v>
      </c>
      <c r="K323" s="37">
        <f>SUM(K291:K292)*Dashboard!$D$22*'Field Profiles'!$D$29+K293*Dashboard!$D$22*'Field Profiles'!$D$30</f>
        <v>0</v>
      </c>
      <c r="L323" s="37">
        <f>SUM(L291:L292)*Dashboard!$D$22*'Field Profiles'!$D$29+L293*Dashboard!$D$22*'Field Profiles'!$D$30</f>
        <v>0</v>
      </c>
      <c r="M323" s="37">
        <f>SUM(M291:M292)*Dashboard!$D$22*'Field Profiles'!$D$29+M293*Dashboard!$D$22*'Field Profiles'!$D$30</f>
        <v>0</v>
      </c>
      <c r="N323" s="37">
        <f>SUM(N291:N292)*Dashboard!$D$22*'Field Profiles'!$D$29+N293*Dashboard!$D$22*'Field Profiles'!$D$30</f>
        <v>1.6965000000000001</v>
      </c>
      <c r="O323" s="37">
        <f>SUM(O291:O292)*Dashboard!$D$22*'Field Profiles'!$D$29+O293*Dashboard!$D$22*'Field Profiles'!$D$30</f>
        <v>0</v>
      </c>
      <c r="P323" s="37">
        <f>SUM(P291:P292)*Dashboard!$D$22*'Field Profiles'!$D$29+P293*Dashboard!$D$22*'Field Profiles'!$D$30</f>
        <v>0</v>
      </c>
      <c r="Q323" s="37">
        <f>SUM(Q291:Q292)*Dashboard!$D$22*'Field Profiles'!$D$29+Q293*Dashboard!$D$22*'Field Profiles'!$D$30</f>
        <v>0</v>
      </c>
      <c r="R323" s="37">
        <f>SUM(R291:R292)*Dashboard!$D$22*'Field Profiles'!$D$29+R293*Dashboard!$D$22*'Field Profiles'!$D$30</f>
        <v>0</v>
      </c>
      <c r="S323" s="37">
        <f>SUM(S291:S292)*Dashboard!$D$22*'Field Profiles'!$D$29+S293*Dashboard!$D$22*'Field Profiles'!$D$30</f>
        <v>8.1258579999999991</v>
      </c>
      <c r="T323" s="37">
        <f>SUM(T291:T292)*Dashboard!$D$22*'Field Profiles'!$D$29+T293*Dashboard!$D$22*'Field Profiles'!$D$30</f>
        <v>28.690529399999999</v>
      </c>
      <c r="U323" s="37">
        <f>SUM(U291:U292)*Dashboard!$D$22*'Field Profiles'!$D$29+U293*Dashboard!$D$22*'Field Profiles'!$D$30</f>
        <v>22.761153323999999</v>
      </c>
      <c r="V323" s="37">
        <f>SUM(V291:V292)*Dashboard!$D$22*'Field Profiles'!$D$29+V293*Dashboard!$D$22*'Field Profiles'!$D$30</f>
        <v>13.980727533137536</v>
      </c>
      <c r="W323" s="37">
        <f>SUM(W291:W292)*Dashboard!$D$22*'Field Profiles'!$D$29+W293*Dashboard!$D$22*'Field Profiles'!$D$30</f>
        <v>9.5242013001423675</v>
      </c>
      <c r="X323" s="37">
        <f>SUM(X291:X292)*Dashboard!$D$22*'Field Profiles'!$D$29+X293*Dashboard!$D$22*'Field Profiles'!$D$30</f>
        <v>9.7146853261452151</v>
      </c>
      <c r="Y323" s="37">
        <f>SUM(Y291:Y292)*Dashboard!$D$22*'Field Profiles'!$D$29+Y293*Dashboard!$D$22*'Field Profiles'!$D$30</f>
        <v>9.9089790326681211</v>
      </c>
      <c r="Z323" s="37">
        <f>SUM(Z291:Z292)*Dashboard!$D$22*'Field Profiles'!$D$29+Z293*Dashboard!$D$22*'Field Profiles'!$D$30</f>
        <v>11.284893622557078</v>
      </c>
      <c r="AA323" s="37">
        <f>SUM(AA291:AA292)*Dashboard!$D$22*'Field Profiles'!$D$29+AA293*Dashboard!$D$22*'Field Profiles'!$D$30</f>
        <v>14.467612318196672</v>
      </c>
      <c r="AB323" s="37">
        <f>SUM(AB291:AB292)*Dashboard!$D$22*'Field Profiles'!$D$29+AB293*Dashboard!$D$22*'Field Profiles'!$D$30</f>
        <v>13.814414177169287</v>
      </c>
      <c r="AC323" s="37">
        <f>SUM(AC291:AC292)*Dashboard!$D$22*'Field Profiles'!$D$29+AC293*Dashboard!$D$22*'Field Profiles'!$D$30</f>
        <v>11.398778554323068</v>
      </c>
      <c r="AD323" s="37">
        <f>SUM(AD291:AD292)*Dashboard!$D$22*'Field Profiles'!$D$29+AD293*Dashboard!$D$22*'Field Profiles'!$D$30</f>
        <v>10.940313529280179</v>
      </c>
      <c r="AE323" s="37">
        <f>SUM(AE291:AE292)*Dashboard!$D$22*'Field Profiles'!$D$29+AE293*Dashboard!$D$22*'Field Profiles'!$D$30</f>
        <v>11.159119799865781</v>
      </c>
      <c r="AF323" s="37">
        <f>SUM(AF291:AF292)*Dashboard!$D$22*'Field Profiles'!$D$29+AF293*Dashboard!$D$22*'Field Profiles'!$D$30</f>
        <v>11.382302195863097</v>
      </c>
      <c r="AG323" s="37">
        <f>SUM(AG291:AG292)*Dashboard!$D$22*'Field Profiles'!$D$29+AG293*Dashboard!$D$22*'Field Profiles'!$D$30</f>
        <v>11.60994823978036</v>
      </c>
      <c r="AH323" s="37">
        <f>SUM(AH291:AH292)*Dashboard!$D$22*'Field Profiles'!$D$29+AH293*Dashboard!$D$22*'Field Profiles'!$D$30</f>
        <v>11.842147204575969</v>
      </c>
      <c r="AI323" s="37">
        <f>SUM(AI291:AI292)*Dashboard!$D$22*'Field Profiles'!$D$29+AI293*Dashboard!$D$22*'Field Profiles'!$D$30</f>
        <v>0</v>
      </c>
      <c r="AJ323" s="37">
        <f>SUM(AJ291:AJ292)*Dashboard!$D$22*'Field Profiles'!$D$29+AJ293*Dashboard!$D$22*'Field Profiles'!$D$30</f>
        <v>0</v>
      </c>
      <c r="AK323" s="37">
        <f>SUM(AK291:AK292)*Dashboard!$D$22*'Field Profiles'!$D$29+AK293*Dashboard!$D$22*'Field Profiles'!$D$30</f>
        <v>0</v>
      </c>
      <c r="AL323" s="37">
        <f>SUM(AL291:AL292)*Dashboard!$D$22*'Field Profiles'!$D$29+AL293*Dashboard!$D$22*'Field Profiles'!$D$30</f>
        <v>0</v>
      </c>
      <c r="AM323" s="37">
        <f>SUM(AM291:AM292)*Dashboard!$D$22*'Field Profiles'!$D$29+AM293*Dashboard!$D$22*'Field Profiles'!$D$30</f>
        <v>0</v>
      </c>
      <c r="AN323" s="37">
        <f>SUM(AN291:AN292)*Dashboard!$D$22*'Field Profiles'!$D$29+AN293*Dashboard!$D$22*'Field Profiles'!$D$30</f>
        <v>0</v>
      </c>
      <c r="AO323" s="47"/>
      <c r="AP323" s="28"/>
    </row>
    <row r="324" spans="1:42" s="26" customFormat="1" ht="15.75" customHeight="1" x14ac:dyDescent="0.25">
      <c r="A324" s="13"/>
      <c r="B324" s="13"/>
      <c r="C324" s="26" t="s">
        <v>256</v>
      </c>
      <c r="D324" s="43"/>
      <c r="E324" s="99">
        <f t="shared" si="154"/>
        <v>328.82409359634073</v>
      </c>
      <c r="F324" s="37">
        <f>SUM(F291:F293)*Dashboard!$D$23</f>
        <v>4.8</v>
      </c>
      <c r="G324" s="37">
        <f>SUM(G291:G293)*Dashboard!$D$23</f>
        <v>0</v>
      </c>
      <c r="H324" s="37">
        <f>SUM(H291:H293)*Dashboard!$D$23</f>
        <v>0</v>
      </c>
      <c r="I324" s="37">
        <f>SUM(I291:I293)*Dashboard!$D$23</f>
        <v>0</v>
      </c>
      <c r="J324" s="37">
        <f>SUM(J291:J293)*Dashboard!$D$23</f>
        <v>0</v>
      </c>
      <c r="K324" s="37">
        <f>SUM(K291:K293)*Dashboard!$D$23</f>
        <v>0</v>
      </c>
      <c r="L324" s="37">
        <f>SUM(L291:L293)*Dashboard!$D$23</f>
        <v>0</v>
      </c>
      <c r="M324" s="37">
        <f>SUM(M291:M293)*Dashboard!$D$23</f>
        <v>0</v>
      </c>
      <c r="N324" s="37">
        <f>SUM(N291:N293)*Dashboard!$D$23</f>
        <v>3.915</v>
      </c>
      <c r="O324" s="37">
        <f>SUM(O291:O293)*Dashboard!$D$23</f>
        <v>0</v>
      </c>
      <c r="P324" s="37">
        <f>SUM(P291:P293)*Dashboard!$D$23</f>
        <v>0</v>
      </c>
      <c r="Q324" s="37">
        <f>SUM(Q291:Q293)*Dashboard!$D$23</f>
        <v>0</v>
      </c>
      <c r="R324" s="37">
        <f>SUM(R291:R293)*Dashboard!$D$23</f>
        <v>0</v>
      </c>
      <c r="S324" s="37">
        <f>SUM(S291:S293)*Dashboard!$D$23</f>
        <v>18.751979999999996</v>
      </c>
      <c r="T324" s="37">
        <f>SUM(T291:T293)*Dashboard!$D$23</f>
        <v>66.208913999999979</v>
      </c>
      <c r="U324" s="37">
        <f>SUM(U291:U293)*Dashboard!$D$23</f>
        <v>52.525738439999984</v>
      </c>
      <c r="V324" s="37">
        <f>SUM(V291:V293)*Dashboard!$D$23</f>
        <v>20.96211182699076</v>
      </c>
      <c r="W324" s="37">
        <f>SUM(W291:W293)*Dashboard!$D$23</f>
        <v>10.451798408935383</v>
      </c>
      <c r="X324" s="37">
        <f>SUM(X291:X293)*Dashboard!$D$23</f>
        <v>10.660834377114091</v>
      </c>
      <c r="Y324" s="37">
        <f>SUM(Y291:Y293)*Dashboard!$D$23</f>
        <v>10.874051064656374</v>
      </c>
      <c r="Z324" s="37">
        <f>SUM(Z291:Z293)*Dashboard!$D$23</f>
        <v>13.809382107262415</v>
      </c>
      <c r="AA324" s="37">
        <f>SUM(AA291:AA293)*Dashboard!$D$23</f>
        <v>20.909463956765631</v>
      </c>
      <c r="AB324" s="37">
        <f>SUM(AB291:AB293)*Dashboard!$D$23</f>
        <v>19.152536957305589</v>
      </c>
      <c r="AC324" s="37">
        <f>SUM(AC291:AC293)*Dashboard!$D$23</f>
        <v>13.32345560478338</v>
      </c>
      <c r="AD324" s="37">
        <f>SUM(AD291:AD293)*Dashboard!$D$23</f>
        <v>12.005831033503625</v>
      </c>
      <c r="AE324" s="37">
        <f>SUM(AE291:AE293)*Dashboard!$D$23</f>
        <v>12.245947654173698</v>
      </c>
      <c r="AF324" s="37">
        <f>SUM(AF291:AF293)*Dashboard!$D$23</f>
        <v>12.490866607257169</v>
      </c>
      <c r="AG324" s="37">
        <f>SUM(AG291:AG293)*Dashboard!$D$23</f>
        <v>12.740683939402315</v>
      </c>
      <c r="AH324" s="37">
        <f>SUM(AH291:AH293)*Dashboard!$D$23</f>
        <v>12.995497618190363</v>
      </c>
      <c r="AI324" s="37">
        <f>SUM(AI291:AI293)*Dashboard!$D$23</f>
        <v>0</v>
      </c>
      <c r="AJ324" s="37">
        <f>SUM(AJ291:AJ293)*Dashboard!$D$23</f>
        <v>0</v>
      </c>
      <c r="AK324" s="37">
        <f>SUM(AK291:AK293)*Dashboard!$D$23</f>
        <v>0</v>
      </c>
      <c r="AL324" s="37">
        <f>SUM(AL291:AL293)*Dashboard!$D$23</f>
        <v>0</v>
      </c>
      <c r="AM324" s="37">
        <f>SUM(AM291:AM293)*Dashboard!$D$23</f>
        <v>0</v>
      </c>
      <c r="AN324" s="37">
        <f>SUM(AN291:AN293)*Dashboard!$D$23</f>
        <v>0</v>
      </c>
      <c r="AO324" s="47"/>
      <c r="AP324" s="28"/>
    </row>
    <row r="325" spans="1:42" s="26" customFormat="1" ht="15.75" customHeight="1" x14ac:dyDescent="0.25">
      <c r="A325" s="13"/>
      <c r="B325" s="13"/>
      <c r="D325" s="43"/>
      <c r="E325" s="99"/>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47"/>
      <c r="AP325" s="28"/>
    </row>
    <row r="326" spans="1:42" ht="15.75" customHeight="1" x14ac:dyDescent="0.25">
      <c r="A326" s="11" t="s">
        <v>28</v>
      </c>
    </row>
    <row r="327" spans="1:42" ht="15.75" customHeight="1" x14ac:dyDescent="0.25">
      <c r="B327" s="46" t="s">
        <v>31</v>
      </c>
    </row>
    <row r="328" spans="1:42" ht="15.75" customHeight="1" x14ac:dyDescent="0.25">
      <c r="C328" s="94" t="s">
        <v>32</v>
      </c>
    </row>
    <row r="329" spans="1:42" ht="15.75" customHeight="1" x14ac:dyDescent="0.25">
      <c r="C329" s="43" t="s">
        <v>136</v>
      </c>
      <c r="E329" s="85">
        <f t="shared" ref="E329:E334" si="155">SUM(F329:AN329)</f>
        <v>290.5</v>
      </c>
      <c r="F329" s="5">
        <f t="shared" ref="F329:AN329" si="156">+F291</f>
        <v>160</v>
      </c>
      <c r="G329" s="5">
        <f t="shared" si="156"/>
        <v>0</v>
      </c>
      <c r="H329" s="5">
        <f t="shared" si="156"/>
        <v>0</v>
      </c>
      <c r="I329" s="5">
        <f t="shared" si="156"/>
        <v>0</v>
      </c>
      <c r="J329" s="5">
        <f t="shared" si="156"/>
        <v>0</v>
      </c>
      <c r="K329" s="5">
        <f t="shared" si="156"/>
        <v>0</v>
      </c>
      <c r="L329" s="5">
        <f t="shared" si="156"/>
        <v>0</v>
      </c>
      <c r="M329" s="5">
        <f t="shared" si="156"/>
        <v>0</v>
      </c>
      <c r="N329" s="5">
        <f t="shared" si="156"/>
        <v>130.5</v>
      </c>
      <c r="O329" s="5">
        <f t="shared" si="156"/>
        <v>0</v>
      </c>
      <c r="P329" s="5">
        <f t="shared" si="156"/>
        <v>0</v>
      </c>
      <c r="Q329" s="5">
        <f t="shared" si="156"/>
        <v>0</v>
      </c>
      <c r="R329" s="5">
        <f t="shared" si="156"/>
        <v>0</v>
      </c>
      <c r="S329" s="5">
        <f t="shared" si="156"/>
        <v>0</v>
      </c>
      <c r="T329" s="5">
        <f t="shared" si="156"/>
        <v>0</v>
      </c>
      <c r="U329" s="5">
        <f t="shared" si="156"/>
        <v>0</v>
      </c>
      <c r="V329" s="5">
        <f t="shared" si="156"/>
        <v>0</v>
      </c>
      <c r="W329" s="5">
        <f t="shared" si="156"/>
        <v>0</v>
      </c>
      <c r="X329" s="5">
        <f t="shared" si="156"/>
        <v>0</v>
      </c>
      <c r="Y329" s="5">
        <f t="shared" si="156"/>
        <v>0</v>
      </c>
      <c r="Z329" s="5">
        <f t="shared" si="156"/>
        <v>0</v>
      </c>
      <c r="AA329" s="5">
        <f t="shared" si="156"/>
        <v>0</v>
      </c>
      <c r="AB329" s="5">
        <f t="shared" si="156"/>
        <v>0</v>
      </c>
      <c r="AC329" s="5">
        <f t="shared" si="156"/>
        <v>0</v>
      </c>
      <c r="AD329" s="5">
        <f t="shared" si="156"/>
        <v>0</v>
      </c>
      <c r="AE329" s="5">
        <f t="shared" si="156"/>
        <v>0</v>
      </c>
      <c r="AF329" s="5">
        <f t="shared" si="156"/>
        <v>0</v>
      </c>
      <c r="AG329" s="5">
        <f t="shared" si="156"/>
        <v>0</v>
      </c>
      <c r="AH329" s="5">
        <f t="shared" si="156"/>
        <v>0</v>
      </c>
      <c r="AI329" s="5">
        <f t="shared" si="156"/>
        <v>0</v>
      </c>
      <c r="AJ329" s="5">
        <f t="shared" si="156"/>
        <v>0</v>
      </c>
      <c r="AK329" s="5">
        <f t="shared" si="156"/>
        <v>0</v>
      </c>
      <c r="AL329" s="5">
        <f t="shared" si="156"/>
        <v>0</v>
      </c>
      <c r="AM329" s="5">
        <f t="shared" si="156"/>
        <v>0</v>
      </c>
      <c r="AN329" s="5">
        <f t="shared" si="156"/>
        <v>0</v>
      </c>
    </row>
    <row r="330" spans="1:42" s="54" customFormat="1" ht="15.75" customHeight="1" x14ac:dyDescent="0.25">
      <c r="A330" s="115"/>
      <c r="B330" s="115"/>
      <c r="C330" s="102" t="s">
        <v>147</v>
      </c>
      <c r="D330" s="116"/>
      <c r="E330" s="85">
        <f t="shared" si="155"/>
        <v>1433.4263314564023</v>
      </c>
      <c r="F330" s="106">
        <f t="shared" ref="F330:AN330" si="157">+F299</f>
        <v>0</v>
      </c>
      <c r="G330" s="106">
        <f t="shared" si="157"/>
        <v>0</v>
      </c>
      <c r="H330" s="106">
        <f t="shared" si="157"/>
        <v>0</v>
      </c>
      <c r="I330" s="106">
        <f t="shared" si="157"/>
        <v>0</v>
      </c>
      <c r="J330" s="106">
        <f t="shared" si="157"/>
        <v>0</v>
      </c>
      <c r="K330" s="106">
        <f t="shared" si="157"/>
        <v>0</v>
      </c>
      <c r="L330" s="106">
        <f t="shared" si="157"/>
        <v>0</v>
      </c>
      <c r="M330" s="106">
        <f t="shared" si="157"/>
        <v>0</v>
      </c>
      <c r="N330" s="106">
        <f t="shared" si="157"/>
        <v>0</v>
      </c>
      <c r="O330" s="106">
        <f t="shared" si="157"/>
        <v>0</v>
      </c>
      <c r="P330" s="106">
        <f t="shared" si="157"/>
        <v>0</v>
      </c>
      <c r="Q330" s="106">
        <f t="shared" si="157"/>
        <v>0</v>
      </c>
      <c r="R330" s="106">
        <f t="shared" si="157"/>
        <v>0</v>
      </c>
      <c r="S330" s="106">
        <f t="shared" si="157"/>
        <v>123.390592</v>
      </c>
      <c r="T330" s="106">
        <f t="shared" si="157"/>
        <v>435.66370559999996</v>
      </c>
      <c r="U330" s="106">
        <f t="shared" si="157"/>
        <v>345.62653977599996</v>
      </c>
      <c r="V330" s="106">
        <f t="shared" si="157"/>
        <v>70.507814114303997</v>
      </c>
      <c r="W330" s="106">
        <f t="shared" si="157"/>
        <v>0</v>
      </c>
      <c r="X330" s="106">
        <f t="shared" si="157"/>
        <v>0</v>
      </c>
      <c r="Y330" s="106">
        <f t="shared" si="157"/>
        <v>0</v>
      </c>
      <c r="Z330" s="106">
        <f t="shared" si="157"/>
        <v>57.980800454675503</v>
      </c>
      <c r="AA330" s="106">
        <f t="shared" si="157"/>
        <v>204.71682622073891</v>
      </c>
      <c r="AB330" s="106">
        <f t="shared" si="157"/>
        <v>162.40868213511951</v>
      </c>
      <c r="AC330" s="106">
        <f t="shared" si="157"/>
        <v>33.131371155564388</v>
      </c>
      <c r="AD330" s="106">
        <f t="shared" si="157"/>
        <v>0</v>
      </c>
      <c r="AE330" s="106">
        <f t="shared" si="157"/>
        <v>0</v>
      </c>
      <c r="AF330" s="106">
        <f t="shared" si="157"/>
        <v>0</v>
      </c>
      <c r="AG330" s="106">
        <f t="shared" si="157"/>
        <v>0</v>
      </c>
      <c r="AH330" s="106">
        <f t="shared" si="157"/>
        <v>0</v>
      </c>
      <c r="AI330" s="106">
        <f t="shared" si="157"/>
        <v>0</v>
      </c>
      <c r="AJ330" s="106">
        <f t="shared" si="157"/>
        <v>0</v>
      </c>
      <c r="AK330" s="106">
        <f t="shared" si="157"/>
        <v>0</v>
      </c>
      <c r="AL330" s="106">
        <f t="shared" si="157"/>
        <v>0</v>
      </c>
      <c r="AM330" s="106">
        <f t="shared" si="157"/>
        <v>0</v>
      </c>
      <c r="AN330" s="106">
        <f t="shared" si="157"/>
        <v>0</v>
      </c>
      <c r="AO330" s="122"/>
      <c r="AP330" s="117"/>
    </row>
    <row r="331" spans="1:42" s="54" customFormat="1" ht="15.75" customHeight="1" x14ac:dyDescent="0.25">
      <c r="A331" s="115"/>
      <c r="B331" s="115"/>
      <c r="C331" s="102" t="s">
        <v>53</v>
      </c>
      <c r="D331" s="116"/>
      <c r="E331" s="85">
        <f t="shared" si="155"/>
        <v>5014.2439755389987</v>
      </c>
      <c r="F331" s="106">
        <f t="shared" ref="F331:AN331" si="158">+F293</f>
        <v>0</v>
      </c>
      <c r="G331" s="106">
        <f t="shared" si="158"/>
        <v>0</v>
      </c>
      <c r="H331" s="106">
        <f t="shared" si="158"/>
        <v>0</v>
      </c>
      <c r="I331" s="106">
        <f t="shared" si="158"/>
        <v>0</v>
      </c>
      <c r="J331" s="106">
        <f t="shared" si="158"/>
        <v>0</v>
      </c>
      <c r="K331" s="106">
        <f t="shared" si="158"/>
        <v>0</v>
      </c>
      <c r="L331" s="106">
        <f t="shared" si="158"/>
        <v>0</v>
      </c>
      <c r="M331" s="106">
        <f t="shared" si="158"/>
        <v>0</v>
      </c>
      <c r="N331" s="106">
        <f t="shared" si="158"/>
        <v>0</v>
      </c>
      <c r="O331" s="106">
        <f t="shared" si="158"/>
        <v>0</v>
      </c>
      <c r="P331" s="106">
        <f t="shared" si="158"/>
        <v>0</v>
      </c>
      <c r="Q331" s="106">
        <f t="shared" si="158"/>
        <v>0</v>
      </c>
      <c r="R331" s="106">
        <f t="shared" si="158"/>
        <v>0</v>
      </c>
      <c r="S331" s="106">
        <f t="shared" si="158"/>
        <v>0</v>
      </c>
      <c r="T331" s="106">
        <f t="shared" si="158"/>
        <v>0</v>
      </c>
      <c r="U331" s="106">
        <f t="shared" si="158"/>
        <v>0</v>
      </c>
      <c r="V331" s="106">
        <f t="shared" si="158"/>
        <v>341.56203950769225</v>
      </c>
      <c r="W331" s="106">
        <f t="shared" si="158"/>
        <v>348.3932802978461</v>
      </c>
      <c r="X331" s="106">
        <f t="shared" si="158"/>
        <v>355.36114590380305</v>
      </c>
      <c r="Y331" s="106">
        <f t="shared" si="158"/>
        <v>362.46836882187915</v>
      </c>
      <c r="Z331" s="106">
        <f t="shared" si="158"/>
        <v>369.71773619831669</v>
      </c>
      <c r="AA331" s="106">
        <f t="shared" si="158"/>
        <v>377.11209092228307</v>
      </c>
      <c r="AB331" s="106">
        <f t="shared" si="158"/>
        <v>384.65433274072871</v>
      </c>
      <c r="AC331" s="106">
        <f t="shared" si="158"/>
        <v>392.34741939554334</v>
      </c>
      <c r="AD331" s="106">
        <f t="shared" si="158"/>
        <v>400.1943677834542</v>
      </c>
      <c r="AE331" s="106">
        <f t="shared" si="158"/>
        <v>408.19825513912326</v>
      </c>
      <c r="AF331" s="106">
        <f t="shared" si="158"/>
        <v>416.36222024190567</v>
      </c>
      <c r="AG331" s="106">
        <f t="shared" si="158"/>
        <v>424.68946464674383</v>
      </c>
      <c r="AH331" s="106">
        <f t="shared" si="158"/>
        <v>433.18325393967876</v>
      </c>
      <c r="AI331" s="106">
        <f t="shared" si="158"/>
        <v>0</v>
      </c>
      <c r="AJ331" s="106">
        <f t="shared" si="158"/>
        <v>0</v>
      </c>
      <c r="AK331" s="106">
        <f t="shared" si="158"/>
        <v>0</v>
      </c>
      <c r="AL331" s="106">
        <f t="shared" si="158"/>
        <v>0</v>
      </c>
      <c r="AM331" s="106">
        <f t="shared" si="158"/>
        <v>0</v>
      </c>
      <c r="AN331" s="106">
        <f t="shared" si="158"/>
        <v>0</v>
      </c>
      <c r="AO331" s="122"/>
      <c r="AP331" s="117"/>
    </row>
    <row r="332" spans="1:42" s="49" customFormat="1" ht="15.75" customHeight="1" x14ac:dyDescent="0.25">
      <c r="A332" s="48"/>
      <c r="B332" s="48"/>
      <c r="C332" s="102" t="s">
        <v>257</v>
      </c>
      <c r="D332" s="102"/>
      <c r="E332" s="85">
        <f t="shared" si="155"/>
        <v>543.20625715404549</v>
      </c>
      <c r="F332" s="37">
        <f>SUM(F323:F324)</f>
        <v>6.88</v>
      </c>
      <c r="G332" s="37">
        <f t="shared" ref="G332:AN332" si="159">SUM(G323:G324)</f>
        <v>0</v>
      </c>
      <c r="H332" s="37">
        <f t="shared" si="159"/>
        <v>0</v>
      </c>
      <c r="I332" s="37">
        <f t="shared" si="159"/>
        <v>0</v>
      </c>
      <c r="J332" s="37">
        <f t="shared" si="159"/>
        <v>0</v>
      </c>
      <c r="K332" s="37">
        <f t="shared" si="159"/>
        <v>0</v>
      </c>
      <c r="L332" s="37">
        <f t="shared" si="159"/>
        <v>0</v>
      </c>
      <c r="M332" s="37">
        <f t="shared" si="159"/>
        <v>0</v>
      </c>
      <c r="N332" s="37">
        <f t="shared" si="159"/>
        <v>5.6115000000000004</v>
      </c>
      <c r="O332" s="37">
        <f t="shared" si="159"/>
        <v>0</v>
      </c>
      <c r="P332" s="37">
        <f t="shared" si="159"/>
        <v>0</v>
      </c>
      <c r="Q332" s="37">
        <f t="shared" si="159"/>
        <v>0</v>
      </c>
      <c r="R332" s="37">
        <f t="shared" si="159"/>
        <v>0</v>
      </c>
      <c r="S332" s="37">
        <f t="shared" si="159"/>
        <v>26.877837999999997</v>
      </c>
      <c r="T332" s="37">
        <f t="shared" si="159"/>
        <v>94.899443399999981</v>
      </c>
      <c r="U332" s="37">
        <f t="shared" si="159"/>
        <v>75.286891763999989</v>
      </c>
      <c r="V332" s="37">
        <f t="shared" si="159"/>
        <v>34.942839360128296</v>
      </c>
      <c r="W332" s="37">
        <f t="shared" si="159"/>
        <v>19.975999709077751</v>
      </c>
      <c r="X332" s="37">
        <f t="shared" si="159"/>
        <v>20.375519703259307</v>
      </c>
      <c r="Y332" s="37">
        <f t="shared" si="159"/>
        <v>20.783030097324495</v>
      </c>
      <c r="Z332" s="37">
        <f t="shared" si="159"/>
        <v>25.094275729819493</v>
      </c>
      <c r="AA332" s="37">
        <f t="shared" si="159"/>
        <v>35.377076274962306</v>
      </c>
      <c r="AB332" s="37">
        <f t="shared" si="159"/>
        <v>32.966951134474876</v>
      </c>
      <c r="AC332" s="37">
        <f t="shared" si="159"/>
        <v>24.722234159106449</v>
      </c>
      <c r="AD332" s="37">
        <f t="shared" si="159"/>
        <v>22.946144562783804</v>
      </c>
      <c r="AE332" s="37">
        <f t="shared" si="159"/>
        <v>23.405067454039479</v>
      </c>
      <c r="AF332" s="37">
        <f t="shared" si="159"/>
        <v>23.873168803120265</v>
      </c>
      <c r="AG332" s="37">
        <f t="shared" si="159"/>
        <v>24.350632179182675</v>
      </c>
      <c r="AH332" s="37">
        <f t="shared" si="159"/>
        <v>24.837644822766332</v>
      </c>
      <c r="AI332" s="37">
        <f t="shared" si="159"/>
        <v>0</v>
      </c>
      <c r="AJ332" s="37">
        <f t="shared" si="159"/>
        <v>0</v>
      </c>
      <c r="AK332" s="37">
        <f t="shared" si="159"/>
        <v>0</v>
      </c>
      <c r="AL332" s="37">
        <f t="shared" si="159"/>
        <v>0</v>
      </c>
      <c r="AM332" s="37">
        <f t="shared" si="159"/>
        <v>0</v>
      </c>
      <c r="AN332" s="37">
        <f t="shared" si="159"/>
        <v>0</v>
      </c>
      <c r="AO332" s="124"/>
      <c r="AP332" s="50"/>
    </row>
    <row r="333" spans="1:42" s="26" customFormat="1" ht="15.75" customHeight="1" x14ac:dyDescent="0.25">
      <c r="A333" s="13"/>
      <c r="B333" s="13"/>
      <c r="C333" s="43" t="s">
        <v>161</v>
      </c>
      <c r="D333" s="43"/>
      <c r="E333" s="85">
        <f t="shared" si="155"/>
        <v>486.46720638443492</v>
      </c>
      <c r="F333" s="41">
        <f t="shared" ref="F333:AN333" si="160">+F307</f>
        <v>0</v>
      </c>
      <c r="G333" s="41">
        <f t="shared" si="160"/>
        <v>0</v>
      </c>
      <c r="H333" s="41">
        <f t="shared" si="160"/>
        <v>0</v>
      </c>
      <c r="I333" s="41">
        <f t="shared" si="160"/>
        <v>0</v>
      </c>
      <c r="J333" s="41">
        <f t="shared" si="160"/>
        <v>0</v>
      </c>
      <c r="K333" s="41">
        <f t="shared" si="160"/>
        <v>0</v>
      </c>
      <c r="L333" s="41">
        <f t="shared" si="160"/>
        <v>0</v>
      </c>
      <c r="M333" s="41">
        <f t="shared" si="160"/>
        <v>0</v>
      </c>
      <c r="N333" s="41">
        <f t="shared" si="160"/>
        <v>0</v>
      </c>
      <c r="O333" s="41">
        <f t="shared" si="160"/>
        <v>0</v>
      </c>
      <c r="P333" s="41">
        <f t="shared" si="160"/>
        <v>0</v>
      </c>
      <c r="Q333" s="41">
        <f t="shared" si="160"/>
        <v>0</v>
      </c>
      <c r="R333" s="41">
        <f t="shared" si="160"/>
        <v>0</v>
      </c>
      <c r="S333" s="41">
        <f t="shared" si="160"/>
        <v>0</v>
      </c>
      <c r="T333" s="41">
        <f t="shared" si="160"/>
        <v>0</v>
      </c>
      <c r="U333" s="41">
        <f t="shared" si="160"/>
        <v>0</v>
      </c>
      <c r="V333" s="41">
        <f t="shared" si="160"/>
        <v>6.6966804728052844</v>
      </c>
      <c r="W333" s="41">
        <f t="shared" si="160"/>
        <v>25.50984395598746</v>
      </c>
      <c r="X333" s="41">
        <f t="shared" si="160"/>
        <v>39.098709394829278</v>
      </c>
      <c r="Y333" s="41">
        <f t="shared" si="160"/>
        <v>40.050800767360222</v>
      </c>
      <c r="Z333" s="41">
        <f t="shared" si="160"/>
        <v>41.153469071759147</v>
      </c>
      <c r="AA333" s="41">
        <f t="shared" si="160"/>
        <v>42.4543945511274</v>
      </c>
      <c r="AB333" s="41">
        <f t="shared" si="160"/>
        <v>44.027841631369533</v>
      </c>
      <c r="AC333" s="41">
        <f t="shared" si="160"/>
        <v>45.998919987032231</v>
      </c>
      <c r="AD333" s="41">
        <f t="shared" si="160"/>
        <v>46.50541033879599</v>
      </c>
      <c r="AE333" s="41">
        <f t="shared" si="160"/>
        <v>42.900116088910281</v>
      </c>
      <c r="AF333" s="41">
        <f t="shared" si="160"/>
        <v>37.668876737088496</v>
      </c>
      <c r="AG333" s="41">
        <f t="shared" si="160"/>
        <v>37.064897550379953</v>
      </c>
      <c r="AH333" s="41">
        <f t="shared" si="160"/>
        <v>37.33724583698956</v>
      </c>
      <c r="AI333" s="41">
        <f t="shared" si="160"/>
        <v>5.6843418860808015E-14</v>
      </c>
      <c r="AJ333" s="41">
        <f t="shared" si="160"/>
        <v>0</v>
      </c>
      <c r="AK333" s="41">
        <f t="shared" si="160"/>
        <v>0</v>
      </c>
      <c r="AL333" s="41">
        <f t="shared" si="160"/>
        <v>0</v>
      </c>
      <c r="AM333" s="41">
        <f t="shared" si="160"/>
        <v>0</v>
      </c>
      <c r="AN333" s="41">
        <f t="shared" si="160"/>
        <v>0</v>
      </c>
      <c r="AO333" s="27"/>
      <c r="AP333" s="28"/>
    </row>
    <row r="334" spans="1:42" ht="15.75" customHeight="1" x14ac:dyDescent="0.25">
      <c r="C334" t="s">
        <v>35</v>
      </c>
      <c r="E334" s="276">
        <f t="shared" si="155"/>
        <v>7767.8437705338811</v>
      </c>
      <c r="F334" s="42">
        <f>SUM(F329:F333)</f>
        <v>166.88</v>
      </c>
      <c r="G334" s="42">
        <f t="shared" ref="G334:AN334" si="161">SUM(G329:G333)</f>
        <v>0</v>
      </c>
      <c r="H334" s="42">
        <f t="shared" si="161"/>
        <v>0</v>
      </c>
      <c r="I334" s="42">
        <f t="shared" si="161"/>
        <v>0</v>
      </c>
      <c r="J334" s="42">
        <f t="shared" si="161"/>
        <v>0</v>
      </c>
      <c r="K334" s="42">
        <f t="shared" si="161"/>
        <v>0</v>
      </c>
      <c r="L334" s="42">
        <f t="shared" si="161"/>
        <v>0</v>
      </c>
      <c r="M334" s="42">
        <f t="shared" si="161"/>
        <v>0</v>
      </c>
      <c r="N334" s="42">
        <f t="shared" si="161"/>
        <v>136.11150000000001</v>
      </c>
      <c r="O334" s="42">
        <f t="shared" si="161"/>
        <v>0</v>
      </c>
      <c r="P334" s="42">
        <f t="shared" si="161"/>
        <v>0</v>
      </c>
      <c r="Q334" s="42">
        <f t="shared" si="161"/>
        <v>0</v>
      </c>
      <c r="R334" s="42">
        <f t="shared" si="161"/>
        <v>0</v>
      </c>
      <c r="S334" s="42">
        <f t="shared" si="161"/>
        <v>150.26843</v>
      </c>
      <c r="T334" s="42">
        <f t="shared" si="161"/>
        <v>530.56314899999995</v>
      </c>
      <c r="U334" s="42">
        <f t="shared" si="161"/>
        <v>420.91343153999992</v>
      </c>
      <c r="V334" s="42">
        <f t="shared" si="161"/>
        <v>453.70937345492979</v>
      </c>
      <c r="W334" s="42">
        <f t="shared" si="161"/>
        <v>393.87912396291131</v>
      </c>
      <c r="X334" s="42">
        <f t="shared" si="161"/>
        <v>414.83537500189163</v>
      </c>
      <c r="Y334" s="42">
        <f t="shared" si="161"/>
        <v>423.30219968656388</v>
      </c>
      <c r="Z334" s="42">
        <f t="shared" si="161"/>
        <v>493.94628145457085</v>
      </c>
      <c r="AA334" s="42">
        <f t="shared" si="161"/>
        <v>659.66038796911164</v>
      </c>
      <c r="AB334" s="42">
        <f t="shared" si="161"/>
        <v>624.05780764169265</v>
      </c>
      <c r="AC334" s="42">
        <f t="shared" si="161"/>
        <v>496.19994469724645</v>
      </c>
      <c r="AD334" s="42">
        <f t="shared" si="161"/>
        <v>469.64592268503395</v>
      </c>
      <c r="AE334" s="42">
        <f t="shared" si="161"/>
        <v>474.50343868207301</v>
      </c>
      <c r="AF334" s="42">
        <f t="shared" si="161"/>
        <v>477.90426578211446</v>
      </c>
      <c r="AG334" s="42">
        <f t="shared" si="161"/>
        <v>486.10499437630648</v>
      </c>
      <c r="AH334" s="42">
        <f t="shared" si="161"/>
        <v>495.35814459943464</v>
      </c>
      <c r="AI334" s="42">
        <f t="shared" si="161"/>
        <v>5.6843418860808015E-14</v>
      </c>
      <c r="AJ334" s="42">
        <f t="shared" si="161"/>
        <v>0</v>
      </c>
      <c r="AK334" s="42">
        <f t="shared" si="161"/>
        <v>0</v>
      </c>
      <c r="AL334" s="42">
        <f t="shared" si="161"/>
        <v>0</v>
      </c>
      <c r="AM334" s="42">
        <f t="shared" si="161"/>
        <v>0</v>
      </c>
      <c r="AN334" s="42">
        <f t="shared" si="161"/>
        <v>0</v>
      </c>
      <c r="AO334" s="47"/>
    </row>
    <row r="335" spans="1:42" ht="15.75" customHeight="1" x14ac:dyDescent="0.25">
      <c r="C335" s="94"/>
    </row>
    <row r="336" spans="1:42" ht="15.6" customHeight="1" x14ac:dyDescent="0.25">
      <c r="C336" s="94" t="s">
        <v>146</v>
      </c>
      <c r="AP336" s="10" t="s">
        <v>33</v>
      </c>
    </row>
    <row r="337" spans="1:42" s="54" customFormat="1" ht="15.75" customHeight="1" x14ac:dyDescent="0.25">
      <c r="A337" s="115"/>
      <c r="B337" s="115"/>
      <c r="C337" s="20" t="s">
        <v>148</v>
      </c>
      <c r="D337" s="116"/>
      <c r="E337" s="99">
        <f>SUM(F337:AN337)</f>
        <v>4222.6328128826253</v>
      </c>
      <c r="F337" s="37">
        <f t="shared" ref="F337:AN337" si="162">+F302</f>
        <v>0</v>
      </c>
      <c r="G337" s="37">
        <f t="shared" si="162"/>
        <v>0</v>
      </c>
      <c r="H337" s="37">
        <f t="shared" si="162"/>
        <v>0</v>
      </c>
      <c r="I337" s="37">
        <f t="shared" si="162"/>
        <v>0</v>
      </c>
      <c r="J337" s="37">
        <f t="shared" si="162"/>
        <v>0</v>
      </c>
      <c r="K337" s="37">
        <f t="shared" si="162"/>
        <v>0</v>
      </c>
      <c r="L337" s="37">
        <f t="shared" si="162"/>
        <v>0</v>
      </c>
      <c r="M337" s="37">
        <f t="shared" si="162"/>
        <v>0</v>
      </c>
      <c r="N337" s="37">
        <f t="shared" si="162"/>
        <v>0</v>
      </c>
      <c r="O337" s="37">
        <f t="shared" si="162"/>
        <v>0</v>
      </c>
      <c r="P337" s="37">
        <f t="shared" si="162"/>
        <v>0</v>
      </c>
      <c r="Q337" s="37">
        <f t="shared" si="162"/>
        <v>0</v>
      </c>
      <c r="R337" s="37">
        <f t="shared" si="162"/>
        <v>0</v>
      </c>
      <c r="S337" s="37">
        <f t="shared" si="162"/>
        <v>501.67540799999995</v>
      </c>
      <c r="T337" s="37">
        <f t="shared" si="162"/>
        <v>1771.3000943999998</v>
      </c>
      <c r="U337" s="37">
        <f t="shared" si="162"/>
        <v>1405.2314082239998</v>
      </c>
      <c r="V337" s="37">
        <f t="shared" si="162"/>
        <v>286.66720727769598</v>
      </c>
      <c r="W337" s="37">
        <f t="shared" si="162"/>
        <v>0</v>
      </c>
      <c r="X337" s="37">
        <f t="shared" si="162"/>
        <v>0</v>
      </c>
      <c r="Y337" s="37">
        <f t="shared" si="162"/>
        <v>0</v>
      </c>
      <c r="Z337" s="37">
        <f t="shared" si="162"/>
        <v>32.614200255754973</v>
      </c>
      <c r="AA337" s="37">
        <f t="shared" si="162"/>
        <v>115.15321474916563</v>
      </c>
      <c r="AB337" s="37">
        <f t="shared" si="162"/>
        <v>91.354883701004738</v>
      </c>
      <c r="AC337" s="37">
        <f t="shared" si="162"/>
        <v>18.636396275004966</v>
      </c>
      <c r="AD337" s="37">
        <f t="shared" si="162"/>
        <v>0</v>
      </c>
      <c r="AE337" s="37">
        <f t="shared" si="162"/>
        <v>0</v>
      </c>
      <c r="AF337" s="37">
        <f t="shared" si="162"/>
        <v>0</v>
      </c>
      <c r="AG337" s="37">
        <f t="shared" si="162"/>
        <v>0</v>
      </c>
      <c r="AH337" s="37">
        <f t="shared" si="162"/>
        <v>0</v>
      </c>
      <c r="AI337" s="37">
        <f t="shared" si="162"/>
        <v>0</v>
      </c>
      <c r="AJ337" s="37">
        <f t="shared" si="162"/>
        <v>0</v>
      </c>
      <c r="AK337" s="37">
        <f t="shared" si="162"/>
        <v>0</v>
      </c>
      <c r="AL337" s="37">
        <f t="shared" si="162"/>
        <v>0</v>
      </c>
      <c r="AM337" s="37">
        <f t="shared" si="162"/>
        <v>0</v>
      </c>
      <c r="AN337" s="37">
        <f t="shared" si="162"/>
        <v>0</v>
      </c>
      <c r="AO337" s="47"/>
      <c r="AP337" s="117"/>
    </row>
    <row r="338" spans="1:42" s="26" customFormat="1" ht="15.75" customHeight="1" x14ac:dyDescent="0.25">
      <c r="A338" s="13"/>
      <c r="C338" s="20" t="s">
        <v>149</v>
      </c>
      <c r="D338" s="93"/>
      <c r="E338" s="85"/>
      <c r="F338" s="41">
        <f>IF(F3&lt;0,F337,0)</f>
        <v>0</v>
      </c>
      <c r="G338" s="41">
        <f t="shared" ref="G338:AN338" si="163">IF(G3&lt;0,G337+F338,0)</f>
        <v>0</v>
      </c>
      <c r="H338" s="41">
        <f t="shared" si="163"/>
        <v>0</v>
      </c>
      <c r="I338" s="41">
        <f t="shared" si="163"/>
        <v>0</v>
      </c>
      <c r="J338" s="41">
        <f t="shared" si="163"/>
        <v>0</v>
      </c>
      <c r="K338" s="41">
        <f t="shared" si="163"/>
        <v>0</v>
      </c>
      <c r="L338" s="41">
        <f t="shared" si="163"/>
        <v>0</v>
      </c>
      <c r="M338" s="41">
        <f t="shared" si="163"/>
        <v>0</v>
      </c>
      <c r="N338" s="41">
        <f t="shared" si="163"/>
        <v>0</v>
      </c>
      <c r="O338" s="41">
        <f t="shared" si="163"/>
        <v>0</v>
      </c>
      <c r="P338" s="41">
        <f t="shared" si="163"/>
        <v>0</v>
      </c>
      <c r="Q338" s="41">
        <f t="shared" si="163"/>
        <v>0</v>
      </c>
      <c r="R338" s="41">
        <f t="shared" si="163"/>
        <v>0</v>
      </c>
      <c r="S338" s="41">
        <f t="shared" si="163"/>
        <v>501.67540799999995</v>
      </c>
      <c r="T338" s="41">
        <f t="shared" si="163"/>
        <v>2272.9755023999996</v>
      </c>
      <c r="U338" s="41">
        <f t="shared" si="163"/>
        <v>3678.2069106239996</v>
      </c>
      <c r="V338" s="41">
        <f t="shared" si="163"/>
        <v>0</v>
      </c>
      <c r="W338" s="41">
        <f t="shared" si="163"/>
        <v>0</v>
      </c>
      <c r="X338" s="41">
        <f t="shared" si="163"/>
        <v>0</v>
      </c>
      <c r="Y338" s="41">
        <f t="shared" si="163"/>
        <v>0</v>
      </c>
      <c r="Z338" s="41">
        <f t="shared" si="163"/>
        <v>0</v>
      </c>
      <c r="AA338" s="41">
        <f t="shared" si="163"/>
        <v>0</v>
      </c>
      <c r="AB338" s="41">
        <f t="shared" si="163"/>
        <v>0</v>
      </c>
      <c r="AC338" s="41">
        <f t="shared" si="163"/>
        <v>0</v>
      </c>
      <c r="AD338" s="41">
        <f t="shared" si="163"/>
        <v>0</v>
      </c>
      <c r="AE338" s="41">
        <f t="shared" si="163"/>
        <v>0</v>
      </c>
      <c r="AF338" s="41">
        <f t="shared" si="163"/>
        <v>0</v>
      </c>
      <c r="AG338" s="41">
        <f t="shared" si="163"/>
        <v>0</v>
      </c>
      <c r="AH338" s="41">
        <f t="shared" si="163"/>
        <v>0</v>
      </c>
      <c r="AI338" s="41">
        <f t="shared" si="163"/>
        <v>0</v>
      </c>
      <c r="AJ338" s="41">
        <f t="shared" si="163"/>
        <v>0</v>
      </c>
      <c r="AK338" s="41">
        <f t="shared" si="163"/>
        <v>0</v>
      </c>
      <c r="AL338" s="41">
        <f t="shared" si="163"/>
        <v>0</v>
      </c>
      <c r="AM338" s="41">
        <f t="shared" si="163"/>
        <v>0</v>
      </c>
      <c r="AN338" s="41">
        <f t="shared" si="163"/>
        <v>0</v>
      </c>
      <c r="AO338" s="27"/>
      <c r="AP338" s="28"/>
    </row>
    <row r="339" spans="1:42" ht="15.6" customHeight="1" x14ac:dyDescent="0.25">
      <c r="C339" s="20" t="s">
        <v>150</v>
      </c>
      <c r="E339" s="189">
        <f>SUM(F339:AN339)</f>
        <v>4222.6328128826253</v>
      </c>
      <c r="F339" s="95">
        <f>IF(F3=0,F337+F338,IF(F3&lt;0,0,F337))</f>
        <v>0</v>
      </c>
      <c r="G339" s="95">
        <f t="shared" ref="G339:AN339" si="164">IF(G3=0,G337+F338,IF(G3&lt;0,0,G337))</f>
        <v>0</v>
      </c>
      <c r="H339" s="95">
        <f t="shared" si="164"/>
        <v>0</v>
      </c>
      <c r="I339" s="95">
        <f t="shared" si="164"/>
        <v>0</v>
      </c>
      <c r="J339" s="95">
        <f t="shared" si="164"/>
        <v>0</v>
      </c>
      <c r="K339" s="95">
        <f t="shared" si="164"/>
        <v>0</v>
      </c>
      <c r="L339" s="95">
        <f t="shared" si="164"/>
        <v>0</v>
      </c>
      <c r="M339" s="95">
        <f t="shared" si="164"/>
        <v>0</v>
      </c>
      <c r="N339" s="95">
        <f t="shared" si="164"/>
        <v>0</v>
      </c>
      <c r="O339" s="95">
        <f t="shared" si="164"/>
        <v>0</v>
      </c>
      <c r="P339" s="95">
        <f t="shared" si="164"/>
        <v>0</v>
      </c>
      <c r="Q339" s="95">
        <f t="shared" si="164"/>
        <v>0</v>
      </c>
      <c r="R339" s="95">
        <f t="shared" si="164"/>
        <v>0</v>
      </c>
      <c r="S339" s="95">
        <f t="shared" si="164"/>
        <v>0</v>
      </c>
      <c r="T339" s="95">
        <f t="shared" si="164"/>
        <v>0</v>
      </c>
      <c r="U339" s="95">
        <f t="shared" si="164"/>
        <v>0</v>
      </c>
      <c r="V339" s="95">
        <f t="shared" si="164"/>
        <v>3964.8741179016956</v>
      </c>
      <c r="W339" s="95">
        <f t="shared" si="164"/>
        <v>0</v>
      </c>
      <c r="X339" s="95">
        <f t="shared" si="164"/>
        <v>0</v>
      </c>
      <c r="Y339" s="95">
        <f t="shared" si="164"/>
        <v>0</v>
      </c>
      <c r="Z339" s="95">
        <f t="shared" si="164"/>
        <v>32.614200255754973</v>
      </c>
      <c r="AA339" s="95">
        <f t="shared" si="164"/>
        <v>115.15321474916563</v>
      </c>
      <c r="AB339" s="95">
        <f t="shared" si="164"/>
        <v>91.354883701004738</v>
      </c>
      <c r="AC339" s="95">
        <f t="shared" si="164"/>
        <v>18.636396275004966</v>
      </c>
      <c r="AD339" s="95">
        <f t="shared" si="164"/>
        <v>0</v>
      </c>
      <c r="AE339" s="95">
        <f t="shared" si="164"/>
        <v>0</v>
      </c>
      <c r="AF339" s="95">
        <f t="shared" si="164"/>
        <v>0</v>
      </c>
      <c r="AG339" s="95">
        <f t="shared" si="164"/>
        <v>0</v>
      </c>
      <c r="AH339" s="95">
        <f t="shared" si="164"/>
        <v>0</v>
      </c>
      <c r="AI339" s="95">
        <f t="shared" si="164"/>
        <v>0</v>
      </c>
      <c r="AJ339" s="95">
        <f t="shared" si="164"/>
        <v>0</v>
      </c>
      <c r="AK339" s="95">
        <f t="shared" si="164"/>
        <v>0</v>
      </c>
      <c r="AL339" s="95">
        <f t="shared" si="164"/>
        <v>0</v>
      </c>
      <c r="AM339" s="95">
        <f t="shared" si="164"/>
        <v>0</v>
      </c>
      <c r="AN339" s="95">
        <f t="shared" si="164"/>
        <v>0</v>
      </c>
    </row>
    <row r="340" spans="1:42" ht="15.75" customHeight="1" x14ac:dyDescent="0.25">
      <c r="C340" s="20" t="s">
        <v>151</v>
      </c>
      <c r="E340" s="99">
        <f>SUM(F340:AN340)</f>
        <v>4222.6328128826271</v>
      </c>
      <c r="F340" s="5">
        <f>0.2*(SUM(F339:F339))</f>
        <v>0</v>
      </c>
      <c r="G340" s="5">
        <f>0.2*(SUM(F339:G339))</f>
        <v>0</v>
      </c>
      <c r="H340" s="5">
        <f>0.2*(SUM(F339:H339))</f>
        <v>0</v>
      </c>
      <c r="I340" s="5">
        <f>0.2*(SUM(F339:I339))</f>
        <v>0</v>
      </c>
      <c r="J340" s="5">
        <f t="shared" ref="J340:AN340" si="165">0.2*(SUM(F339:J339))</f>
        <v>0</v>
      </c>
      <c r="K340" s="5">
        <f t="shared" si="165"/>
        <v>0</v>
      </c>
      <c r="L340" s="5">
        <f t="shared" si="165"/>
        <v>0</v>
      </c>
      <c r="M340" s="5">
        <f t="shared" si="165"/>
        <v>0</v>
      </c>
      <c r="N340" s="5">
        <f t="shared" si="165"/>
        <v>0</v>
      </c>
      <c r="O340" s="5">
        <f t="shared" si="165"/>
        <v>0</v>
      </c>
      <c r="P340" s="5">
        <f t="shared" si="165"/>
        <v>0</v>
      </c>
      <c r="Q340" s="5">
        <f t="shared" si="165"/>
        <v>0</v>
      </c>
      <c r="R340" s="5">
        <f t="shared" si="165"/>
        <v>0</v>
      </c>
      <c r="S340" s="5">
        <f t="shared" si="165"/>
        <v>0</v>
      </c>
      <c r="T340" s="5">
        <f t="shared" si="165"/>
        <v>0</v>
      </c>
      <c r="U340" s="5">
        <f t="shared" si="165"/>
        <v>0</v>
      </c>
      <c r="V340" s="5">
        <f t="shared" si="165"/>
        <v>792.97482358033915</v>
      </c>
      <c r="W340" s="5">
        <f t="shared" si="165"/>
        <v>792.97482358033915</v>
      </c>
      <c r="X340" s="5">
        <f t="shared" si="165"/>
        <v>792.97482358033915</v>
      </c>
      <c r="Y340" s="5">
        <f t="shared" si="165"/>
        <v>792.97482358033915</v>
      </c>
      <c r="Z340" s="5">
        <f t="shared" si="165"/>
        <v>799.49766363149013</v>
      </c>
      <c r="AA340" s="5">
        <f t="shared" si="165"/>
        <v>29.553483000984119</v>
      </c>
      <c r="AB340" s="5">
        <f t="shared" si="165"/>
        <v>47.824459741185073</v>
      </c>
      <c r="AC340" s="5">
        <f t="shared" si="165"/>
        <v>51.551738996186067</v>
      </c>
      <c r="AD340" s="5">
        <f t="shared" si="165"/>
        <v>51.551738996186067</v>
      </c>
      <c r="AE340" s="5">
        <f t="shared" si="165"/>
        <v>45.028898945035067</v>
      </c>
      <c r="AF340" s="5">
        <f t="shared" si="165"/>
        <v>21.998255995201944</v>
      </c>
      <c r="AG340" s="5">
        <f t="shared" si="165"/>
        <v>3.7272792550009934</v>
      </c>
      <c r="AH340" s="5">
        <f t="shared" si="165"/>
        <v>0</v>
      </c>
      <c r="AI340" s="5">
        <f t="shared" si="165"/>
        <v>0</v>
      </c>
      <c r="AJ340" s="5">
        <f t="shared" si="165"/>
        <v>0</v>
      </c>
      <c r="AK340" s="5">
        <f t="shared" si="165"/>
        <v>0</v>
      </c>
      <c r="AL340" s="5">
        <f t="shared" si="165"/>
        <v>0</v>
      </c>
      <c r="AM340" s="5">
        <f t="shared" si="165"/>
        <v>0</v>
      </c>
      <c r="AN340" s="5">
        <f t="shared" si="165"/>
        <v>0</v>
      </c>
    </row>
    <row r="341" spans="1:42" ht="15.75" customHeight="1" x14ac:dyDescent="0.25"/>
    <row r="342" spans="1:42" s="27" customFormat="1" ht="15.75" customHeight="1" x14ac:dyDescent="0.25">
      <c r="B342" s="14" t="s">
        <v>34</v>
      </c>
      <c r="E342" s="85">
        <f>SUM(F342:AN342)</f>
        <v>11990.476583416506</v>
      </c>
      <c r="F342" s="39">
        <f t="shared" ref="F342:AN342" si="166">+F334+F340</f>
        <v>166.88</v>
      </c>
      <c r="G342" s="39">
        <f t="shared" si="166"/>
        <v>0</v>
      </c>
      <c r="H342" s="39">
        <f t="shared" si="166"/>
        <v>0</v>
      </c>
      <c r="I342" s="39">
        <f t="shared" si="166"/>
        <v>0</v>
      </c>
      <c r="J342" s="39">
        <f t="shared" si="166"/>
        <v>0</v>
      </c>
      <c r="K342" s="39">
        <f t="shared" si="166"/>
        <v>0</v>
      </c>
      <c r="L342" s="39">
        <f t="shared" si="166"/>
        <v>0</v>
      </c>
      <c r="M342" s="39">
        <f t="shared" si="166"/>
        <v>0</v>
      </c>
      <c r="N342" s="39">
        <f t="shared" si="166"/>
        <v>136.11150000000001</v>
      </c>
      <c r="O342" s="39">
        <f t="shared" si="166"/>
        <v>0</v>
      </c>
      <c r="P342" s="39">
        <f t="shared" si="166"/>
        <v>0</v>
      </c>
      <c r="Q342" s="39">
        <f t="shared" si="166"/>
        <v>0</v>
      </c>
      <c r="R342" s="39">
        <f t="shared" si="166"/>
        <v>0</v>
      </c>
      <c r="S342" s="39">
        <f t="shared" si="166"/>
        <v>150.26843</v>
      </c>
      <c r="T342" s="39">
        <f t="shared" si="166"/>
        <v>530.56314899999995</v>
      </c>
      <c r="U342" s="39">
        <f t="shared" si="166"/>
        <v>420.91343153999992</v>
      </c>
      <c r="V342" s="39">
        <f t="shared" si="166"/>
        <v>1246.6841970352689</v>
      </c>
      <c r="W342" s="39">
        <f t="shared" si="166"/>
        <v>1186.8539475432503</v>
      </c>
      <c r="X342" s="39">
        <f t="shared" si="166"/>
        <v>1207.8101985822309</v>
      </c>
      <c r="Y342" s="39">
        <f t="shared" si="166"/>
        <v>1216.2770232669031</v>
      </c>
      <c r="Z342" s="39">
        <f t="shared" si="166"/>
        <v>1293.4439450860609</v>
      </c>
      <c r="AA342" s="39">
        <f t="shared" si="166"/>
        <v>689.21387097009574</v>
      </c>
      <c r="AB342" s="39">
        <f t="shared" si="166"/>
        <v>671.88226738287767</v>
      </c>
      <c r="AC342" s="39">
        <f t="shared" si="166"/>
        <v>547.75168369343248</v>
      </c>
      <c r="AD342" s="39">
        <f t="shared" si="166"/>
        <v>521.19766168121998</v>
      </c>
      <c r="AE342" s="39">
        <f t="shared" si="166"/>
        <v>519.53233762710806</v>
      </c>
      <c r="AF342" s="39">
        <f t="shared" si="166"/>
        <v>499.90252177731639</v>
      </c>
      <c r="AG342" s="39">
        <f t="shared" si="166"/>
        <v>489.83227363130749</v>
      </c>
      <c r="AH342" s="39">
        <f t="shared" si="166"/>
        <v>495.35814459943464</v>
      </c>
      <c r="AI342" s="39">
        <f t="shared" si="166"/>
        <v>5.6843418860808015E-14</v>
      </c>
      <c r="AJ342" s="39">
        <f t="shared" si="166"/>
        <v>0</v>
      </c>
      <c r="AK342" s="39">
        <f t="shared" si="166"/>
        <v>0</v>
      </c>
      <c r="AL342" s="39">
        <f t="shared" si="166"/>
        <v>0</v>
      </c>
      <c r="AM342" s="39">
        <f t="shared" si="166"/>
        <v>0</v>
      </c>
      <c r="AN342" s="39">
        <f t="shared" si="166"/>
        <v>0</v>
      </c>
      <c r="AO342" s="35"/>
      <c r="AP342" s="28"/>
    </row>
    <row r="343" spans="1:42" ht="15.75" customHeight="1" x14ac:dyDescent="0.25">
      <c r="E343" s="190"/>
    </row>
    <row r="344" spans="1:42" ht="15.75" customHeight="1" x14ac:dyDescent="0.25">
      <c r="B344" s="46" t="s">
        <v>29</v>
      </c>
    </row>
    <row r="345" spans="1:42" s="26" customFormat="1" ht="15.75" customHeight="1" x14ac:dyDescent="0.25">
      <c r="A345" s="13"/>
      <c r="C345" s="26" t="s">
        <v>36</v>
      </c>
      <c r="E345" s="85">
        <f>SUM(F345:AN345)</f>
        <v>23414.416099144441</v>
      </c>
      <c r="F345" s="41">
        <f t="shared" ref="F345:AN345" si="167">+F314</f>
        <v>0</v>
      </c>
      <c r="G345" s="41">
        <f t="shared" si="167"/>
        <v>0</v>
      </c>
      <c r="H345" s="41">
        <f t="shared" si="167"/>
        <v>0</v>
      </c>
      <c r="I345" s="41">
        <f t="shared" si="167"/>
        <v>0</v>
      </c>
      <c r="J345" s="41">
        <f t="shared" si="167"/>
        <v>0</v>
      </c>
      <c r="K345" s="41">
        <f t="shared" si="167"/>
        <v>0</v>
      </c>
      <c r="L345" s="41">
        <f t="shared" si="167"/>
        <v>0</v>
      </c>
      <c r="M345" s="41">
        <f t="shared" si="167"/>
        <v>0</v>
      </c>
      <c r="N345" s="41">
        <f t="shared" si="167"/>
        <v>0</v>
      </c>
      <c r="O345" s="41">
        <f t="shared" si="167"/>
        <v>0</v>
      </c>
      <c r="P345" s="41">
        <f t="shared" si="167"/>
        <v>0</v>
      </c>
      <c r="Q345" s="41">
        <f t="shared" si="167"/>
        <v>0</v>
      </c>
      <c r="R345" s="41">
        <f t="shared" si="167"/>
        <v>0</v>
      </c>
      <c r="S345" s="41">
        <f t="shared" si="167"/>
        <v>0</v>
      </c>
      <c r="T345" s="41">
        <f t="shared" si="167"/>
        <v>0</v>
      </c>
      <c r="U345" s="41">
        <f t="shared" si="167"/>
        <v>0</v>
      </c>
      <c r="V345" s="41">
        <f t="shared" si="167"/>
        <v>363.13211249999995</v>
      </c>
      <c r="W345" s="41">
        <f t="shared" si="167"/>
        <v>1382.8070843999999</v>
      </c>
      <c r="X345" s="41">
        <f t="shared" si="167"/>
        <v>2115.6948391320002</v>
      </c>
      <c r="Y345" s="41">
        <f t="shared" si="167"/>
        <v>2158.0087359146401</v>
      </c>
      <c r="Z345" s="41">
        <f t="shared" si="167"/>
        <v>2201.1689106329327</v>
      </c>
      <c r="AA345" s="41">
        <f t="shared" si="167"/>
        <v>2245.1922888455915</v>
      </c>
      <c r="AB345" s="41">
        <f t="shared" si="167"/>
        <v>2290.0961346225035</v>
      </c>
      <c r="AC345" s="41">
        <f t="shared" si="167"/>
        <v>2335.8980573149538</v>
      </c>
      <c r="AD345" s="41">
        <f t="shared" si="167"/>
        <v>2279.755052948612</v>
      </c>
      <c r="AE345" s="41">
        <f t="shared" si="167"/>
        <v>1993.1572748636434</v>
      </c>
      <c r="AF345" s="41">
        <f t="shared" si="167"/>
        <v>1609.4744994523921</v>
      </c>
      <c r="AG345" s="41">
        <f t="shared" si="167"/>
        <v>1382.4538858454234</v>
      </c>
      <c r="AH345" s="41">
        <f t="shared" si="167"/>
        <v>1057.577222671749</v>
      </c>
      <c r="AI345" s="41">
        <f t="shared" si="167"/>
        <v>0</v>
      </c>
      <c r="AJ345" s="41">
        <f t="shared" si="167"/>
        <v>0</v>
      </c>
      <c r="AK345" s="41">
        <f t="shared" si="167"/>
        <v>0</v>
      </c>
      <c r="AL345" s="41">
        <f t="shared" si="167"/>
        <v>0</v>
      </c>
      <c r="AM345" s="41">
        <f t="shared" si="167"/>
        <v>0</v>
      </c>
      <c r="AN345" s="41">
        <f t="shared" si="167"/>
        <v>0</v>
      </c>
      <c r="AO345" s="32"/>
      <c r="AP345" s="28"/>
    </row>
    <row r="346" spans="1:42" s="26" customFormat="1" ht="15.75" customHeight="1" x14ac:dyDescent="0.25">
      <c r="A346" s="13"/>
      <c r="C346" s="26" t="s">
        <v>30</v>
      </c>
      <c r="D346" s="93">
        <f>+Dashboard!L35</f>
        <v>0</v>
      </c>
      <c r="E346" s="85">
        <f>SUM(F346:AN346)</f>
        <v>0</v>
      </c>
      <c r="F346" s="41">
        <f t="shared" ref="F346:AN346" si="168">+F314*$D346</f>
        <v>0</v>
      </c>
      <c r="G346" s="41">
        <f t="shared" si="168"/>
        <v>0</v>
      </c>
      <c r="H346" s="41">
        <f t="shared" si="168"/>
        <v>0</v>
      </c>
      <c r="I346" s="41">
        <f t="shared" si="168"/>
        <v>0</v>
      </c>
      <c r="J346" s="41">
        <f t="shared" si="168"/>
        <v>0</v>
      </c>
      <c r="K346" s="41">
        <f t="shared" si="168"/>
        <v>0</v>
      </c>
      <c r="L346" s="41">
        <f t="shared" si="168"/>
        <v>0</v>
      </c>
      <c r="M346" s="41">
        <f t="shared" si="168"/>
        <v>0</v>
      </c>
      <c r="N346" s="41">
        <f t="shared" si="168"/>
        <v>0</v>
      </c>
      <c r="O346" s="41">
        <f t="shared" si="168"/>
        <v>0</v>
      </c>
      <c r="P346" s="41">
        <f t="shared" si="168"/>
        <v>0</v>
      </c>
      <c r="Q346" s="41">
        <f t="shared" si="168"/>
        <v>0</v>
      </c>
      <c r="R346" s="41">
        <f t="shared" si="168"/>
        <v>0</v>
      </c>
      <c r="S346" s="41">
        <f t="shared" si="168"/>
        <v>0</v>
      </c>
      <c r="T346" s="41">
        <f t="shared" si="168"/>
        <v>0</v>
      </c>
      <c r="U346" s="41">
        <f t="shared" si="168"/>
        <v>0</v>
      </c>
      <c r="V346" s="41">
        <f t="shared" si="168"/>
        <v>0</v>
      </c>
      <c r="W346" s="41">
        <f t="shared" si="168"/>
        <v>0</v>
      </c>
      <c r="X346" s="41">
        <f t="shared" si="168"/>
        <v>0</v>
      </c>
      <c r="Y346" s="41">
        <f t="shared" si="168"/>
        <v>0</v>
      </c>
      <c r="Z346" s="41">
        <f t="shared" si="168"/>
        <v>0</v>
      </c>
      <c r="AA346" s="41">
        <f t="shared" si="168"/>
        <v>0</v>
      </c>
      <c r="AB346" s="41">
        <f t="shared" si="168"/>
        <v>0</v>
      </c>
      <c r="AC346" s="41">
        <f t="shared" si="168"/>
        <v>0</v>
      </c>
      <c r="AD346" s="41">
        <f t="shared" si="168"/>
        <v>0</v>
      </c>
      <c r="AE346" s="41">
        <f t="shared" si="168"/>
        <v>0</v>
      </c>
      <c r="AF346" s="41">
        <f t="shared" si="168"/>
        <v>0</v>
      </c>
      <c r="AG346" s="41">
        <f t="shared" si="168"/>
        <v>0</v>
      </c>
      <c r="AH346" s="41">
        <f t="shared" si="168"/>
        <v>0</v>
      </c>
      <c r="AI346" s="41">
        <f t="shared" si="168"/>
        <v>0</v>
      </c>
      <c r="AJ346" s="41">
        <f t="shared" si="168"/>
        <v>0</v>
      </c>
      <c r="AK346" s="41">
        <f t="shared" si="168"/>
        <v>0</v>
      </c>
      <c r="AL346" s="41">
        <f t="shared" si="168"/>
        <v>0</v>
      </c>
      <c r="AM346" s="41">
        <f t="shared" si="168"/>
        <v>0</v>
      </c>
      <c r="AN346" s="41">
        <f t="shared" si="168"/>
        <v>0</v>
      </c>
      <c r="AO346" s="27"/>
      <c r="AP346" s="28"/>
    </row>
    <row r="347" spans="1:42" ht="15.75" customHeight="1" x14ac:dyDescent="0.25"/>
    <row r="348" spans="1:42" ht="15.75" customHeight="1" x14ac:dyDescent="0.25">
      <c r="B348" s="29" t="s">
        <v>37</v>
      </c>
    </row>
    <row r="349" spans="1:42" s="26" customFormat="1" ht="15.75" customHeight="1" x14ac:dyDescent="0.25">
      <c r="A349" s="13"/>
      <c r="C349" s="26" t="s">
        <v>39</v>
      </c>
      <c r="E349" s="119"/>
      <c r="F349" s="31">
        <v>0</v>
      </c>
      <c r="G349" s="36">
        <f t="shared" ref="G349:L349" si="169">+F354</f>
        <v>166.88</v>
      </c>
      <c r="H349" s="36">
        <f t="shared" si="169"/>
        <v>166.88</v>
      </c>
      <c r="I349" s="36">
        <f t="shared" si="169"/>
        <v>166.88</v>
      </c>
      <c r="J349" s="36">
        <f t="shared" si="169"/>
        <v>166.88</v>
      </c>
      <c r="K349" s="36">
        <f t="shared" si="169"/>
        <v>166.88</v>
      </c>
      <c r="L349" s="36">
        <f t="shared" si="169"/>
        <v>166.88</v>
      </c>
      <c r="M349" s="36">
        <f>+L354</f>
        <v>166.88</v>
      </c>
      <c r="N349" s="36">
        <f t="shared" ref="N349:AN349" si="170">+M354</f>
        <v>166.88</v>
      </c>
      <c r="O349" s="36">
        <f t="shared" si="170"/>
        <v>302.99149999999997</v>
      </c>
      <c r="P349" s="36">
        <f t="shared" si="170"/>
        <v>302.99149999999997</v>
      </c>
      <c r="Q349" s="36">
        <f t="shared" si="170"/>
        <v>302.99149999999997</v>
      </c>
      <c r="R349" s="36">
        <f t="shared" si="170"/>
        <v>302.99149999999997</v>
      </c>
      <c r="S349" s="36">
        <f t="shared" si="170"/>
        <v>302.99149999999997</v>
      </c>
      <c r="T349" s="36">
        <f t="shared" si="170"/>
        <v>453.25992999999994</v>
      </c>
      <c r="U349" s="36">
        <f t="shared" si="170"/>
        <v>983.82307899999989</v>
      </c>
      <c r="V349" s="36">
        <f t="shared" si="170"/>
        <v>1404.7365105399999</v>
      </c>
      <c r="W349" s="36">
        <f t="shared" si="170"/>
        <v>2651.4207075752688</v>
      </c>
      <c r="X349" s="36">
        <f t="shared" si="170"/>
        <v>3838.2746551185191</v>
      </c>
      <c r="Y349" s="36">
        <f t="shared" si="170"/>
        <v>5046.0848537007496</v>
      </c>
      <c r="Z349" s="36">
        <f t="shared" si="170"/>
        <v>6262.3618769676523</v>
      </c>
      <c r="AA349" s="36">
        <f t="shared" si="170"/>
        <v>7555.8058220537132</v>
      </c>
      <c r="AB349" s="36">
        <f t="shared" si="170"/>
        <v>8245.0196930238089</v>
      </c>
      <c r="AC349" s="36">
        <f t="shared" si="170"/>
        <v>8916.9019604066871</v>
      </c>
      <c r="AD349" s="36">
        <f t="shared" si="170"/>
        <v>9464.653644100119</v>
      </c>
      <c r="AE349" s="36">
        <f t="shared" si="170"/>
        <v>9985.8513057813398</v>
      </c>
      <c r="AF349" s="36">
        <f t="shared" si="170"/>
        <v>10505.383643408448</v>
      </c>
      <c r="AG349" s="36">
        <f t="shared" si="170"/>
        <v>11005.286165185764</v>
      </c>
      <c r="AH349" s="36">
        <f t="shared" si="170"/>
        <v>11495.118438817071</v>
      </c>
      <c r="AI349" s="36">
        <f t="shared" si="170"/>
        <v>11990.476583416506</v>
      </c>
      <c r="AJ349" s="36">
        <f t="shared" si="170"/>
        <v>11990.476583416506</v>
      </c>
      <c r="AK349" s="36">
        <f t="shared" si="170"/>
        <v>11990.476583416506</v>
      </c>
      <c r="AL349" s="36">
        <f t="shared" si="170"/>
        <v>11990.476583416506</v>
      </c>
      <c r="AM349" s="36">
        <f t="shared" si="170"/>
        <v>11990.476583416506</v>
      </c>
      <c r="AN349" s="36">
        <f t="shared" si="170"/>
        <v>11990.476583416506</v>
      </c>
      <c r="AO349" s="27"/>
      <c r="AP349" s="28"/>
    </row>
    <row r="350" spans="1:42" s="26" customFormat="1" ht="15.75" customHeight="1" x14ac:dyDescent="0.25">
      <c r="A350" s="13"/>
      <c r="B350" s="13"/>
      <c r="C350" s="26" t="s">
        <v>40</v>
      </c>
      <c r="E350" s="85">
        <f>SUM(F350:AN350)</f>
        <v>11990.476583416506</v>
      </c>
      <c r="F350" s="36">
        <f t="shared" ref="F350:AN350" si="171">+F342</f>
        <v>166.88</v>
      </c>
      <c r="G350" s="36">
        <f t="shared" si="171"/>
        <v>0</v>
      </c>
      <c r="H350" s="36">
        <f t="shared" si="171"/>
        <v>0</v>
      </c>
      <c r="I350" s="36">
        <f t="shared" si="171"/>
        <v>0</v>
      </c>
      <c r="J350" s="36">
        <f t="shared" si="171"/>
        <v>0</v>
      </c>
      <c r="K350" s="36">
        <f t="shared" si="171"/>
        <v>0</v>
      </c>
      <c r="L350" s="36">
        <f t="shared" si="171"/>
        <v>0</v>
      </c>
      <c r="M350" s="36">
        <f t="shared" si="171"/>
        <v>0</v>
      </c>
      <c r="N350" s="36">
        <f t="shared" si="171"/>
        <v>136.11150000000001</v>
      </c>
      <c r="O350" s="36">
        <f t="shared" si="171"/>
        <v>0</v>
      </c>
      <c r="P350" s="36">
        <f t="shared" si="171"/>
        <v>0</v>
      </c>
      <c r="Q350" s="36">
        <f t="shared" si="171"/>
        <v>0</v>
      </c>
      <c r="R350" s="36">
        <f t="shared" si="171"/>
        <v>0</v>
      </c>
      <c r="S350" s="36">
        <f t="shared" si="171"/>
        <v>150.26843</v>
      </c>
      <c r="T350" s="36">
        <f t="shared" si="171"/>
        <v>530.56314899999995</v>
      </c>
      <c r="U350" s="36">
        <f t="shared" si="171"/>
        <v>420.91343153999992</v>
      </c>
      <c r="V350" s="36">
        <f t="shared" si="171"/>
        <v>1246.6841970352689</v>
      </c>
      <c r="W350" s="36">
        <f t="shared" si="171"/>
        <v>1186.8539475432503</v>
      </c>
      <c r="X350" s="36">
        <f t="shared" si="171"/>
        <v>1207.8101985822309</v>
      </c>
      <c r="Y350" s="36">
        <f t="shared" si="171"/>
        <v>1216.2770232669031</v>
      </c>
      <c r="Z350" s="36">
        <f t="shared" si="171"/>
        <v>1293.4439450860609</v>
      </c>
      <c r="AA350" s="36">
        <f t="shared" si="171"/>
        <v>689.21387097009574</v>
      </c>
      <c r="AB350" s="36">
        <f t="shared" si="171"/>
        <v>671.88226738287767</v>
      </c>
      <c r="AC350" s="36">
        <f t="shared" si="171"/>
        <v>547.75168369343248</v>
      </c>
      <c r="AD350" s="36">
        <f t="shared" si="171"/>
        <v>521.19766168121998</v>
      </c>
      <c r="AE350" s="36">
        <f t="shared" si="171"/>
        <v>519.53233762710806</v>
      </c>
      <c r="AF350" s="36">
        <f t="shared" si="171"/>
        <v>499.90252177731639</v>
      </c>
      <c r="AG350" s="36">
        <f t="shared" si="171"/>
        <v>489.83227363130749</v>
      </c>
      <c r="AH350" s="36">
        <f t="shared" si="171"/>
        <v>495.35814459943464</v>
      </c>
      <c r="AI350" s="36">
        <f t="shared" si="171"/>
        <v>5.6843418860808015E-14</v>
      </c>
      <c r="AJ350" s="36">
        <f t="shared" si="171"/>
        <v>0</v>
      </c>
      <c r="AK350" s="36">
        <f t="shared" si="171"/>
        <v>0</v>
      </c>
      <c r="AL350" s="36">
        <f t="shared" si="171"/>
        <v>0</v>
      </c>
      <c r="AM350" s="36">
        <f t="shared" si="171"/>
        <v>0</v>
      </c>
      <c r="AN350" s="36">
        <f t="shared" si="171"/>
        <v>0</v>
      </c>
      <c r="AO350" s="32"/>
      <c r="AP350" s="28"/>
    </row>
    <row r="351" spans="1:42" s="26" customFormat="1" ht="15.75" customHeight="1" x14ac:dyDescent="0.25">
      <c r="A351" s="13"/>
      <c r="B351" s="13"/>
      <c r="C351" s="26" t="s">
        <v>71</v>
      </c>
      <c r="E351" s="85"/>
      <c r="F351" s="42">
        <f t="shared" ref="F351:Y351" si="172">+F349+F350</f>
        <v>166.88</v>
      </c>
      <c r="G351" s="42">
        <f t="shared" si="172"/>
        <v>166.88</v>
      </c>
      <c r="H351" s="42">
        <f t="shared" si="172"/>
        <v>166.88</v>
      </c>
      <c r="I351" s="42">
        <f t="shared" si="172"/>
        <v>166.88</v>
      </c>
      <c r="J351" s="42">
        <f t="shared" si="172"/>
        <v>166.88</v>
      </c>
      <c r="K351" s="42">
        <f t="shared" si="172"/>
        <v>166.88</v>
      </c>
      <c r="L351" s="42">
        <f t="shared" si="172"/>
        <v>166.88</v>
      </c>
      <c r="M351" s="42">
        <f t="shared" si="172"/>
        <v>166.88</v>
      </c>
      <c r="N351" s="42">
        <f t="shared" si="172"/>
        <v>302.99149999999997</v>
      </c>
      <c r="O351" s="42">
        <f t="shared" si="172"/>
        <v>302.99149999999997</v>
      </c>
      <c r="P351" s="42">
        <f t="shared" si="172"/>
        <v>302.99149999999997</v>
      </c>
      <c r="Q351" s="42">
        <f t="shared" si="172"/>
        <v>302.99149999999997</v>
      </c>
      <c r="R351" s="42">
        <f t="shared" si="172"/>
        <v>302.99149999999997</v>
      </c>
      <c r="S351" s="42">
        <f t="shared" si="172"/>
        <v>453.25992999999994</v>
      </c>
      <c r="T351" s="42">
        <f t="shared" si="172"/>
        <v>983.82307899999989</v>
      </c>
      <c r="U351" s="42">
        <f t="shared" si="172"/>
        <v>1404.7365105399999</v>
      </c>
      <c r="V351" s="42">
        <f t="shared" si="172"/>
        <v>2651.4207075752688</v>
      </c>
      <c r="W351" s="42">
        <f t="shared" si="172"/>
        <v>3838.2746551185191</v>
      </c>
      <c r="X351" s="42">
        <f t="shared" si="172"/>
        <v>5046.0848537007496</v>
      </c>
      <c r="Y351" s="42">
        <f t="shared" si="172"/>
        <v>6262.3618769676523</v>
      </c>
      <c r="Z351" s="42">
        <f>+Z349+Z350</f>
        <v>7555.8058220537132</v>
      </c>
      <c r="AA351" s="42">
        <f t="shared" ref="AA351:AN351" si="173">+AA349+AA350</f>
        <v>8245.0196930238089</v>
      </c>
      <c r="AB351" s="42">
        <f t="shared" si="173"/>
        <v>8916.9019604066871</v>
      </c>
      <c r="AC351" s="42">
        <f t="shared" si="173"/>
        <v>9464.653644100119</v>
      </c>
      <c r="AD351" s="42">
        <f t="shared" si="173"/>
        <v>9985.8513057813398</v>
      </c>
      <c r="AE351" s="42">
        <f t="shared" si="173"/>
        <v>10505.383643408448</v>
      </c>
      <c r="AF351" s="42">
        <f t="shared" si="173"/>
        <v>11005.286165185764</v>
      </c>
      <c r="AG351" s="42">
        <f t="shared" si="173"/>
        <v>11495.118438817071</v>
      </c>
      <c r="AH351" s="42">
        <f t="shared" si="173"/>
        <v>11990.476583416506</v>
      </c>
      <c r="AI351" s="42">
        <f t="shared" si="173"/>
        <v>11990.476583416506</v>
      </c>
      <c r="AJ351" s="42">
        <f t="shared" si="173"/>
        <v>11990.476583416506</v>
      </c>
      <c r="AK351" s="42">
        <f t="shared" si="173"/>
        <v>11990.476583416506</v>
      </c>
      <c r="AL351" s="42">
        <f t="shared" si="173"/>
        <v>11990.476583416506</v>
      </c>
      <c r="AM351" s="42">
        <f t="shared" si="173"/>
        <v>11990.476583416506</v>
      </c>
      <c r="AN351" s="42">
        <f t="shared" si="173"/>
        <v>11990.476583416506</v>
      </c>
      <c r="AO351" s="27"/>
      <c r="AP351" s="28"/>
    </row>
    <row r="352" spans="1:42" s="26" customFormat="1" ht="15.75" customHeight="1" x14ac:dyDescent="0.25">
      <c r="A352" s="13"/>
      <c r="B352" s="13"/>
      <c r="E352" s="85"/>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27"/>
      <c r="AP352" s="28"/>
    </row>
    <row r="353" spans="1:42" s="14" customFormat="1" ht="15.75" customHeight="1" x14ac:dyDescent="0.25">
      <c r="A353" s="13"/>
      <c r="B353" s="13"/>
      <c r="C353" s="14" t="s">
        <v>38</v>
      </c>
      <c r="E353" s="85">
        <f>SUM(F353:AN353)</f>
        <v>0</v>
      </c>
      <c r="F353" s="101">
        <f t="shared" ref="F353:AN353" si="174">IF(F346&lt;F351,F346,F351)</f>
        <v>0</v>
      </c>
      <c r="G353" s="101">
        <f t="shared" si="174"/>
        <v>0</v>
      </c>
      <c r="H353" s="101">
        <f t="shared" si="174"/>
        <v>0</v>
      </c>
      <c r="I353" s="101">
        <f t="shared" si="174"/>
        <v>0</v>
      </c>
      <c r="J353" s="101">
        <f t="shared" si="174"/>
        <v>0</v>
      </c>
      <c r="K353" s="101">
        <f t="shared" si="174"/>
        <v>0</v>
      </c>
      <c r="L353" s="101">
        <f t="shared" si="174"/>
        <v>0</v>
      </c>
      <c r="M353" s="101">
        <f t="shared" si="174"/>
        <v>0</v>
      </c>
      <c r="N353" s="101">
        <f t="shared" si="174"/>
        <v>0</v>
      </c>
      <c r="O353" s="101">
        <f t="shared" si="174"/>
        <v>0</v>
      </c>
      <c r="P353" s="101">
        <f t="shared" si="174"/>
        <v>0</v>
      </c>
      <c r="Q353" s="101">
        <f t="shared" si="174"/>
        <v>0</v>
      </c>
      <c r="R353" s="101">
        <f t="shared" si="174"/>
        <v>0</v>
      </c>
      <c r="S353" s="101">
        <f t="shared" si="174"/>
        <v>0</v>
      </c>
      <c r="T353" s="101">
        <f t="shared" si="174"/>
        <v>0</v>
      </c>
      <c r="U353" s="101">
        <f t="shared" si="174"/>
        <v>0</v>
      </c>
      <c r="V353" s="101">
        <f t="shared" si="174"/>
        <v>0</v>
      </c>
      <c r="W353" s="101">
        <f t="shared" si="174"/>
        <v>0</v>
      </c>
      <c r="X353" s="101">
        <f t="shared" si="174"/>
        <v>0</v>
      </c>
      <c r="Y353" s="101">
        <f t="shared" si="174"/>
        <v>0</v>
      </c>
      <c r="Z353" s="101">
        <f t="shared" si="174"/>
        <v>0</v>
      </c>
      <c r="AA353" s="101">
        <f t="shared" si="174"/>
        <v>0</v>
      </c>
      <c r="AB353" s="101">
        <f t="shared" si="174"/>
        <v>0</v>
      </c>
      <c r="AC353" s="101">
        <f t="shared" si="174"/>
        <v>0</v>
      </c>
      <c r="AD353" s="101">
        <f t="shared" si="174"/>
        <v>0</v>
      </c>
      <c r="AE353" s="101">
        <f t="shared" si="174"/>
        <v>0</v>
      </c>
      <c r="AF353" s="101">
        <f t="shared" si="174"/>
        <v>0</v>
      </c>
      <c r="AG353" s="101">
        <f t="shared" si="174"/>
        <v>0</v>
      </c>
      <c r="AH353" s="101">
        <f t="shared" si="174"/>
        <v>0</v>
      </c>
      <c r="AI353" s="101">
        <f t="shared" si="174"/>
        <v>0</v>
      </c>
      <c r="AJ353" s="101">
        <f t="shared" si="174"/>
        <v>0</v>
      </c>
      <c r="AK353" s="101">
        <f t="shared" si="174"/>
        <v>0</v>
      </c>
      <c r="AL353" s="101">
        <f t="shared" si="174"/>
        <v>0</v>
      </c>
      <c r="AM353" s="101">
        <f t="shared" si="174"/>
        <v>0</v>
      </c>
      <c r="AN353" s="101">
        <f t="shared" si="174"/>
        <v>0</v>
      </c>
      <c r="AO353" s="119"/>
      <c r="AP353" s="100"/>
    </row>
    <row r="354" spans="1:42" s="26" customFormat="1" ht="15.75" customHeight="1" x14ac:dyDescent="0.25">
      <c r="A354" s="13"/>
      <c r="B354" s="13"/>
      <c r="C354" s="26" t="s">
        <v>43</v>
      </c>
      <c r="E354" s="119"/>
      <c r="F354" s="41">
        <f>+F351-F353</f>
        <v>166.88</v>
      </c>
      <c r="G354" s="41">
        <f t="shared" ref="G354:AN354" si="175">+G351-G353</f>
        <v>166.88</v>
      </c>
      <c r="H354" s="41">
        <f t="shared" si="175"/>
        <v>166.88</v>
      </c>
      <c r="I354" s="41">
        <f t="shared" si="175"/>
        <v>166.88</v>
      </c>
      <c r="J354" s="41">
        <f t="shared" si="175"/>
        <v>166.88</v>
      </c>
      <c r="K354" s="41">
        <f t="shared" si="175"/>
        <v>166.88</v>
      </c>
      <c r="L354" s="41">
        <f t="shared" si="175"/>
        <v>166.88</v>
      </c>
      <c r="M354" s="41">
        <f t="shared" si="175"/>
        <v>166.88</v>
      </c>
      <c r="N354" s="41">
        <f t="shared" si="175"/>
        <v>302.99149999999997</v>
      </c>
      <c r="O354" s="41">
        <f t="shared" si="175"/>
        <v>302.99149999999997</v>
      </c>
      <c r="P354" s="41">
        <f t="shared" si="175"/>
        <v>302.99149999999997</v>
      </c>
      <c r="Q354" s="41">
        <f t="shared" si="175"/>
        <v>302.99149999999997</v>
      </c>
      <c r="R354" s="41">
        <f t="shared" si="175"/>
        <v>302.99149999999997</v>
      </c>
      <c r="S354" s="41">
        <f t="shared" si="175"/>
        <v>453.25992999999994</v>
      </c>
      <c r="T354" s="41">
        <f t="shared" si="175"/>
        <v>983.82307899999989</v>
      </c>
      <c r="U354" s="41">
        <f t="shared" si="175"/>
        <v>1404.7365105399999</v>
      </c>
      <c r="V354" s="41">
        <f t="shared" si="175"/>
        <v>2651.4207075752688</v>
      </c>
      <c r="W354" s="41">
        <f t="shared" si="175"/>
        <v>3838.2746551185191</v>
      </c>
      <c r="X354" s="41">
        <f t="shared" si="175"/>
        <v>5046.0848537007496</v>
      </c>
      <c r="Y354" s="41">
        <f t="shared" si="175"/>
        <v>6262.3618769676523</v>
      </c>
      <c r="Z354" s="41">
        <f t="shared" si="175"/>
        <v>7555.8058220537132</v>
      </c>
      <c r="AA354" s="41">
        <f t="shared" si="175"/>
        <v>8245.0196930238089</v>
      </c>
      <c r="AB354" s="41">
        <f t="shared" si="175"/>
        <v>8916.9019604066871</v>
      </c>
      <c r="AC354" s="41">
        <f t="shared" si="175"/>
        <v>9464.653644100119</v>
      </c>
      <c r="AD354" s="41">
        <f t="shared" si="175"/>
        <v>9985.8513057813398</v>
      </c>
      <c r="AE354" s="41">
        <f t="shared" si="175"/>
        <v>10505.383643408448</v>
      </c>
      <c r="AF354" s="41">
        <f t="shared" si="175"/>
        <v>11005.286165185764</v>
      </c>
      <c r="AG354" s="41">
        <f t="shared" si="175"/>
        <v>11495.118438817071</v>
      </c>
      <c r="AH354" s="41">
        <f t="shared" si="175"/>
        <v>11990.476583416506</v>
      </c>
      <c r="AI354" s="41">
        <f t="shared" si="175"/>
        <v>11990.476583416506</v>
      </c>
      <c r="AJ354" s="41">
        <f t="shared" si="175"/>
        <v>11990.476583416506</v>
      </c>
      <c r="AK354" s="41">
        <f t="shared" si="175"/>
        <v>11990.476583416506</v>
      </c>
      <c r="AL354" s="41">
        <f t="shared" si="175"/>
        <v>11990.476583416506</v>
      </c>
      <c r="AM354" s="41">
        <f t="shared" si="175"/>
        <v>11990.476583416506</v>
      </c>
      <c r="AN354" s="41">
        <f t="shared" si="175"/>
        <v>11990.476583416506</v>
      </c>
      <c r="AO354" s="27"/>
      <c r="AP354" s="28"/>
    </row>
    <row r="355" spans="1:42" s="26" customFormat="1" ht="15.75" customHeight="1" x14ac:dyDescent="0.25">
      <c r="A355" s="13"/>
      <c r="B355" s="13"/>
      <c r="C355" s="26" t="s">
        <v>44</v>
      </c>
      <c r="E355" s="85"/>
      <c r="F355" s="41">
        <f>+F353</f>
        <v>0</v>
      </c>
      <c r="G355" s="41">
        <f>G353+F355</f>
        <v>0</v>
      </c>
      <c r="H355" s="41">
        <f t="shared" ref="H355:AN355" si="176">H353+G355</f>
        <v>0</v>
      </c>
      <c r="I355" s="41">
        <f t="shared" si="176"/>
        <v>0</v>
      </c>
      <c r="J355" s="41">
        <f t="shared" si="176"/>
        <v>0</v>
      </c>
      <c r="K355" s="41">
        <f t="shared" si="176"/>
        <v>0</v>
      </c>
      <c r="L355" s="41">
        <f t="shared" si="176"/>
        <v>0</v>
      </c>
      <c r="M355" s="41">
        <f t="shared" si="176"/>
        <v>0</v>
      </c>
      <c r="N355" s="41">
        <f t="shared" si="176"/>
        <v>0</v>
      </c>
      <c r="O355" s="41">
        <f t="shared" si="176"/>
        <v>0</v>
      </c>
      <c r="P355" s="41">
        <f t="shared" si="176"/>
        <v>0</v>
      </c>
      <c r="Q355" s="41">
        <f t="shared" si="176"/>
        <v>0</v>
      </c>
      <c r="R355" s="41">
        <f t="shared" si="176"/>
        <v>0</v>
      </c>
      <c r="S355" s="41">
        <f t="shared" si="176"/>
        <v>0</v>
      </c>
      <c r="T355" s="41">
        <f t="shared" si="176"/>
        <v>0</v>
      </c>
      <c r="U355" s="41">
        <f t="shared" si="176"/>
        <v>0</v>
      </c>
      <c r="V355" s="41">
        <f t="shared" si="176"/>
        <v>0</v>
      </c>
      <c r="W355" s="41">
        <f t="shared" si="176"/>
        <v>0</v>
      </c>
      <c r="X355" s="41">
        <f t="shared" si="176"/>
        <v>0</v>
      </c>
      <c r="Y355" s="41">
        <f t="shared" si="176"/>
        <v>0</v>
      </c>
      <c r="Z355" s="41">
        <f t="shared" si="176"/>
        <v>0</v>
      </c>
      <c r="AA355" s="41">
        <f t="shared" si="176"/>
        <v>0</v>
      </c>
      <c r="AB355" s="41">
        <f t="shared" si="176"/>
        <v>0</v>
      </c>
      <c r="AC355" s="41">
        <f t="shared" si="176"/>
        <v>0</v>
      </c>
      <c r="AD355" s="41">
        <f t="shared" si="176"/>
        <v>0</v>
      </c>
      <c r="AE355" s="41">
        <f t="shared" si="176"/>
        <v>0</v>
      </c>
      <c r="AF355" s="41">
        <f t="shared" si="176"/>
        <v>0</v>
      </c>
      <c r="AG355" s="41">
        <f t="shared" si="176"/>
        <v>0</v>
      </c>
      <c r="AH355" s="41">
        <f t="shared" si="176"/>
        <v>0</v>
      </c>
      <c r="AI355" s="41">
        <f t="shared" si="176"/>
        <v>0</v>
      </c>
      <c r="AJ355" s="41">
        <f t="shared" si="176"/>
        <v>0</v>
      </c>
      <c r="AK355" s="41">
        <f t="shared" si="176"/>
        <v>0</v>
      </c>
      <c r="AL355" s="41">
        <f t="shared" si="176"/>
        <v>0</v>
      </c>
      <c r="AM355" s="41">
        <f t="shared" si="176"/>
        <v>0</v>
      </c>
      <c r="AN355" s="41">
        <f t="shared" si="176"/>
        <v>0</v>
      </c>
      <c r="AO355" s="27"/>
      <c r="AP355" s="28"/>
    </row>
    <row r="356" spans="1:42" s="26" customFormat="1" ht="15.75" customHeight="1" x14ac:dyDescent="0.25">
      <c r="A356" s="13"/>
      <c r="B356" s="13"/>
      <c r="E356" s="85"/>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27"/>
      <c r="AP356" s="28"/>
    </row>
    <row r="357" spans="1:42" s="26" customFormat="1" ht="15.75" customHeight="1" x14ac:dyDescent="0.25">
      <c r="A357" s="11" t="s">
        <v>181</v>
      </c>
      <c r="B357" s="13"/>
      <c r="E357" s="119"/>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27"/>
      <c r="AP357" s="28"/>
    </row>
    <row r="358" spans="1:42" s="26" customFormat="1" ht="15.75" customHeight="1" x14ac:dyDescent="0.25">
      <c r="A358" s="13"/>
      <c r="B358" s="29" t="s">
        <v>182</v>
      </c>
      <c r="C358" s="43"/>
      <c r="D358" s="43"/>
      <c r="E358" s="119"/>
      <c r="F358" s="41"/>
      <c r="G358" s="41"/>
      <c r="H358" s="41"/>
      <c r="I358" s="41"/>
      <c r="J358" s="41"/>
      <c r="K358" s="41"/>
      <c r="L358" s="41"/>
      <c r="M358" s="41"/>
      <c r="N358" s="41"/>
      <c r="O358" s="41"/>
      <c r="P358" s="41"/>
      <c r="Q358" s="41"/>
      <c r="R358" s="41"/>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27"/>
      <c r="AP358" s="28"/>
    </row>
    <row r="359" spans="1:42" s="26" customFormat="1" ht="15.75" customHeight="1" x14ac:dyDescent="0.25">
      <c r="A359" s="13"/>
      <c r="B359" s="13"/>
      <c r="C359" s="43" t="s">
        <v>185</v>
      </c>
      <c r="D359" s="93">
        <f>Dashboard!D25</f>
        <v>0.75</v>
      </c>
      <c r="E359" s="85">
        <f>SUM(F359:AN359)</f>
        <v>4242.0443582542703</v>
      </c>
      <c r="F359" s="41">
        <f t="shared" ref="F359:AN359" si="177">+F292*$D$359</f>
        <v>0</v>
      </c>
      <c r="G359" s="41">
        <f t="shared" si="177"/>
        <v>0</v>
      </c>
      <c r="H359" s="41">
        <f t="shared" si="177"/>
        <v>0</v>
      </c>
      <c r="I359" s="41">
        <f t="shared" si="177"/>
        <v>0</v>
      </c>
      <c r="J359" s="41">
        <f t="shared" si="177"/>
        <v>0</v>
      </c>
      <c r="K359" s="41">
        <f t="shared" si="177"/>
        <v>0</v>
      </c>
      <c r="L359" s="41">
        <f t="shared" si="177"/>
        <v>0</v>
      </c>
      <c r="M359" s="41">
        <f t="shared" si="177"/>
        <v>0</v>
      </c>
      <c r="N359" s="41">
        <f t="shared" si="177"/>
        <v>0</v>
      </c>
      <c r="O359" s="41">
        <f t="shared" si="177"/>
        <v>0</v>
      </c>
      <c r="P359" s="41">
        <f t="shared" si="177"/>
        <v>0</v>
      </c>
      <c r="Q359" s="41">
        <f t="shared" si="177"/>
        <v>0</v>
      </c>
      <c r="R359" s="41">
        <f t="shared" si="177"/>
        <v>0</v>
      </c>
      <c r="S359" s="41">
        <f t="shared" si="177"/>
        <v>468.79949999999997</v>
      </c>
      <c r="T359" s="41">
        <f t="shared" si="177"/>
        <v>1655.2228499999997</v>
      </c>
      <c r="U359" s="41">
        <f t="shared" si="177"/>
        <v>1313.1434609999997</v>
      </c>
      <c r="V359" s="41">
        <f t="shared" si="177"/>
        <v>267.88126604399991</v>
      </c>
      <c r="W359" s="41">
        <f t="shared" si="177"/>
        <v>0</v>
      </c>
      <c r="X359" s="41">
        <f t="shared" si="177"/>
        <v>0</v>
      </c>
      <c r="Y359" s="41">
        <f t="shared" si="177"/>
        <v>0</v>
      </c>
      <c r="Z359" s="41">
        <f t="shared" si="177"/>
        <v>67.946250532822859</v>
      </c>
      <c r="AA359" s="41">
        <f t="shared" si="177"/>
        <v>239.90253072742843</v>
      </c>
      <c r="AB359" s="41">
        <f t="shared" si="177"/>
        <v>190.32267437709319</v>
      </c>
      <c r="AC359" s="41">
        <f t="shared" si="177"/>
        <v>38.825825572927016</v>
      </c>
      <c r="AD359" s="41">
        <f t="shared" si="177"/>
        <v>0</v>
      </c>
      <c r="AE359" s="41">
        <f t="shared" si="177"/>
        <v>0</v>
      </c>
      <c r="AF359" s="41">
        <f t="shared" si="177"/>
        <v>0</v>
      </c>
      <c r="AG359" s="41">
        <f t="shared" si="177"/>
        <v>0</v>
      </c>
      <c r="AH359" s="41">
        <f t="shared" si="177"/>
        <v>0</v>
      </c>
      <c r="AI359" s="41">
        <f t="shared" si="177"/>
        <v>0</v>
      </c>
      <c r="AJ359" s="41">
        <f t="shared" si="177"/>
        <v>0</v>
      </c>
      <c r="AK359" s="41">
        <f t="shared" si="177"/>
        <v>0</v>
      </c>
      <c r="AL359" s="41">
        <f t="shared" si="177"/>
        <v>0</v>
      </c>
      <c r="AM359" s="41">
        <f t="shared" si="177"/>
        <v>0</v>
      </c>
      <c r="AN359" s="41">
        <f t="shared" si="177"/>
        <v>0</v>
      </c>
      <c r="AO359" s="27"/>
      <c r="AP359" s="28"/>
    </row>
    <row r="360" spans="1:42" s="26" customFormat="1" ht="15.75" customHeight="1" x14ac:dyDescent="0.25">
      <c r="A360" s="13"/>
      <c r="B360" s="13"/>
      <c r="C360" s="43" t="s">
        <v>183</v>
      </c>
      <c r="D360" s="43"/>
      <c r="E360" s="85">
        <f>SUM(F360:AN360)</f>
        <v>4767.9138993802344</v>
      </c>
      <c r="F360" s="41">
        <f>IF(D362&lt;=0,0,IF(F246=0,0,(F246/($E246*0.75)*$E359)))</f>
        <v>0</v>
      </c>
      <c r="G360" s="41">
        <f t="shared" ref="G360:AN360" si="178">IF(F362&lt;=0,0,IF(G246=0,0,(G246/($E246*0.75)*$E359)))</f>
        <v>0</v>
      </c>
      <c r="H360" s="41">
        <f t="shared" si="178"/>
        <v>0</v>
      </c>
      <c r="I360" s="41">
        <f t="shared" si="178"/>
        <v>0</v>
      </c>
      <c r="J360" s="41">
        <f t="shared" si="178"/>
        <v>0</v>
      </c>
      <c r="K360" s="41">
        <f t="shared" si="178"/>
        <v>0</v>
      </c>
      <c r="L360" s="41">
        <f t="shared" si="178"/>
        <v>0</v>
      </c>
      <c r="M360" s="41">
        <f t="shared" si="178"/>
        <v>0</v>
      </c>
      <c r="N360" s="41">
        <f t="shared" si="178"/>
        <v>0</v>
      </c>
      <c r="O360" s="41">
        <f t="shared" si="178"/>
        <v>0</v>
      </c>
      <c r="P360" s="41">
        <f t="shared" si="178"/>
        <v>0</v>
      </c>
      <c r="Q360" s="41">
        <f t="shared" si="178"/>
        <v>0</v>
      </c>
      <c r="R360" s="41">
        <f t="shared" si="178"/>
        <v>0</v>
      </c>
      <c r="S360" s="41">
        <f t="shared" si="178"/>
        <v>0</v>
      </c>
      <c r="T360" s="41">
        <f t="shared" si="178"/>
        <v>0</v>
      </c>
      <c r="U360" s="41">
        <f t="shared" si="178"/>
        <v>0</v>
      </c>
      <c r="V360" s="41">
        <f t="shared" si="178"/>
        <v>98.746568288444308</v>
      </c>
      <c r="W360" s="41">
        <f t="shared" si="178"/>
        <v>368.65385494352546</v>
      </c>
      <c r="X360" s="41">
        <f t="shared" si="178"/>
        <v>552.9807824152881</v>
      </c>
      <c r="Y360" s="41">
        <f t="shared" si="178"/>
        <v>552.9807824152881</v>
      </c>
      <c r="Z360" s="41">
        <f t="shared" si="178"/>
        <v>552.9807824152881</v>
      </c>
      <c r="AA360" s="41">
        <f t="shared" si="178"/>
        <v>552.9807824152881</v>
      </c>
      <c r="AB360" s="41">
        <f t="shared" si="178"/>
        <v>552.9807824152881</v>
      </c>
      <c r="AC360" s="41">
        <f t="shared" si="178"/>
        <v>552.9807824152881</v>
      </c>
      <c r="AD360" s="41">
        <f t="shared" si="178"/>
        <v>529.10780550736547</v>
      </c>
      <c r="AE360" s="41">
        <f t="shared" si="178"/>
        <v>453.52097614917039</v>
      </c>
      <c r="AF360" s="41">
        <f t="shared" si="178"/>
        <v>0</v>
      </c>
      <c r="AG360" s="41">
        <f t="shared" si="178"/>
        <v>0</v>
      </c>
      <c r="AH360" s="41">
        <f t="shared" si="178"/>
        <v>0</v>
      </c>
      <c r="AI360" s="41">
        <f t="shared" si="178"/>
        <v>0</v>
      </c>
      <c r="AJ360" s="41">
        <f t="shared" si="178"/>
        <v>0</v>
      </c>
      <c r="AK360" s="41">
        <f t="shared" si="178"/>
        <v>0</v>
      </c>
      <c r="AL360" s="41">
        <f t="shared" si="178"/>
        <v>0</v>
      </c>
      <c r="AM360" s="41">
        <f t="shared" si="178"/>
        <v>0</v>
      </c>
      <c r="AN360" s="41">
        <f t="shared" si="178"/>
        <v>0</v>
      </c>
      <c r="AO360" s="27"/>
      <c r="AP360" s="28"/>
    </row>
    <row r="361" spans="1:42" s="26" customFormat="1" ht="15.75" customHeight="1" x14ac:dyDescent="0.25">
      <c r="A361" s="13"/>
      <c r="B361" s="13"/>
      <c r="C361" s="43" t="s">
        <v>184</v>
      </c>
      <c r="D361" s="43"/>
      <c r="E361" s="85">
        <f>SUM(F361:AN361)</f>
        <v>4451.3018181241587</v>
      </c>
      <c r="F361" s="41">
        <f>IF(F360&gt;=D362,D362,F360)</f>
        <v>0</v>
      </c>
      <c r="G361" s="41">
        <f t="shared" ref="G361:V361" si="179">IF(G360&gt;=F362,F362,G360)</f>
        <v>0</v>
      </c>
      <c r="H361" s="41">
        <f t="shared" si="179"/>
        <v>0</v>
      </c>
      <c r="I361" s="41">
        <f t="shared" si="179"/>
        <v>0</v>
      </c>
      <c r="J361" s="41">
        <f t="shared" si="179"/>
        <v>0</v>
      </c>
      <c r="K361" s="41">
        <f t="shared" si="179"/>
        <v>0</v>
      </c>
      <c r="L361" s="41">
        <f t="shared" si="179"/>
        <v>0</v>
      </c>
      <c r="M361" s="41">
        <f t="shared" si="179"/>
        <v>0</v>
      </c>
      <c r="N361" s="41">
        <f t="shared" si="179"/>
        <v>0</v>
      </c>
      <c r="O361" s="41">
        <f t="shared" si="179"/>
        <v>0</v>
      </c>
      <c r="P361" s="41">
        <f t="shared" si="179"/>
        <v>0</v>
      </c>
      <c r="Q361" s="41">
        <f t="shared" si="179"/>
        <v>0</v>
      </c>
      <c r="R361" s="41">
        <f t="shared" si="179"/>
        <v>0</v>
      </c>
      <c r="S361" s="41">
        <f t="shared" si="179"/>
        <v>0</v>
      </c>
      <c r="T361" s="41">
        <f t="shared" si="179"/>
        <v>0</v>
      </c>
      <c r="U361" s="41">
        <f t="shared" si="179"/>
        <v>0</v>
      </c>
      <c r="V361" s="41">
        <f t="shared" si="179"/>
        <v>98.746568288444308</v>
      </c>
      <c r="W361" s="41">
        <f>IF(W360&gt;=V362,V362,W360)</f>
        <v>368.65385494352546</v>
      </c>
      <c r="X361" s="41">
        <f t="shared" ref="X361:AN361" si="180">IF(X360&gt;=W362,W362,X360)</f>
        <v>552.9807824152881</v>
      </c>
      <c r="Y361" s="41">
        <f t="shared" si="180"/>
        <v>552.9807824152881</v>
      </c>
      <c r="Z361" s="41">
        <f t="shared" si="180"/>
        <v>552.9807824152881</v>
      </c>
      <c r="AA361" s="41">
        <f t="shared" si="180"/>
        <v>552.9807824152881</v>
      </c>
      <c r="AB361" s="41">
        <f t="shared" si="180"/>
        <v>552.9807824152881</v>
      </c>
      <c r="AC361" s="41">
        <f t="shared" si="180"/>
        <v>552.9807824152881</v>
      </c>
      <c r="AD361" s="41">
        <f t="shared" si="180"/>
        <v>529.10780550736547</v>
      </c>
      <c r="AE361" s="41">
        <f t="shared" si="180"/>
        <v>136.90889489309495</v>
      </c>
      <c r="AF361" s="41">
        <f t="shared" si="180"/>
        <v>0</v>
      </c>
      <c r="AG361" s="41">
        <f t="shared" si="180"/>
        <v>0</v>
      </c>
      <c r="AH361" s="41">
        <f t="shared" si="180"/>
        <v>0</v>
      </c>
      <c r="AI361" s="41">
        <f t="shared" si="180"/>
        <v>0</v>
      </c>
      <c r="AJ361" s="41">
        <f t="shared" si="180"/>
        <v>0</v>
      </c>
      <c r="AK361" s="41">
        <f t="shared" si="180"/>
        <v>0</v>
      </c>
      <c r="AL361" s="41">
        <f t="shared" si="180"/>
        <v>0</v>
      </c>
      <c r="AM361" s="41">
        <f t="shared" si="180"/>
        <v>0</v>
      </c>
      <c r="AN361" s="41">
        <f t="shared" si="180"/>
        <v>0</v>
      </c>
      <c r="AO361" s="27"/>
      <c r="AP361" s="28"/>
    </row>
    <row r="362" spans="1:42" s="26" customFormat="1" ht="15.75" customHeight="1" x14ac:dyDescent="0.25">
      <c r="A362" s="13"/>
      <c r="B362" s="13"/>
      <c r="C362" s="26" t="s">
        <v>195</v>
      </c>
      <c r="D362" s="43"/>
      <c r="E362" s="189"/>
      <c r="F362" s="42">
        <f>+F359-F361</f>
        <v>0</v>
      </c>
      <c r="G362" s="42">
        <f>+F362+G359-G361+F364</f>
        <v>0</v>
      </c>
      <c r="H362" s="42">
        <f t="shared" ref="H362:AN362" si="181">+G362+H359-H361+G364</f>
        <v>0</v>
      </c>
      <c r="I362" s="42">
        <f t="shared" si="181"/>
        <v>0</v>
      </c>
      <c r="J362" s="42">
        <f t="shared" si="181"/>
        <v>0</v>
      </c>
      <c r="K362" s="42">
        <f t="shared" si="181"/>
        <v>0</v>
      </c>
      <c r="L362" s="42">
        <f t="shared" si="181"/>
        <v>0</v>
      </c>
      <c r="M362" s="42">
        <f t="shared" si="181"/>
        <v>0</v>
      </c>
      <c r="N362" s="42">
        <f t="shared" si="181"/>
        <v>0</v>
      </c>
      <c r="O362" s="42">
        <f t="shared" si="181"/>
        <v>0</v>
      </c>
      <c r="P362" s="42">
        <f t="shared" si="181"/>
        <v>0</v>
      </c>
      <c r="Q362" s="42">
        <f t="shared" si="181"/>
        <v>0</v>
      </c>
      <c r="R362" s="42">
        <f t="shared" si="181"/>
        <v>0</v>
      </c>
      <c r="S362" s="42">
        <f t="shared" si="181"/>
        <v>468.79949999999997</v>
      </c>
      <c r="T362" s="42">
        <f t="shared" si="181"/>
        <v>2135.2735379999999</v>
      </c>
      <c r="U362" s="42">
        <f t="shared" si="181"/>
        <v>3510.9147519119997</v>
      </c>
      <c r="V362" s="42">
        <f t="shared" si="181"/>
        <v>3815.5579686254432</v>
      </c>
      <c r="W362" s="42">
        <f t="shared" si="181"/>
        <v>3446.9041136819178</v>
      </c>
      <c r="X362" s="42">
        <f t="shared" si="181"/>
        <v>2893.9233312666297</v>
      </c>
      <c r="Y362" s="42">
        <f t="shared" si="181"/>
        <v>2340.9425488513416</v>
      </c>
      <c r="Z362" s="42">
        <f t="shared" si="181"/>
        <v>1855.9080169688764</v>
      </c>
      <c r="AA362" s="42">
        <f t="shared" si="181"/>
        <v>1542.8297652810165</v>
      </c>
      <c r="AB362" s="42">
        <f t="shared" si="181"/>
        <v>1180.1716572428215</v>
      </c>
      <c r="AC362" s="42">
        <f t="shared" si="181"/>
        <v>666.01670040046042</v>
      </c>
      <c r="AD362" s="42">
        <f t="shared" si="181"/>
        <v>136.90889489309495</v>
      </c>
      <c r="AE362" s="42">
        <f t="shared" si="181"/>
        <v>0</v>
      </c>
      <c r="AF362" s="42">
        <f t="shared" si="181"/>
        <v>0</v>
      </c>
      <c r="AG362" s="42">
        <f t="shared" si="181"/>
        <v>0</v>
      </c>
      <c r="AH362" s="42">
        <f t="shared" si="181"/>
        <v>0</v>
      </c>
      <c r="AI362" s="42">
        <f t="shared" si="181"/>
        <v>0</v>
      </c>
      <c r="AJ362" s="42">
        <f t="shared" si="181"/>
        <v>0</v>
      </c>
      <c r="AK362" s="42">
        <f t="shared" si="181"/>
        <v>0</v>
      </c>
      <c r="AL362" s="42">
        <f t="shared" si="181"/>
        <v>0</v>
      </c>
      <c r="AM362" s="42">
        <f t="shared" si="181"/>
        <v>0</v>
      </c>
      <c r="AN362" s="42">
        <f t="shared" si="181"/>
        <v>0</v>
      </c>
      <c r="AO362" s="47"/>
      <c r="AP362" s="28"/>
    </row>
    <row r="363" spans="1:42" s="26" customFormat="1" ht="15.75" customHeight="1" x14ac:dyDescent="0.25">
      <c r="A363" s="13"/>
      <c r="C363" s="26" t="s">
        <v>194</v>
      </c>
      <c r="D363" s="84">
        <f>Dashboard!D24</f>
        <v>4.8000000000000001E-2</v>
      </c>
      <c r="E363" s="276">
        <f>SUM(F363:AN363)</f>
        <v>1151.7192377819329</v>
      </c>
      <c r="F363" s="42">
        <f>+$D$363*F362</f>
        <v>0</v>
      </c>
      <c r="G363" s="42">
        <f>+$D$363*((F362+G362)/2)</f>
        <v>0</v>
      </c>
      <c r="H363" s="42">
        <f t="shared" ref="H363:AN363" si="182">+$D$363*((G362+H362)/2)</f>
        <v>0</v>
      </c>
      <c r="I363" s="42">
        <f t="shared" si="182"/>
        <v>0</v>
      </c>
      <c r="J363" s="42">
        <f t="shared" si="182"/>
        <v>0</v>
      </c>
      <c r="K363" s="42">
        <f t="shared" si="182"/>
        <v>0</v>
      </c>
      <c r="L363" s="42">
        <f t="shared" si="182"/>
        <v>0</v>
      </c>
      <c r="M363" s="42">
        <f t="shared" si="182"/>
        <v>0</v>
      </c>
      <c r="N363" s="42">
        <f t="shared" si="182"/>
        <v>0</v>
      </c>
      <c r="O363" s="42">
        <f t="shared" si="182"/>
        <v>0</v>
      </c>
      <c r="P363" s="42">
        <f t="shared" si="182"/>
        <v>0</v>
      </c>
      <c r="Q363" s="42">
        <f t="shared" si="182"/>
        <v>0</v>
      </c>
      <c r="R363" s="42">
        <f t="shared" si="182"/>
        <v>0</v>
      </c>
      <c r="S363" s="42">
        <f t="shared" si="182"/>
        <v>11.251187999999999</v>
      </c>
      <c r="T363" s="42">
        <f t="shared" si="182"/>
        <v>62.497752912000003</v>
      </c>
      <c r="U363" s="42">
        <f t="shared" si="182"/>
        <v>135.50851895788799</v>
      </c>
      <c r="V363" s="42">
        <f t="shared" si="182"/>
        <v>175.83534529289864</v>
      </c>
      <c r="W363" s="42">
        <f t="shared" si="182"/>
        <v>174.29908997537666</v>
      </c>
      <c r="X363" s="42">
        <f t="shared" si="182"/>
        <v>152.17985867876513</v>
      </c>
      <c r="Y363" s="42">
        <f t="shared" si="182"/>
        <v>125.63678112283132</v>
      </c>
      <c r="Z363" s="42">
        <f t="shared" si="182"/>
        <v>100.72441357968522</v>
      </c>
      <c r="AA363" s="42">
        <f t="shared" si="182"/>
        <v>81.569706773997439</v>
      </c>
      <c r="AB363" s="42">
        <f t="shared" si="182"/>
        <v>65.352034140572115</v>
      </c>
      <c r="AC363" s="42">
        <f t="shared" si="182"/>
        <v>44.308520583438771</v>
      </c>
      <c r="AD363" s="42">
        <f t="shared" si="182"/>
        <v>19.270214287045331</v>
      </c>
      <c r="AE363" s="42">
        <f t="shared" si="182"/>
        <v>3.2858134774342789</v>
      </c>
      <c r="AF363" s="42">
        <f t="shared" si="182"/>
        <v>0</v>
      </c>
      <c r="AG363" s="42">
        <f t="shared" si="182"/>
        <v>0</v>
      </c>
      <c r="AH363" s="42">
        <f t="shared" si="182"/>
        <v>0</v>
      </c>
      <c r="AI363" s="42">
        <f t="shared" si="182"/>
        <v>0</v>
      </c>
      <c r="AJ363" s="42">
        <f t="shared" si="182"/>
        <v>0</v>
      </c>
      <c r="AK363" s="42">
        <f t="shared" si="182"/>
        <v>0</v>
      </c>
      <c r="AL363" s="42">
        <f t="shared" si="182"/>
        <v>0</v>
      </c>
      <c r="AM363" s="42">
        <f t="shared" si="182"/>
        <v>0</v>
      </c>
      <c r="AN363" s="42">
        <f t="shared" si="182"/>
        <v>0</v>
      </c>
      <c r="AO363" s="27"/>
      <c r="AP363" s="28"/>
    </row>
    <row r="364" spans="1:42" s="26" customFormat="1" ht="15.75" customHeight="1" x14ac:dyDescent="0.25">
      <c r="A364" s="13"/>
      <c r="B364" s="13"/>
      <c r="C364" s="43" t="s">
        <v>196</v>
      </c>
      <c r="D364" s="43"/>
      <c r="E364" s="85">
        <f>SUM(F364:AN364)</f>
        <v>209.25745986988798</v>
      </c>
      <c r="F364" s="41">
        <f t="shared" ref="F364:AN364" si="183">IF(F3&lt;0,F363,0)</f>
        <v>0</v>
      </c>
      <c r="G364" s="41">
        <f t="shared" si="183"/>
        <v>0</v>
      </c>
      <c r="H364" s="41">
        <f t="shared" si="183"/>
        <v>0</v>
      </c>
      <c r="I364" s="41">
        <f t="shared" si="183"/>
        <v>0</v>
      </c>
      <c r="J364" s="41">
        <f t="shared" si="183"/>
        <v>0</v>
      </c>
      <c r="K364" s="41">
        <f t="shared" si="183"/>
        <v>0</v>
      </c>
      <c r="L364" s="41">
        <f t="shared" si="183"/>
        <v>0</v>
      </c>
      <c r="M364" s="41">
        <f t="shared" si="183"/>
        <v>0</v>
      </c>
      <c r="N364" s="41">
        <f t="shared" si="183"/>
        <v>0</v>
      </c>
      <c r="O364" s="41">
        <f t="shared" si="183"/>
        <v>0</v>
      </c>
      <c r="P364" s="41">
        <f t="shared" si="183"/>
        <v>0</v>
      </c>
      <c r="Q364" s="41">
        <f t="shared" si="183"/>
        <v>0</v>
      </c>
      <c r="R364" s="41">
        <f t="shared" si="183"/>
        <v>0</v>
      </c>
      <c r="S364" s="41">
        <f t="shared" si="183"/>
        <v>11.251187999999999</v>
      </c>
      <c r="T364" s="41">
        <f t="shared" si="183"/>
        <v>62.497752912000003</v>
      </c>
      <c r="U364" s="41">
        <f t="shared" si="183"/>
        <v>135.50851895788799</v>
      </c>
      <c r="V364" s="41">
        <f t="shared" si="183"/>
        <v>0</v>
      </c>
      <c r="W364" s="41">
        <f t="shared" si="183"/>
        <v>0</v>
      </c>
      <c r="X364" s="41">
        <f t="shared" si="183"/>
        <v>0</v>
      </c>
      <c r="Y364" s="41">
        <f t="shared" si="183"/>
        <v>0</v>
      </c>
      <c r="Z364" s="41">
        <f t="shared" si="183"/>
        <v>0</v>
      </c>
      <c r="AA364" s="41">
        <f t="shared" si="183"/>
        <v>0</v>
      </c>
      <c r="AB364" s="41">
        <f t="shared" si="183"/>
        <v>0</v>
      </c>
      <c r="AC364" s="41">
        <f t="shared" si="183"/>
        <v>0</v>
      </c>
      <c r="AD364" s="41">
        <f t="shared" si="183"/>
        <v>0</v>
      </c>
      <c r="AE364" s="41">
        <f t="shared" si="183"/>
        <v>0</v>
      </c>
      <c r="AF364" s="41">
        <f t="shared" si="183"/>
        <v>0</v>
      </c>
      <c r="AG364" s="41">
        <f t="shared" si="183"/>
        <v>0</v>
      </c>
      <c r="AH364" s="41">
        <f t="shared" si="183"/>
        <v>0</v>
      </c>
      <c r="AI364" s="41">
        <f t="shared" si="183"/>
        <v>0</v>
      </c>
      <c r="AJ364" s="41">
        <f t="shared" si="183"/>
        <v>0</v>
      </c>
      <c r="AK364" s="41">
        <f t="shared" si="183"/>
        <v>0</v>
      </c>
      <c r="AL364" s="41">
        <f t="shared" si="183"/>
        <v>0</v>
      </c>
      <c r="AM364" s="41">
        <f t="shared" si="183"/>
        <v>0</v>
      </c>
      <c r="AN364" s="41">
        <f t="shared" si="183"/>
        <v>0</v>
      </c>
      <c r="AO364" s="27"/>
      <c r="AP364" s="28"/>
    </row>
    <row r="365" spans="1:42" s="26" customFormat="1" ht="15.75" customHeight="1" x14ac:dyDescent="0.25">
      <c r="A365" s="13"/>
      <c r="C365" s="26" t="s">
        <v>197</v>
      </c>
      <c r="D365" s="84"/>
      <c r="E365" s="276">
        <f>SUM(F365:AN365)</f>
        <v>942.46177791204479</v>
      </c>
      <c r="F365" s="42">
        <f>+F363-F364</f>
        <v>0</v>
      </c>
      <c r="G365" s="42">
        <f t="shared" ref="G365:AN365" si="184">+G363-G364</f>
        <v>0</v>
      </c>
      <c r="H365" s="42">
        <f t="shared" si="184"/>
        <v>0</v>
      </c>
      <c r="I365" s="42">
        <f t="shared" si="184"/>
        <v>0</v>
      </c>
      <c r="J365" s="42">
        <f t="shared" si="184"/>
        <v>0</v>
      </c>
      <c r="K365" s="42">
        <f t="shared" si="184"/>
        <v>0</v>
      </c>
      <c r="L365" s="42">
        <f t="shared" si="184"/>
        <v>0</v>
      </c>
      <c r="M365" s="42">
        <f t="shared" si="184"/>
        <v>0</v>
      </c>
      <c r="N365" s="42">
        <f t="shared" si="184"/>
        <v>0</v>
      </c>
      <c r="O365" s="42">
        <f t="shared" si="184"/>
        <v>0</v>
      </c>
      <c r="P365" s="42">
        <f t="shared" si="184"/>
        <v>0</v>
      </c>
      <c r="Q365" s="42">
        <f t="shared" si="184"/>
        <v>0</v>
      </c>
      <c r="R365" s="42">
        <f t="shared" si="184"/>
        <v>0</v>
      </c>
      <c r="S365" s="42">
        <f t="shared" si="184"/>
        <v>0</v>
      </c>
      <c r="T365" s="42">
        <f t="shared" si="184"/>
        <v>0</v>
      </c>
      <c r="U365" s="42">
        <f t="shared" si="184"/>
        <v>0</v>
      </c>
      <c r="V365" s="42">
        <f t="shared" si="184"/>
        <v>175.83534529289864</v>
      </c>
      <c r="W365" s="42">
        <f t="shared" si="184"/>
        <v>174.29908997537666</v>
      </c>
      <c r="X365" s="42">
        <f t="shared" si="184"/>
        <v>152.17985867876513</v>
      </c>
      <c r="Y365" s="42">
        <f t="shared" si="184"/>
        <v>125.63678112283132</v>
      </c>
      <c r="Z365" s="42">
        <f t="shared" si="184"/>
        <v>100.72441357968522</v>
      </c>
      <c r="AA365" s="42">
        <f t="shared" si="184"/>
        <v>81.569706773997439</v>
      </c>
      <c r="AB365" s="42">
        <f t="shared" si="184"/>
        <v>65.352034140572115</v>
      </c>
      <c r="AC365" s="42">
        <f t="shared" si="184"/>
        <v>44.308520583438771</v>
      </c>
      <c r="AD365" s="42">
        <f t="shared" si="184"/>
        <v>19.270214287045331</v>
      </c>
      <c r="AE365" s="42">
        <f t="shared" si="184"/>
        <v>3.2858134774342789</v>
      </c>
      <c r="AF365" s="42">
        <f t="shared" si="184"/>
        <v>0</v>
      </c>
      <c r="AG365" s="42">
        <f t="shared" si="184"/>
        <v>0</v>
      </c>
      <c r="AH365" s="42">
        <f t="shared" si="184"/>
        <v>0</v>
      </c>
      <c r="AI365" s="42">
        <f t="shared" si="184"/>
        <v>0</v>
      </c>
      <c r="AJ365" s="42">
        <f t="shared" si="184"/>
        <v>0</v>
      </c>
      <c r="AK365" s="42">
        <f t="shared" si="184"/>
        <v>0</v>
      </c>
      <c r="AL365" s="42">
        <f t="shared" si="184"/>
        <v>0</v>
      </c>
      <c r="AM365" s="42">
        <f t="shared" si="184"/>
        <v>0</v>
      </c>
      <c r="AN365" s="42">
        <f t="shared" si="184"/>
        <v>0</v>
      </c>
      <c r="AO365" s="27"/>
      <c r="AP365" s="28"/>
    </row>
    <row r="366" spans="1:42" s="26" customFormat="1" ht="15.75" customHeight="1" x14ac:dyDescent="0.25">
      <c r="A366" s="13"/>
      <c r="D366" s="84"/>
      <c r="E366" s="99"/>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27"/>
      <c r="AP366" s="28"/>
    </row>
    <row r="367" spans="1:42" s="26" customFormat="1" ht="15.75" customHeight="1" x14ac:dyDescent="0.25">
      <c r="A367" s="11" t="s">
        <v>159</v>
      </c>
      <c r="B367" s="13"/>
      <c r="E367" s="119"/>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27"/>
      <c r="AP367" s="28"/>
    </row>
    <row r="368" spans="1:42" s="49" customFormat="1" ht="15.75" customHeight="1" x14ac:dyDescent="0.25">
      <c r="A368" s="48"/>
      <c r="B368" s="48"/>
      <c r="C368" s="43" t="s">
        <v>272</v>
      </c>
      <c r="D368" s="102"/>
      <c r="E368" s="99">
        <f>SUM(F368:AN368)</f>
        <v>15190.57775708295</v>
      </c>
      <c r="F368" s="37">
        <f t="shared" ref="F368:AN368" si="185">+F312-F313-F293-F299-F291-F365-F323-F324</f>
        <v>-166.88000000000002</v>
      </c>
      <c r="G368" s="37">
        <f t="shared" si="185"/>
        <v>0</v>
      </c>
      <c r="H368" s="37">
        <f t="shared" si="185"/>
        <v>0</v>
      </c>
      <c r="I368" s="37">
        <f t="shared" si="185"/>
        <v>0</v>
      </c>
      <c r="J368" s="37">
        <f t="shared" si="185"/>
        <v>0</v>
      </c>
      <c r="K368" s="37">
        <f t="shared" si="185"/>
        <v>0</v>
      </c>
      <c r="L368" s="37">
        <f t="shared" si="185"/>
        <v>0</v>
      </c>
      <c r="M368" s="37">
        <f t="shared" si="185"/>
        <v>0</v>
      </c>
      <c r="N368" s="37">
        <f t="shared" si="185"/>
        <v>-136.11149999999998</v>
      </c>
      <c r="O368" s="37">
        <f t="shared" si="185"/>
        <v>0</v>
      </c>
      <c r="P368" s="37">
        <f t="shared" si="185"/>
        <v>0</v>
      </c>
      <c r="Q368" s="37">
        <f t="shared" si="185"/>
        <v>0</v>
      </c>
      <c r="R368" s="37">
        <f t="shared" si="185"/>
        <v>0</v>
      </c>
      <c r="S368" s="37">
        <f t="shared" si="185"/>
        <v>-150.26843</v>
      </c>
      <c r="T368" s="37">
        <f t="shared" si="185"/>
        <v>-530.56314899999995</v>
      </c>
      <c r="U368" s="37">
        <f t="shared" si="185"/>
        <v>-420.91343153999998</v>
      </c>
      <c r="V368" s="37">
        <f t="shared" si="185"/>
        <v>-259.71592577502321</v>
      </c>
      <c r="W368" s="37">
        <f t="shared" si="185"/>
        <v>840.13871441769936</v>
      </c>
      <c r="X368" s="37">
        <f t="shared" si="185"/>
        <v>1587.7783148461729</v>
      </c>
      <c r="Y368" s="37">
        <f t="shared" si="185"/>
        <v>1649.1205558726049</v>
      </c>
      <c r="Z368" s="37">
        <f t="shared" si="185"/>
        <v>1647.6516846704358</v>
      </c>
      <c r="AA368" s="37">
        <f t="shared" si="185"/>
        <v>1546.4165886536096</v>
      </c>
      <c r="AB368" s="37">
        <f t="shared" si="185"/>
        <v>1644.7141344716083</v>
      </c>
      <c r="AC368" s="37">
        <f t="shared" si="185"/>
        <v>1841.3885120213006</v>
      </c>
      <c r="AD368" s="37">
        <f t="shared" si="185"/>
        <v>1837.3443263153285</v>
      </c>
      <c r="AE368" s="37">
        <f t="shared" si="185"/>
        <v>1558.2681387930465</v>
      </c>
      <c r="AF368" s="37">
        <f t="shared" si="185"/>
        <v>1169.2391104073663</v>
      </c>
      <c r="AG368" s="37">
        <f t="shared" si="185"/>
        <v>933.41378901949702</v>
      </c>
      <c r="AH368" s="37">
        <f t="shared" si="185"/>
        <v>599.55632390930396</v>
      </c>
      <c r="AI368" s="37">
        <f t="shared" si="185"/>
        <v>0</v>
      </c>
      <c r="AJ368" s="37">
        <f t="shared" si="185"/>
        <v>0</v>
      </c>
      <c r="AK368" s="37">
        <f t="shared" si="185"/>
        <v>0</v>
      </c>
      <c r="AL368" s="37">
        <f t="shared" si="185"/>
        <v>0</v>
      </c>
      <c r="AM368" s="37">
        <f t="shared" si="185"/>
        <v>0</v>
      </c>
      <c r="AN368" s="37">
        <f t="shared" si="185"/>
        <v>0</v>
      </c>
      <c r="AO368" s="47"/>
      <c r="AP368" s="50"/>
    </row>
    <row r="369" spans="1:42" s="26" customFormat="1" ht="15.75" customHeight="1" x14ac:dyDescent="0.25">
      <c r="A369" s="13"/>
      <c r="B369"/>
      <c r="C369" t="s">
        <v>273</v>
      </c>
      <c r="D369"/>
      <c r="E369" s="85"/>
      <c r="F369" s="5">
        <f t="shared" ref="F369:AN369" si="186">IF(F368&lt;0,F368,0)</f>
        <v>-166.88000000000002</v>
      </c>
      <c r="G369" s="5">
        <f t="shared" si="186"/>
        <v>0</v>
      </c>
      <c r="H369" s="5">
        <f t="shared" si="186"/>
        <v>0</v>
      </c>
      <c r="I369" s="5">
        <f t="shared" si="186"/>
        <v>0</v>
      </c>
      <c r="J369" s="5">
        <f t="shared" si="186"/>
        <v>0</v>
      </c>
      <c r="K369" s="5">
        <f t="shared" si="186"/>
        <v>0</v>
      </c>
      <c r="L369" s="5">
        <f t="shared" si="186"/>
        <v>0</v>
      </c>
      <c r="M369" s="5">
        <f t="shared" si="186"/>
        <v>0</v>
      </c>
      <c r="N369" s="5">
        <f t="shared" si="186"/>
        <v>-136.11149999999998</v>
      </c>
      <c r="O369" s="5">
        <f t="shared" si="186"/>
        <v>0</v>
      </c>
      <c r="P369" s="5">
        <f t="shared" si="186"/>
        <v>0</v>
      </c>
      <c r="Q369" s="5">
        <f t="shared" si="186"/>
        <v>0</v>
      </c>
      <c r="R369" s="5">
        <f t="shared" si="186"/>
        <v>0</v>
      </c>
      <c r="S369" s="5">
        <f t="shared" si="186"/>
        <v>-150.26843</v>
      </c>
      <c r="T369" s="5">
        <f t="shared" si="186"/>
        <v>-530.56314899999995</v>
      </c>
      <c r="U369" s="5">
        <f t="shared" si="186"/>
        <v>-420.91343153999998</v>
      </c>
      <c r="V369" s="5">
        <f t="shared" si="186"/>
        <v>-259.71592577502321</v>
      </c>
      <c r="W369" s="5">
        <f t="shared" si="186"/>
        <v>0</v>
      </c>
      <c r="X369" s="5">
        <f t="shared" si="186"/>
        <v>0</v>
      </c>
      <c r="Y369" s="5">
        <f t="shared" si="186"/>
        <v>0</v>
      </c>
      <c r="Z369" s="5">
        <f t="shared" si="186"/>
        <v>0</v>
      </c>
      <c r="AA369" s="5">
        <f t="shared" si="186"/>
        <v>0</v>
      </c>
      <c r="AB369" s="5">
        <f t="shared" si="186"/>
        <v>0</v>
      </c>
      <c r="AC369" s="5">
        <f t="shared" si="186"/>
        <v>0</v>
      </c>
      <c r="AD369" s="5">
        <f t="shared" si="186"/>
        <v>0</v>
      </c>
      <c r="AE369" s="5">
        <f t="shared" si="186"/>
        <v>0</v>
      </c>
      <c r="AF369" s="5">
        <f t="shared" si="186"/>
        <v>0</v>
      </c>
      <c r="AG369" s="5">
        <f t="shared" si="186"/>
        <v>0</v>
      </c>
      <c r="AH369" s="5">
        <f t="shared" si="186"/>
        <v>0</v>
      </c>
      <c r="AI369" s="5">
        <f t="shared" si="186"/>
        <v>0</v>
      </c>
      <c r="AJ369" s="5">
        <f t="shared" si="186"/>
        <v>0</v>
      </c>
      <c r="AK369" s="5">
        <f t="shared" si="186"/>
        <v>0</v>
      </c>
      <c r="AL369" s="5">
        <f t="shared" si="186"/>
        <v>0</v>
      </c>
      <c r="AM369" s="5">
        <f t="shared" si="186"/>
        <v>0</v>
      </c>
      <c r="AN369" s="5">
        <f t="shared" si="186"/>
        <v>0</v>
      </c>
      <c r="AO369" s="27"/>
      <c r="AP369" s="28"/>
    </row>
    <row r="370" spans="1:42" s="26" customFormat="1" ht="15.75" customHeight="1" x14ac:dyDescent="0.25">
      <c r="A370" s="13"/>
      <c r="B370"/>
      <c r="C370" t="s">
        <v>274</v>
      </c>
      <c r="D370"/>
      <c r="E370" s="119"/>
      <c r="F370" s="5">
        <f>+F369</f>
        <v>-166.88000000000002</v>
      </c>
      <c r="G370" s="5">
        <f t="shared" ref="G370:AN370" si="187">+G369+F372</f>
        <v>-166.88000000000002</v>
      </c>
      <c r="H370" s="5">
        <f t="shared" si="187"/>
        <v>-166.88000000000002</v>
      </c>
      <c r="I370" s="5">
        <f t="shared" si="187"/>
        <v>-166.88000000000002</v>
      </c>
      <c r="J370" s="5">
        <f t="shared" si="187"/>
        <v>-166.88000000000002</v>
      </c>
      <c r="K370" s="5">
        <f t="shared" si="187"/>
        <v>-166.88000000000002</v>
      </c>
      <c r="L370" s="5">
        <f t="shared" si="187"/>
        <v>-166.88000000000002</v>
      </c>
      <c r="M370" s="5">
        <f t="shared" si="187"/>
        <v>-166.88000000000002</v>
      </c>
      <c r="N370" s="5">
        <f t="shared" si="187"/>
        <v>-302.99149999999997</v>
      </c>
      <c r="O370" s="5">
        <f t="shared" si="187"/>
        <v>-302.99149999999997</v>
      </c>
      <c r="P370" s="5">
        <f t="shared" si="187"/>
        <v>-302.99149999999997</v>
      </c>
      <c r="Q370" s="5">
        <f t="shared" si="187"/>
        <v>-302.99149999999997</v>
      </c>
      <c r="R370" s="5">
        <f t="shared" si="187"/>
        <v>-302.99149999999997</v>
      </c>
      <c r="S370" s="5">
        <f t="shared" si="187"/>
        <v>-453.25992999999994</v>
      </c>
      <c r="T370" s="5">
        <f t="shared" si="187"/>
        <v>-983.82307899999989</v>
      </c>
      <c r="U370" s="5">
        <f t="shared" si="187"/>
        <v>-1404.7365105399999</v>
      </c>
      <c r="V370" s="5">
        <f t="shared" si="187"/>
        <v>-1664.4524363150231</v>
      </c>
      <c r="W370" s="5">
        <f t="shared" si="187"/>
        <v>-1664.4524363150231</v>
      </c>
      <c r="X370" s="5">
        <f t="shared" si="187"/>
        <v>-824.31372189732372</v>
      </c>
      <c r="Y370" s="5">
        <f t="shared" si="187"/>
        <v>0</v>
      </c>
      <c r="Z370" s="5">
        <f t="shared" si="187"/>
        <v>0</v>
      </c>
      <c r="AA370" s="5">
        <f t="shared" si="187"/>
        <v>0</v>
      </c>
      <c r="AB370" s="5">
        <f t="shared" si="187"/>
        <v>0</v>
      </c>
      <c r="AC370" s="5">
        <f t="shared" si="187"/>
        <v>0</v>
      </c>
      <c r="AD370" s="5">
        <f t="shared" si="187"/>
        <v>0</v>
      </c>
      <c r="AE370" s="5">
        <f t="shared" si="187"/>
        <v>0</v>
      </c>
      <c r="AF370" s="5">
        <f t="shared" si="187"/>
        <v>0</v>
      </c>
      <c r="AG370" s="5">
        <f t="shared" si="187"/>
        <v>0</v>
      </c>
      <c r="AH370" s="5">
        <f t="shared" si="187"/>
        <v>0</v>
      </c>
      <c r="AI370" s="5">
        <f t="shared" si="187"/>
        <v>0</v>
      </c>
      <c r="AJ370" s="5">
        <f t="shared" si="187"/>
        <v>0</v>
      </c>
      <c r="AK370" s="5">
        <f t="shared" si="187"/>
        <v>0</v>
      </c>
      <c r="AL370" s="5">
        <f t="shared" si="187"/>
        <v>0</v>
      </c>
      <c r="AM370" s="5">
        <f t="shared" si="187"/>
        <v>0</v>
      </c>
      <c r="AN370" s="5">
        <f t="shared" si="187"/>
        <v>0</v>
      </c>
      <c r="AO370" s="27"/>
      <c r="AP370" s="28"/>
    </row>
    <row r="371" spans="1:42" s="26" customFormat="1" ht="15.75" customHeight="1" x14ac:dyDescent="0.25">
      <c r="A371" s="13"/>
      <c r="B371"/>
      <c r="C371" t="s">
        <v>275</v>
      </c>
      <c r="D371"/>
      <c r="E371" s="119"/>
      <c r="F371" s="5">
        <f t="shared" ref="F371:AN371" si="188">IF(F368&lt;0,0,IF(F368&gt;-F370,F370,-F368))</f>
        <v>0</v>
      </c>
      <c r="G371" s="5">
        <f t="shared" si="188"/>
        <v>0</v>
      </c>
      <c r="H371" s="5">
        <f t="shared" si="188"/>
        <v>0</v>
      </c>
      <c r="I371" s="5">
        <f t="shared" si="188"/>
        <v>0</v>
      </c>
      <c r="J371" s="5">
        <f t="shared" si="188"/>
        <v>0</v>
      </c>
      <c r="K371" s="5">
        <f t="shared" si="188"/>
        <v>0</v>
      </c>
      <c r="L371" s="5">
        <f t="shared" si="188"/>
        <v>0</v>
      </c>
      <c r="M371" s="5">
        <f t="shared" si="188"/>
        <v>0</v>
      </c>
      <c r="N371" s="5">
        <f t="shared" si="188"/>
        <v>0</v>
      </c>
      <c r="O371" s="5">
        <f t="shared" si="188"/>
        <v>0</v>
      </c>
      <c r="P371" s="5">
        <f t="shared" si="188"/>
        <v>0</v>
      </c>
      <c r="Q371" s="5">
        <f t="shared" si="188"/>
        <v>0</v>
      </c>
      <c r="R371" s="5">
        <f t="shared" si="188"/>
        <v>0</v>
      </c>
      <c r="S371" s="5">
        <f t="shared" si="188"/>
        <v>0</v>
      </c>
      <c r="T371" s="5">
        <f t="shared" si="188"/>
        <v>0</v>
      </c>
      <c r="U371" s="5">
        <f t="shared" si="188"/>
        <v>0</v>
      </c>
      <c r="V371" s="5">
        <f t="shared" si="188"/>
        <v>0</v>
      </c>
      <c r="W371" s="5">
        <f t="shared" si="188"/>
        <v>-840.13871441769936</v>
      </c>
      <c r="X371" s="5">
        <f t="shared" si="188"/>
        <v>-824.31372189732372</v>
      </c>
      <c r="Y371" s="5">
        <f t="shared" si="188"/>
        <v>0</v>
      </c>
      <c r="Z371" s="5">
        <f t="shared" si="188"/>
        <v>0</v>
      </c>
      <c r="AA371" s="5">
        <f t="shared" si="188"/>
        <v>0</v>
      </c>
      <c r="AB371" s="5">
        <f t="shared" si="188"/>
        <v>0</v>
      </c>
      <c r="AC371" s="5">
        <f t="shared" si="188"/>
        <v>0</v>
      </c>
      <c r="AD371" s="5">
        <f t="shared" si="188"/>
        <v>0</v>
      </c>
      <c r="AE371" s="5">
        <f t="shared" si="188"/>
        <v>0</v>
      </c>
      <c r="AF371" s="5">
        <f t="shared" si="188"/>
        <v>0</v>
      </c>
      <c r="AG371" s="5">
        <f t="shared" si="188"/>
        <v>0</v>
      </c>
      <c r="AH371" s="5">
        <f t="shared" si="188"/>
        <v>0</v>
      </c>
      <c r="AI371" s="5">
        <f t="shared" si="188"/>
        <v>0</v>
      </c>
      <c r="AJ371" s="5">
        <f t="shared" si="188"/>
        <v>0</v>
      </c>
      <c r="AK371" s="5">
        <f t="shared" si="188"/>
        <v>0</v>
      </c>
      <c r="AL371" s="5">
        <f t="shared" si="188"/>
        <v>0</v>
      </c>
      <c r="AM371" s="5">
        <f t="shared" si="188"/>
        <v>0</v>
      </c>
      <c r="AN371" s="5">
        <f t="shared" si="188"/>
        <v>0</v>
      </c>
      <c r="AO371" s="27"/>
      <c r="AP371" s="28"/>
    </row>
    <row r="372" spans="1:42" s="26" customFormat="1" ht="15.75" customHeight="1" x14ac:dyDescent="0.25">
      <c r="A372" s="13"/>
      <c r="B372"/>
      <c r="C372" t="s">
        <v>202</v>
      </c>
      <c r="D372"/>
      <c r="E372" s="119"/>
      <c r="F372" s="5">
        <f t="shared" ref="F372:AN372" si="189">+F370-F371</f>
        <v>-166.88000000000002</v>
      </c>
      <c r="G372" s="5">
        <f t="shared" si="189"/>
        <v>-166.88000000000002</v>
      </c>
      <c r="H372" s="5">
        <f t="shared" si="189"/>
        <v>-166.88000000000002</v>
      </c>
      <c r="I372" s="5">
        <f t="shared" si="189"/>
        <v>-166.88000000000002</v>
      </c>
      <c r="J372" s="5">
        <f t="shared" si="189"/>
        <v>-166.88000000000002</v>
      </c>
      <c r="K372" s="5">
        <f t="shared" si="189"/>
        <v>-166.88000000000002</v>
      </c>
      <c r="L372" s="5">
        <f t="shared" si="189"/>
        <v>-166.88000000000002</v>
      </c>
      <c r="M372" s="5">
        <f t="shared" si="189"/>
        <v>-166.88000000000002</v>
      </c>
      <c r="N372" s="5">
        <f t="shared" si="189"/>
        <v>-302.99149999999997</v>
      </c>
      <c r="O372" s="5">
        <f t="shared" si="189"/>
        <v>-302.99149999999997</v>
      </c>
      <c r="P372" s="5">
        <f t="shared" si="189"/>
        <v>-302.99149999999997</v>
      </c>
      <c r="Q372" s="5">
        <f t="shared" si="189"/>
        <v>-302.99149999999997</v>
      </c>
      <c r="R372" s="5">
        <f t="shared" si="189"/>
        <v>-302.99149999999997</v>
      </c>
      <c r="S372" s="5">
        <f t="shared" si="189"/>
        <v>-453.25992999999994</v>
      </c>
      <c r="T372" s="5">
        <f t="shared" si="189"/>
        <v>-983.82307899999989</v>
      </c>
      <c r="U372" s="5">
        <f t="shared" si="189"/>
        <v>-1404.7365105399999</v>
      </c>
      <c r="V372" s="5">
        <f t="shared" si="189"/>
        <v>-1664.4524363150231</v>
      </c>
      <c r="W372" s="5">
        <f t="shared" si="189"/>
        <v>-824.31372189732372</v>
      </c>
      <c r="X372" s="5">
        <f t="shared" si="189"/>
        <v>0</v>
      </c>
      <c r="Y372" s="5">
        <f t="shared" si="189"/>
        <v>0</v>
      </c>
      <c r="Z372" s="5">
        <f t="shared" si="189"/>
        <v>0</v>
      </c>
      <c r="AA372" s="5">
        <f t="shared" si="189"/>
        <v>0</v>
      </c>
      <c r="AB372" s="5">
        <f t="shared" si="189"/>
        <v>0</v>
      </c>
      <c r="AC372" s="5">
        <f t="shared" si="189"/>
        <v>0</v>
      </c>
      <c r="AD372" s="5">
        <f t="shared" si="189"/>
        <v>0</v>
      </c>
      <c r="AE372" s="5">
        <f t="shared" si="189"/>
        <v>0</v>
      </c>
      <c r="AF372" s="5">
        <f t="shared" si="189"/>
        <v>0</v>
      </c>
      <c r="AG372" s="5">
        <f t="shared" si="189"/>
        <v>0</v>
      </c>
      <c r="AH372" s="5">
        <f t="shared" si="189"/>
        <v>0</v>
      </c>
      <c r="AI372" s="5">
        <f t="shared" si="189"/>
        <v>0</v>
      </c>
      <c r="AJ372" s="5">
        <f t="shared" si="189"/>
        <v>0</v>
      </c>
      <c r="AK372" s="5">
        <f t="shared" si="189"/>
        <v>0</v>
      </c>
      <c r="AL372" s="5">
        <f t="shared" si="189"/>
        <v>0</v>
      </c>
      <c r="AM372" s="5">
        <f t="shared" si="189"/>
        <v>0</v>
      </c>
      <c r="AN372" s="5">
        <f t="shared" si="189"/>
        <v>0</v>
      </c>
      <c r="AO372" s="27"/>
      <c r="AP372" s="28"/>
    </row>
    <row r="373" spans="1:42" s="128" customFormat="1" ht="15.75" customHeight="1" x14ac:dyDescent="0.25">
      <c r="C373" s="128" t="s">
        <v>276</v>
      </c>
      <c r="E373" s="276">
        <f>SUM(F373:AN373)</f>
        <v>15190.57775708295</v>
      </c>
      <c r="F373" s="277">
        <f t="shared" ref="F373:AN373" si="190">IF(F368&lt;0,0,F368+F371)</f>
        <v>0</v>
      </c>
      <c r="G373" s="277">
        <f t="shared" si="190"/>
        <v>0</v>
      </c>
      <c r="H373" s="277">
        <f t="shared" si="190"/>
        <v>0</v>
      </c>
      <c r="I373" s="277">
        <f t="shared" si="190"/>
        <v>0</v>
      </c>
      <c r="J373" s="277">
        <f t="shared" si="190"/>
        <v>0</v>
      </c>
      <c r="K373" s="277">
        <f t="shared" si="190"/>
        <v>0</v>
      </c>
      <c r="L373" s="277">
        <f t="shared" si="190"/>
        <v>0</v>
      </c>
      <c r="M373" s="277">
        <f t="shared" si="190"/>
        <v>0</v>
      </c>
      <c r="N373" s="277">
        <f t="shared" si="190"/>
        <v>0</v>
      </c>
      <c r="O373" s="277">
        <f t="shared" si="190"/>
        <v>0</v>
      </c>
      <c r="P373" s="277">
        <f t="shared" si="190"/>
        <v>0</v>
      </c>
      <c r="Q373" s="277">
        <f t="shared" si="190"/>
        <v>0</v>
      </c>
      <c r="R373" s="277">
        <f t="shared" si="190"/>
        <v>0</v>
      </c>
      <c r="S373" s="277">
        <f t="shared" si="190"/>
        <v>0</v>
      </c>
      <c r="T373" s="277">
        <f t="shared" si="190"/>
        <v>0</v>
      </c>
      <c r="U373" s="277">
        <f t="shared" si="190"/>
        <v>0</v>
      </c>
      <c r="V373" s="277">
        <f t="shared" si="190"/>
        <v>0</v>
      </c>
      <c r="W373" s="277">
        <f t="shared" si="190"/>
        <v>0</v>
      </c>
      <c r="X373" s="277">
        <f t="shared" si="190"/>
        <v>763.46459294884914</v>
      </c>
      <c r="Y373" s="277">
        <f t="shared" si="190"/>
        <v>1649.1205558726049</v>
      </c>
      <c r="Z373" s="277">
        <f t="shared" si="190"/>
        <v>1647.6516846704358</v>
      </c>
      <c r="AA373" s="277">
        <f t="shared" si="190"/>
        <v>1546.4165886536096</v>
      </c>
      <c r="AB373" s="277">
        <f t="shared" si="190"/>
        <v>1644.7141344716083</v>
      </c>
      <c r="AC373" s="277">
        <f t="shared" si="190"/>
        <v>1841.3885120213006</v>
      </c>
      <c r="AD373" s="277">
        <f t="shared" si="190"/>
        <v>1837.3443263153285</v>
      </c>
      <c r="AE373" s="277">
        <f t="shared" si="190"/>
        <v>1558.2681387930465</v>
      </c>
      <c r="AF373" s="277">
        <f t="shared" si="190"/>
        <v>1169.2391104073663</v>
      </c>
      <c r="AG373" s="277">
        <f t="shared" si="190"/>
        <v>933.41378901949702</v>
      </c>
      <c r="AH373" s="277">
        <f t="shared" si="190"/>
        <v>599.55632390930396</v>
      </c>
      <c r="AI373" s="277">
        <f t="shared" si="190"/>
        <v>0</v>
      </c>
      <c r="AJ373" s="277">
        <f t="shared" si="190"/>
        <v>0</v>
      </c>
      <c r="AK373" s="277">
        <f t="shared" si="190"/>
        <v>0</v>
      </c>
      <c r="AL373" s="277">
        <f t="shared" si="190"/>
        <v>0</v>
      </c>
      <c r="AM373" s="277">
        <f t="shared" si="190"/>
        <v>0</v>
      </c>
      <c r="AN373" s="277">
        <f t="shared" si="190"/>
        <v>0</v>
      </c>
      <c r="AO373" s="85"/>
      <c r="AP373" s="168"/>
    </row>
    <row r="374" spans="1:42" s="49" customFormat="1" ht="15.75" customHeight="1" x14ac:dyDescent="0.25">
      <c r="A374" s="48"/>
      <c r="B374" s="48"/>
      <c r="C374" s="43"/>
      <c r="D374" s="102"/>
      <c r="E374" s="99"/>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47"/>
      <c r="AP374" s="50"/>
    </row>
    <row r="375" spans="1:42" s="26" customFormat="1" ht="15.75" customHeight="1" x14ac:dyDescent="0.25">
      <c r="A375" s="13"/>
      <c r="C375" s="26" t="s">
        <v>157</v>
      </c>
      <c r="E375" s="85">
        <f>SUM(F375:AN375)</f>
        <v>297.85446582515584</v>
      </c>
      <c r="F375" s="41">
        <f>IF(F373&lt;0,0,0.0196078431372549*F373)</f>
        <v>0</v>
      </c>
      <c r="G375" s="41">
        <f t="shared" ref="G375:AN375" si="191">IF(G373&lt;0,0,0.0196078431372549*G373)</f>
        <v>0</v>
      </c>
      <c r="H375" s="41">
        <f t="shared" si="191"/>
        <v>0</v>
      </c>
      <c r="I375" s="41">
        <f t="shared" si="191"/>
        <v>0</v>
      </c>
      <c r="J375" s="41">
        <f t="shared" si="191"/>
        <v>0</v>
      </c>
      <c r="K375" s="41">
        <f t="shared" si="191"/>
        <v>0</v>
      </c>
      <c r="L375" s="41">
        <f t="shared" si="191"/>
        <v>0</v>
      </c>
      <c r="M375" s="41">
        <f t="shared" si="191"/>
        <v>0</v>
      </c>
      <c r="N375" s="41">
        <f t="shared" si="191"/>
        <v>0</v>
      </c>
      <c r="O375" s="41">
        <f t="shared" si="191"/>
        <v>0</v>
      </c>
      <c r="P375" s="41">
        <f t="shared" si="191"/>
        <v>0</v>
      </c>
      <c r="Q375" s="41">
        <f t="shared" si="191"/>
        <v>0</v>
      </c>
      <c r="R375" s="41">
        <f t="shared" si="191"/>
        <v>0</v>
      </c>
      <c r="S375" s="41">
        <f t="shared" si="191"/>
        <v>0</v>
      </c>
      <c r="T375" s="41">
        <f t="shared" si="191"/>
        <v>0</v>
      </c>
      <c r="U375" s="41">
        <f t="shared" si="191"/>
        <v>0</v>
      </c>
      <c r="V375" s="41">
        <f t="shared" si="191"/>
        <v>0</v>
      </c>
      <c r="W375" s="41">
        <f t="shared" si="191"/>
        <v>0</v>
      </c>
      <c r="X375" s="41">
        <f t="shared" si="191"/>
        <v>14.969893979389198</v>
      </c>
      <c r="Y375" s="41">
        <f t="shared" si="191"/>
        <v>32.335697173972648</v>
      </c>
      <c r="Z375" s="41">
        <f t="shared" si="191"/>
        <v>32.306895777851679</v>
      </c>
      <c r="AA375" s="41">
        <f t="shared" si="191"/>
        <v>30.321893895168813</v>
      </c>
      <c r="AB375" s="41">
        <f t="shared" si="191"/>
        <v>32.249296754345259</v>
      </c>
      <c r="AC375" s="41">
        <f t="shared" si="191"/>
        <v>36.105657098456874</v>
      </c>
      <c r="AD375" s="41">
        <f t="shared" si="191"/>
        <v>36.026359339516247</v>
      </c>
      <c r="AE375" s="41">
        <f t="shared" si="191"/>
        <v>30.554277231236206</v>
      </c>
      <c r="AF375" s="41">
        <f t="shared" si="191"/>
        <v>22.926257066811104</v>
      </c>
      <c r="AG375" s="41">
        <f t="shared" si="191"/>
        <v>18.302231157245039</v>
      </c>
      <c r="AH375" s="41">
        <f t="shared" si="191"/>
        <v>11.756006351162823</v>
      </c>
      <c r="AI375" s="41">
        <f t="shared" si="191"/>
        <v>0</v>
      </c>
      <c r="AJ375" s="41">
        <f t="shared" si="191"/>
        <v>0</v>
      </c>
      <c r="AK375" s="41">
        <f t="shared" si="191"/>
        <v>0</v>
      </c>
      <c r="AL375" s="41">
        <f t="shared" si="191"/>
        <v>0</v>
      </c>
      <c r="AM375" s="41">
        <f t="shared" si="191"/>
        <v>0</v>
      </c>
      <c r="AN375" s="41">
        <f t="shared" si="191"/>
        <v>0</v>
      </c>
      <c r="AO375" s="32"/>
      <c r="AP375" s="28"/>
    </row>
    <row r="376" spans="1:42" ht="15.75" customHeight="1" x14ac:dyDescent="0.25">
      <c r="C376" s="20" t="s">
        <v>158</v>
      </c>
      <c r="E376" s="276">
        <f>SUM(F376:AN376)</f>
        <v>14892.723291257795</v>
      </c>
      <c r="F376" s="53">
        <f>+F373-F375</f>
        <v>0</v>
      </c>
      <c r="G376" s="53">
        <f t="shared" ref="G376:AN376" si="192">+G373-G375</f>
        <v>0</v>
      </c>
      <c r="H376" s="53">
        <f t="shared" si="192"/>
        <v>0</v>
      </c>
      <c r="I376" s="53">
        <f t="shared" si="192"/>
        <v>0</v>
      </c>
      <c r="J376" s="53">
        <f t="shared" si="192"/>
        <v>0</v>
      </c>
      <c r="K376" s="53">
        <f t="shared" si="192"/>
        <v>0</v>
      </c>
      <c r="L376" s="53">
        <f t="shared" si="192"/>
        <v>0</v>
      </c>
      <c r="M376" s="53">
        <f t="shared" si="192"/>
        <v>0</v>
      </c>
      <c r="N376" s="53">
        <f t="shared" si="192"/>
        <v>0</v>
      </c>
      <c r="O376" s="53">
        <f t="shared" si="192"/>
        <v>0</v>
      </c>
      <c r="P376" s="53">
        <f t="shared" si="192"/>
        <v>0</v>
      </c>
      <c r="Q376" s="53">
        <f t="shared" si="192"/>
        <v>0</v>
      </c>
      <c r="R376" s="53">
        <f t="shared" si="192"/>
        <v>0</v>
      </c>
      <c r="S376" s="53">
        <f t="shared" si="192"/>
        <v>0</v>
      </c>
      <c r="T376" s="53">
        <f t="shared" si="192"/>
        <v>0</v>
      </c>
      <c r="U376" s="53">
        <f t="shared" si="192"/>
        <v>0</v>
      </c>
      <c r="V376" s="53">
        <f t="shared" si="192"/>
        <v>0</v>
      </c>
      <c r="W376" s="53">
        <f t="shared" si="192"/>
        <v>0</v>
      </c>
      <c r="X376" s="53">
        <f t="shared" si="192"/>
        <v>748.49469896945993</v>
      </c>
      <c r="Y376" s="53">
        <f t="shared" si="192"/>
        <v>1616.7848586986322</v>
      </c>
      <c r="Z376" s="53">
        <f t="shared" si="192"/>
        <v>1615.3447888925841</v>
      </c>
      <c r="AA376" s="53">
        <f t="shared" si="192"/>
        <v>1516.0946947584407</v>
      </c>
      <c r="AB376" s="53">
        <f t="shared" si="192"/>
        <v>1612.464837717263</v>
      </c>
      <c r="AC376" s="53">
        <f t="shared" si="192"/>
        <v>1805.2828549228436</v>
      </c>
      <c r="AD376" s="53">
        <f t="shared" si="192"/>
        <v>1801.3179669758124</v>
      </c>
      <c r="AE376" s="53">
        <f t="shared" si="192"/>
        <v>1527.7138615618103</v>
      </c>
      <c r="AF376" s="53">
        <f t="shared" si="192"/>
        <v>1146.3128533405552</v>
      </c>
      <c r="AG376" s="53">
        <f t="shared" si="192"/>
        <v>915.11155786225197</v>
      </c>
      <c r="AH376" s="53">
        <f t="shared" si="192"/>
        <v>587.80031755814116</v>
      </c>
      <c r="AI376" s="53">
        <f t="shared" si="192"/>
        <v>0</v>
      </c>
      <c r="AJ376" s="53">
        <f t="shared" si="192"/>
        <v>0</v>
      </c>
      <c r="AK376" s="53">
        <f t="shared" si="192"/>
        <v>0</v>
      </c>
      <c r="AL376" s="53">
        <f t="shared" si="192"/>
        <v>0</v>
      </c>
      <c r="AM376" s="53">
        <f t="shared" si="192"/>
        <v>0</v>
      </c>
      <c r="AN376" s="53">
        <f t="shared" si="192"/>
        <v>0</v>
      </c>
    </row>
    <row r="377" spans="1:42" s="26" customFormat="1" ht="15.75" customHeight="1" x14ac:dyDescent="0.25">
      <c r="A377" s="13"/>
      <c r="B377" s="13"/>
      <c r="E377" s="119"/>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27"/>
      <c r="AP377" s="28"/>
    </row>
    <row r="378" spans="1:42" s="26" customFormat="1" ht="15.75" customHeight="1" x14ac:dyDescent="0.25">
      <c r="A378" s="13"/>
      <c r="C378" s="26" t="s">
        <v>160</v>
      </c>
      <c r="D378" s="93">
        <f>+Dashboard!L38</f>
        <v>0.5</v>
      </c>
      <c r="E378" s="85">
        <f>SUM(F378:AN378)</f>
        <v>2111.3164064413127</v>
      </c>
      <c r="F378" s="41">
        <f t="shared" ref="F378:AN378" si="193">+F302*$D378</f>
        <v>0</v>
      </c>
      <c r="G378" s="41">
        <f t="shared" si="193"/>
        <v>0</v>
      </c>
      <c r="H378" s="41">
        <f t="shared" si="193"/>
        <v>0</v>
      </c>
      <c r="I378" s="41">
        <f t="shared" si="193"/>
        <v>0</v>
      </c>
      <c r="J378" s="41">
        <f t="shared" si="193"/>
        <v>0</v>
      </c>
      <c r="K378" s="41">
        <f t="shared" si="193"/>
        <v>0</v>
      </c>
      <c r="L378" s="41">
        <f t="shared" si="193"/>
        <v>0</v>
      </c>
      <c r="M378" s="41">
        <f t="shared" si="193"/>
        <v>0</v>
      </c>
      <c r="N378" s="41">
        <f t="shared" si="193"/>
        <v>0</v>
      </c>
      <c r="O378" s="41">
        <f t="shared" si="193"/>
        <v>0</v>
      </c>
      <c r="P378" s="41">
        <f t="shared" si="193"/>
        <v>0</v>
      </c>
      <c r="Q378" s="41">
        <f t="shared" si="193"/>
        <v>0</v>
      </c>
      <c r="R378" s="41">
        <f t="shared" si="193"/>
        <v>0</v>
      </c>
      <c r="S378" s="41">
        <f t="shared" si="193"/>
        <v>250.83770399999997</v>
      </c>
      <c r="T378" s="41">
        <f t="shared" si="193"/>
        <v>885.6500471999999</v>
      </c>
      <c r="U378" s="41">
        <f t="shared" si="193"/>
        <v>702.61570411199989</v>
      </c>
      <c r="V378" s="41">
        <f t="shared" si="193"/>
        <v>143.33360363884799</v>
      </c>
      <c r="W378" s="41">
        <f t="shared" si="193"/>
        <v>0</v>
      </c>
      <c r="X378" s="41">
        <f t="shared" si="193"/>
        <v>0</v>
      </c>
      <c r="Y378" s="41">
        <f t="shared" si="193"/>
        <v>0</v>
      </c>
      <c r="Z378" s="41">
        <f t="shared" si="193"/>
        <v>16.307100127877487</v>
      </c>
      <c r="AA378" s="41">
        <f t="shared" si="193"/>
        <v>57.576607374582814</v>
      </c>
      <c r="AB378" s="41">
        <f t="shared" si="193"/>
        <v>45.677441850502369</v>
      </c>
      <c r="AC378" s="41">
        <f t="shared" si="193"/>
        <v>9.3181981375024829</v>
      </c>
      <c r="AD378" s="41">
        <f t="shared" si="193"/>
        <v>0</v>
      </c>
      <c r="AE378" s="41">
        <f t="shared" si="193"/>
        <v>0</v>
      </c>
      <c r="AF378" s="41">
        <f t="shared" si="193"/>
        <v>0</v>
      </c>
      <c r="AG378" s="41">
        <f t="shared" si="193"/>
        <v>0</v>
      </c>
      <c r="AH378" s="41">
        <f t="shared" si="193"/>
        <v>0</v>
      </c>
      <c r="AI378" s="41">
        <f t="shared" si="193"/>
        <v>0</v>
      </c>
      <c r="AJ378" s="41">
        <f t="shared" si="193"/>
        <v>0</v>
      </c>
      <c r="AK378" s="41">
        <f t="shared" si="193"/>
        <v>0</v>
      </c>
      <c r="AL378" s="41">
        <f t="shared" si="193"/>
        <v>0</v>
      </c>
      <c r="AM378" s="41">
        <f t="shared" si="193"/>
        <v>0</v>
      </c>
      <c r="AN378" s="41">
        <f t="shared" si="193"/>
        <v>0</v>
      </c>
      <c r="AO378" s="27"/>
      <c r="AP378" s="28"/>
    </row>
    <row r="379" spans="1:42" s="26" customFormat="1" ht="15.75" customHeight="1" x14ac:dyDescent="0.25">
      <c r="A379" s="13"/>
      <c r="B379" s="13"/>
      <c r="E379" s="119"/>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27"/>
      <c r="AP379" s="28"/>
    </row>
    <row r="380" spans="1:42" s="54" customFormat="1" ht="15.75" customHeight="1" x14ac:dyDescent="0.25">
      <c r="A380" s="115"/>
      <c r="B380" s="115"/>
      <c r="C380" s="20" t="s">
        <v>190</v>
      </c>
      <c r="D380" s="116"/>
      <c r="E380" s="99">
        <f>SUM(F380:AN380)</f>
        <v>12439.719906835335</v>
      </c>
      <c r="F380" s="41">
        <f>MAX(0.85*(F376)-F378*1.7,0)</f>
        <v>0</v>
      </c>
      <c r="G380" s="41">
        <f t="shared" ref="G380:AN380" si="194">MAX(0.85*(G376)-G378*1.7,0)</f>
        <v>0</v>
      </c>
      <c r="H380" s="41">
        <f t="shared" si="194"/>
        <v>0</v>
      </c>
      <c r="I380" s="41">
        <f t="shared" si="194"/>
        <v>0</v>
      </c>
      <c r="J380" s="41">
        <f t="shared" si="194"/>
        <v>0</v>
      </c>
      <c r="K380" s="41">
        <f t="shared" si="194"/>
        <v>0</v>
      </c>
      <c r="L380" s="41">
        <f t="shared" si="194"/>
        <v>0</v>
      </c>
      <c r="M380" s="41">
        <f t="shared" si="194"/>
        <v>0</v>
      </c>
      <c r="N380" s="41">
        <f t="shared" si="194"/>
        <v>0</v>
      </c>
      <c r="O380" s="41">
        <f>MAX(0.85*(O376)-O378*1.7,0)</f>
        <v>0</v>
      </c>
      <c r="P380" s="41">
        <f t="shared" si="194"/>
        <v>0</v>
      </c>
      <c r="Q380" s="41">
        <f t="shared" si="194"/>
        <v>0</v>
      </c>
      <c r="R380" s="41">
        <f t="shared" si="194"/>
        <v>0</v>
      </c>
      <c r="S380" s="41">
        <f t="shared" si="194"/>
        <v>0</v>
      </c>
      <c r="T380" s="41">
        <f t="shared" si="194"/>
        <v>0</v>
      </c>
      <c r="U380" s="41">
        <f t="shared" si="194"/>
        <v>0</v>
      </c>
      <c r="V380" s="41">
        <f t="shared" si="194"/>
        <v>0</v>
      </c>
      <c r="W380" s="41">
        <f t="shared" si="194"/>
        <v>0</v>
      </c>
      <c r="X380" s="41">
        <f t="shared" si="194"/>
        <v>636.2204941240409</v>
      </c>
      <c r="Y380" s="41">
        <f t="shared" si="194"/>
        <v>1374.2671298938374</v>
      </c>
      <c r="Z380" s="41">
        <f t="shared" si="194"/>
        <v>1345.3210003413046</v>
      </c>
      <c r="AA380" s="41">
        <f t="shared" si="194"/>
        <v>1190.8002580078837</v>
      </c>
      <c r="AB380" s="41">
        <f t="shared" si="194"/>
        <v>1292.9434609138195</v>
      </c>
      <c r="AC380" s="41">
        <f t="shared" si="194"/>
        <v>1518.6494898506628</v>
      </c>
      <c r="AD380" s="41">
        <f t="shared" si="194"/>
        <v>1531.1202719294406</v>
      </c>
      <c r="AE380" s="41">
        <f t="shared" si="194"/>
        <v>1298.5567823275387</v>
      </c>
      <c r="AF380" s="41">
        <f t="shared" si="194"/>
        <v>974.36592533947191</v>
      </c>
      <c r="AG380" s="41">
        <f t="shared" si="194"/>
        <v>777.84482418291418</v>
      </c>
      <c r="AH380" s="41">
        <f t="shared" si="194"/>
        <v>499.63026992441996</v>
      </c>
      <c r="AI380" s="41">
        <f t="shared" si="194"/>
        <v>0</v>
      </c>
      <c r="AJ380" s="41">
        <f t="shared" si="194"/>
        <v>0</v>
      </c>
      <c r="AK380" s="41">
        <f t="shared" si="194"/>
        <v>0</v>
      </c>
      <c r="AL380" s="41">
        <f t="shared" si="194"/>
        <v>0</v>
      </c>
      <c r="AM380" s="41">
        <f t="shared" si="194"/>
        <v>0</v>
      </c>
      <c r="AN380" s="41">
        <f t="shared" si="194"/>
        <v>0</v>
      </c>
      <c r="AO380" s="47"/>
      <c r="AP380" s="117"/>
    </row>
    <row r="381" spans="1:42" s="49" customFormat="1" ht="15.75" customHeight="1" x14ac:dyDescent="0.25">
      <c r="A381" s="48"/>
      <c r="B381" s="48"/>
      <c r="C381" s="43" t="s">
        <v>162</v>
      </c>
      <c r="D381" s="102"/>
      <c r="E381" s="99">
        <f>SUM(F381:AN381)</f>
        <v>28503.878888153693</v>
      </c>
      <c r="F381" s="41">
        <f>(F340+F378+F307)</f>
        <v>0</v>
      </c>
      <c r="G381" s="41">
        <f t="shared" ref="G381:AN381" si="195">(G340+G378+G307+F382)</f>
        <v>0</v>
      </c>
      <c r="H381" s="41">
        <f t="shared" si="195"/>
        <v>0</v>
      </c>
      <c r="I381" s="41">
        <f t="shared" si="195"/>
        <v>0</v>
      </c>
      <c r="J381" s="41">
        <f t="shared" si="195"/>
        <v>0</v>
      </c>
      <c r="K381" s="41">
        <f t="shared" si="195"/>
        <v>0</v>
      </c>
      <c r="L381" s="41">
        <f t="shared" si="195"/>
        <v>0</v>
      </c>
      <c r="M381" s="41">
        <f t="shared" si="195"/>
        <v>0</v>
      </c>
      <c r="N381" s="41">
        <f t="shared" si="195"/>
        <v>0</v>
      </c>
      <c r="O381" s="41">
        <f t="shared" si="195"/>
        <v>0</v>
      </c>
      <c r="P381" s="41">
        <f t="shared" si="195"/>
        <v>0</v>
      </c>
      <c r="Q381" s="41">
        <f t="shared" si="195"/>
        <v>0</v>
      </c>
      <c r="R381" s="41">
        <f t="shared" si="195"/>
        <v>0</v>
      </c>
      <c r="S381" s="41">
        <f t="shared" si="195"/>
        <v>250.83770399999997</v>
      </c>
      <c r="T381" s="41">
        <f t="shared" si="195"/>
        <v>1136.4877511999998</v>
      </c>
      <c r="U381" s="41">
        <f t="shared" si="195"/>
        <v>1839.1034553119998</v>
      </c>
      <c r="V381" s="41">
        <f t="shared" si="195"/>
        <v>2782.1085630039925</v>
      </c>
      <c r="W381" s="41">
        <f t="shared" si="195"/>
        <v>3600.5932305403189</v>
      </c>
      <c r="X381" s="41">
        <f t="shared" si="195"/>
        <v>4432.6667635154872</v>
      </c>
      <c r="Y381" s="41">
        <f t="shared" si="195"/>
        <v>4629.4718937391463</v>
      </c>
      <c r="Z381" s="41">
        <f t="shared" si="195"/>
        <v>4112.1629966764358</v>
      </c>
      <c r="AA381" s="41">
        <f t="shared" si="195"/>
        <v>2896.4264812618253</v>
      </c>
      <c r="AB381" s="41">
        <f t="shared" si="195"/>
        <v>1843.1559664769986</v>
      </c>
      <c r="AC381" s="41">
        <f t="shared" si="195"/>
        <v>657.0813626838999</v>
      </c>
      <c r="AD381" s="41">
        <f t="shared" si="195"/>
        <v>98.057149334982057</v>
      </c>
      <c r="AE381" s="41">
        <f t="shared" si="195"/>
        <v>87.929015033945348</v>
      </c>
      <c r="AF381" s="41">
        <f t="shared" si="195"/>
        <v>59.66713273229044</v>
      </c>
      <c r="AG381" s="41">
        <f t="shared" si="195"/>
        <v>40.792176805380947</v>
      </c>
      <c r="AH381" s="41">
        <f t="shared" si="195"/>
        <v>37.33724583698956</v>
      </c>
      <c r="AI381" s="41">
        <f t="shared" si="195"/>
        <v>5.6843418860808015E-14</v>
      </c>
      <c r="AJ381" s="41">
        <f t="shared" si="195"/>
        <v>5.6843418860808015E-14</v>
      </c>
      <c r="AK381" s="41">
        <f t="shared" si="195"/>
        <v>5.6843418860808015E-14</v>
      </c>
      <c r="AL381" s="41">
        <f t="shared" si="195"/>
        <v>5.6843418860808015E-14</v>
      </c>
      <c r="AM381" s="41">
        <f t="shared" si="195"/>
        <v>5.6843418860808015E-14</v>
      </c>
      <c r="AN381" s="41">
        <f t="shared" si="195"/>
        <v>5.6843418860808015E-14</v>
      </c>
      <c r="AO381" s="47"/>
      <c r="AP381" s="50"/>
    </row>
    <row r="382" spans="1:42" s="54" customFormat="1" ht="15.75" customHeight="1" x14ac:dyDescent="0.25">
      <c r="A382" s="115"/>
      <c r="B382" s="115"/>
      <c r="C382" s="20" t="s">
        <v>163</v>
      </c>
      <c r="D382" s="116"/>
      <c r="E382" s="189">
        <f>SUM(F382:AN382)</f>
        <v>21683.462462445317</v>
      </c>
      <c r="F382" s="42">
        <f>+IF(F380&lt;F381,F381-F380,0)</f>
        <v>0</v>
      </c>
      <c r="G382" s="42">
        <f t="shared" ref="G382:AN382" si="196">+IF(G380&lt;G381,G381-G380,0)</f>
        <v>0</v>
      </c>
      <c r="H382" s="42">
        <f t="shared" si="196"/>
        <v>0</v>
      </c>
      <c r="I382" s="42">
        <f t="shared" si="196"/>
        <v>0</v>
      </c>
      <c r="J382" s="42">
        <f t="shared" si="196"/>
        <v>0</v>
      </c>
      <c r="K382" s="42">
        <f t="shared" si="196"/>
        <v>0</v>
      </c>
      <c r="L382" s="42">
        <f t="shared" si="196"/>
        <v>0</v>
      </c>
      <c r="M382" s="42">
        <f t="shared" si="196"/>
        <v>0</v>
      </c>
      <c r="N382" s="42">
        <f t="shared" si="196"/>
        <v>0</v>
      </c>
      <c r="O382" s="42">
        <f t="shared" si="196"/>
        <v>0</v>
      </c>
      <c r="P382" s="42">
        <f t="shared" si="196"/>
        <v>0</v>
      </c>
      <c r="Q382" s="42">
        <f t="shared" si="196"/>
        <v>0</v>
      </c>
      <c r="R382" s="42">
        <f t="shared" si="196"/>
        <v>0</v>
      </c>
      <c r="S382" s="42">
        <f t="shared" si="196"/>
        <v>250.83770399999997</v>
      </c>
      <c r="T382" s="42">
        <f t="shared" si="196"/>
        <v>1136.4877511999998</v>
      </c>
      <c r="U382" s="42">
        <f t="shared" si="196"/>
        <v>1839.1034553119998</v>
      </c>
      <c r="V382" s="42">
        <f t="shared" si="196"/>
        <v>2782.1085630039925</v>
      </c>
      <c r="W382" s="42">
        <f t="shared" si="196"/>
        <v>3600.5932305403189</v>
      </c>
      <c r="X382" s="42">
        <f t="shared" si="196"/>
        <v>3796.4462693914465</v>
      </c>
      <c r="Y382" s="42">
        <f t="shared" si="196"/>
        <v>3255.2047638453087</v>
      </c>
      <c r="Z382" s="42">
        <f t="shared" si="196"/>
        <v>2766.8419963351312</v>
      </c>
      <c r="AA382" s="42">
        <f t="shared" si="196"/>
        <v>1705.6262232539416</v>
      </c>
      <c r="AB382" s="42">
        <f t="shared" si="196"/>
        <v>550.21250556317909</v>
      </c>
      <c r="AC382" s="42">
        <f t="shared" si="196"/>
        <v>0</v>
      </c>
      <c r="AD382" s="42">
        <f t="shared" si="196"/>
        <v>0</v>
      </c>
      <c r="AE382" s="42">
        <f t="shared" si="196"/>
        <v>0</v>
      </c>
      <c r="AF382" s="42">
        <f t="shared" si="196"/>
        <v>0</v>
      </c>
      <c r="AG382" s="42">
        <f t="shared" si="196"/>
        <v>0</v>
      </c>
      <c r="AH382" s="42">
        <f t="shared" si="196"/>
        <v>0</v>
      </c>
      <c r="AI382" s="42">
        <f t="shared" si="196"/>
        <v>5.6843418860808015E-14</v>
      </c>
      <c r="AJ382" s="42">
        <f t="shared" si="196"/>
        <v>5.6843418860808015E-14</v>
      </c>
      <c r="AK382" s="42">
        <f t="shared" si="196"/>
        <v>5.6843418860808015E-14</v>
      </c>
      <c r="AL382" s="42">
        <f t="shared" si="196"/>
        <v>5.6843418860808015E-14</v>
      </c>
      <c r="AM382" s="42">
        <f t="shared" si="196"/>
        <v>5.6843418860808015E-14</v>
      </c>
      <c r="AN382" s="161">
        <f t="shared" si="196"/>
        <v>5.6843418860808015E-14</v>
      </c>
      <c r="AO382" s="47"/>
      <c r="AP382" s="117"/>
    </row>
    <row r="383" spans="1:42" s="116" customFormat="1" ht="15.75" customHeight="1" x14ac:dyDescent="0.25">
      <c r="A383" s="162"/>
      <c r="B383" s="162"/>
      <c r="C383" s="20" t="s">
        <v>164</v>
      </c>
      <c r="E383" s="99">
        <f>SUM(F383:AN383)</f>
        <v>6820.4164257083748</v>
      </c>
      <c r="F383" s="163">
        <f>MIN(F380,F381)</f>
        <v>0</v>
      </c>
      <c r="G383" s="163">
        <f t="shared" ref="G383:AN383" si="197">MIN(G380,G381)</f>
        <v>0</v>
      </c>
      <c r="H383" s="163">
        <f t="shared" si="197"/>
        <v>0</v>
      </c>
      <c r="I383" s="163">
        <f t="shared" si="197"/>
        <v>0</v>
      </c>
      <c r="J383" s="163">
        <f t="shared" si="197"/>
        <v>0</v>
      </c>
      <c r="K383" s="163">
        <f t="shared" si="197"/>
        <v>0</v>
      </c>
      <c r="L383" s="163">
        <f t="shared" si="197"/>
        <v>0</v>
      </c>
      <c r="M383" s="163">
        <f t="shared" si="197"/>
        <v>0</v>
      </c>
      <c r="N383" s="163">
        <f t="shared" si="197"/>
        <v>0</v>
      </c>
      <c r="O383" s="163">
        <f t="shared" si="197"/>
        <v>0</v>
      </c>
      <c r="P383" s="163">
        <f t="shared" si="197"/>
        <v>0</v>
      </c>
      <c r="Q383" s="163">
        <f t="shared" si="197"/>
        <v>0</v>
      </c>
      <c r="R383" s="163">
        <f t="shared" si="197"/>
        <v>0</v>
      </c>
      <c r="S383" s="163">
        <f t="shared" si="197"/>
        <v>0</v>
      </c>
      <c r="T383" s="163">
        <f t="shared" si="197"/>
        <v>0</v>
      </c>
      <c r="U383" s="163">
        <f t="shared" si="197"/>
        <v>0</v>
      </c>
      <c r="V383" s="163">
        <f t="shared" si="197"/>
        <v>0</v>
      </c>
      <c r="W383" s="163">
        <f t="shared" si="197"/>
        <v>0</v>
      </c>
      <c r="X383" s="163">
        <f t="shared" si="197"/>
        <v>636.2204941240409</v>
      </c>
      <c r="Y383" s="163">
        <f t="shared" si="197"/>
        <v>1374.2671298938374</v>
      </c>
      <c r="Z383" s="163">
        <f t="shared" si="197"/>
        <v>1345.3210003413046</v>
      </c>
      <c r="AA383" s="163">
        <f t="shared" si="197"/>
        <v>1190.8002580078837</v>
      </c>
      <c r="AB383" s="163">
        <f t="shared" si="197"/>
        <v>1292.9434609138195</v>
      </c>
      <c r="AC383" s="163">
        <f t="shared" si="197"/>
        <v>657.0813626838999</v>
      </c>
      <c r="AD383" s="163">
        <f t="shared" si="197"/>
        <v>98.057149334982057</v>
      </c>
      <c r="AE383" s="163">
        <f t="shared" si="197"/>
        <v>87.929015033945348</v>
      </c>
      <c r="AF383" s="163">
        <f t="shared" si="197"/>
        <v>59.66713273229044</v>
      </c>
      <c r="AG383" s="163">
        <f t="shared" si="197"/>
        <v>40.792176805380947</v>
      </c>
      <c r="AH383" s="163">
        <f t="shared" si="197"/>
        <v>37.33724583698956</v>
      </c>
      <c r="AI383" s="163">
        <f t="shared" si="197"/>
        <v>0</v>
      </c>
      <c r="AJ383" s="163">
        <f t="shared" si="197"/>
        <v>0</v>
      </c>
      <c r="AK383" s="163">
        <f t="shared" si="197"/>
        <v>0</v>
      </c>
      <c r="AL383" s="163">
        <f t="shared" si="197"/>
        <v>0</v>
      </c>
      <c r="AM383" s="163">
        <f t="shared" si="197"/>
        <v>0</v>
      </c>
      <c r="AN383" s="164">
        <f t="shared" si="197"/>
        <v>0</v>
      </c>
      <c r="AO383" s="47"/>
      <c r="AP383" s="117"/>
    </row>
    <row r="384" spans="1:42" s="26" customFormat="1" ht="15.75" customHeight="1" x14ac:dyDescent="0.25">
      <c r="A384" s="13"/>
      <c r="B384" s="13"/>
      <c r="E384" s="119"/>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27"/>
      <c r="AP384" s="28"/>
    </row>
    <row r="385" spans="1:42" s="54" customFormat="1" ht="15.75" customHeight="1" x14ac:dyDescent="0.25">
      <c r="A385" s="115"/>
      <c r="B385" s="115"/>
      <c r="C385" s="20" t="s">
        <v>165</v>
      </c>
      <c r="D385" s="116"/>
      <c r="E385" s="99">
        <f>SUM(F385:AN385)</f>
        <v>8072.3068655494199</v>
      </c>
      <c r="F385" s="41">
        <f>+F376-F383</f>
        <v>0</v>
      </c>
      <c r="G385" s="41">
        <f t="shared" ref="G385:AM385" si="198">+G376-G383</f>
        <v>0</v>
      </c>
      <c r="H385" s="41">
        <f t="shared" si="198"/>
        <v>0</v>
      </c>
      <c r="I385" s="41">
        <f t="shared" si="198"/>
        <v>0</v>
      </c>
      <c r="J385" s="41">
        <f t="shared" si="198"/>
        <v>0</v>
      </c>
      <c r="K385" s="41">
        <f t="shared" si="198"/>
        <v>0</v>
      </c>
      <c r="L385" s="41">
        <f t="shared" si="198"/>
        <v>0</v>
      </c>
      <c r="M385" s="41">
        <f t="shared" si="198"/>
        <v>0</v>
      </c>
      <c r="N385" s="41">
        <f t="shared" si="198"/>
        <v>0</v>
      </c>
      <c r="O385" s="41">
        <f t="shared" si="198"/>
        <v>0</v>
      </c>
      <c r="P385" s="41">
        <f t="shared" si="198"/>
        <v>0</v>
      </c>
      <c r="Q385" s="41">
        <f t="shared" si="198"/>
        <v>0</v>
      </c>
      <c r="R385" s="41">
        <f t="shared" si="198"/>
        <v>0</v>
      </c>
      <c r="S385" s="41">
        <f t="shared" si="198"/>
        <v>0</v>
      </c>
      <c r="T385" s="41">
        <f t="shared" si="198"/>
        <v>0</v>
      </c>
      <c r="U385" s="41">
        <f t="shared" si="198"/>
        <v>0</v>
      </c>
      <c r="V385" s="41">
        <f t="shared" si="198"/>
        <v>0</v>
      </c>
      <c r="W385" s="41">
        <f t="shared" si="198"/>
        <v>0</v>
      </c>
      <c r="X385" s="41">
        <f t="shared" si="198"/>
        <v>112.27420484541904</v>
      </c>
      <c r="Y385" s="41">
        <f t="shared" si="198"/>
        <v>242.51772880479484</v>
      </c>
      <c r="Z385" s="41">
        <f t="shared" si="198"/>
        <v>270.02378855127949</v>
      </c>
      <c r="AA385" s="41">
        <f t="shared" si="198"/>
        <v>325.294436750557</v>
      </c>
      <c r="AB385" s="41">
        <f t="shared" si="198"/>
        <v>319.52137680344345</v>
      </c>
      <c r="AC385" s="41">
        <f t="shared" si="198"/>
        <v>1148.2014922389437</v>
      </c>
      <c r="AD385" s="41">
        <f t="shared" si="198"/>
        <v>1703.2608176408303</v>
      </c>
      <c r="AE385" s="41">
        <f t="shared" si="198"/>
        <v>1439.7848465278648</v>
      </c>
      <c r="AF385" s="41">
        <f t="shared" si="198"/>
        <v>1086.6457206082648</v>
      </c>
      <c r="AG385" s="41">
        <f t="shared" si="198"/>
        <v>874.31938105687107</v>
      </c>
      <c r="AH385" s="41">
        <f t="shared" si="198"/>
        <v>550.46307172115155</v>
      </c>
      <c r="AI385" s="41">
        <f t="shared" si="198"/>
        <v>0</v>
      </c>
      <c r="AJ385" s="41">
        <f t="shared" si="198"/>
        <v>0</v>
      </c>
      <c r="AK385" s="41">
        <f t="shared" si="198"/>
        <v>0</v>
      </c>
      <c r="AL385" s="41">
        <f t="shared" si="198"/>
        <v>0</v>
      </c>
      <c r="AM385" s="41">
        <f t="shared" si="198"/>
        <v>0</v>
      </c>
      <c r="AN385" s="41">
        <f>+AN376-AN383</f>
        <v>0</v>
      </c>
      <c r="AO385" s="47"/>
      <c r="AP385" s="117"/>
    </row>
    <row r="386" spans="1:42" s="26" customFormat="1" ht="15.75" customHeight="1" x14ac:dyDescent="0.25">
      <c r="A386" s="13"/>
      <c r="C386" s="26" t="s">
        <v>166</v>
      </c>
      <c r="D386" s="93">
        <f>+Dashboard!L39</f>
        <v>0.5</v>
      </c>
      <c r="E386" s="276">
        <f>SUM(F386:AN386)</f>
        <v>4036.1534327747099</v>
      </c>
      <c r="F386" s="42">
        <f>+F385*$D386+D388</f>
        <v>0</v>
      </c>
      <c r="G386" s="42">
        <f t="shared" ref="G386:AN386" si="199">+G385*$D386+F388</f>
        <v>0</v>
      </c>
      <c r="H386" s="42">
        <f t="shared" si="199"/>
        <v>0</v>
      </c>
      <c r="I386" s="42">
        <f t="shared" si="199"/>
        <v>0</v>
      </c>
      <c r="J386" s="42">
        <f t="shared" si="199"/>
        <v>0</v>
      </c>
      <c r="K386" s="42">
        <f t="shared" si="199"/>
        <v>0</v>
      </c>
      <c r="L386" s="42">
        <f t="shared" si="199"/>
        <v>0</v>
      </c>
      <c r="M386" s="42">
        <f t="shared" si="199"/>
        <v>0</v>
      </c>
      <c r="N386" s="42">
        <f t="shared" si="199"/>
        <v>0</v>
      </c>
      <c r="O386" s="42">
        <f t="shared" si="199"/>
        <v>0</v>
      </c>
      <c r="P386" s="42">
        <f t="shared" si="199"/>
        <v>0</v>
      </c>
      <c r="Q386" s="42">
        <f t="shared" si="199"/>
        <v>0</v>
      </c>
      <c r="R386" s="42">
        <f t="shared" si="199"/>
        <v>0</v>
      </c>
      <c r="S386" s="42">
        <f t="shared" si="199"/>
        <v>0</v>
      </c>
      <c r="T386" s="42">
        <f t="shared" si="199"/>
        <v>0</v>
      </c>
      <c r="U386" s="42">
        <f t="shared" si="199"/>
        <v>0</v>
      </c>
      <c r="V386" s="42">
        <f t="shared" si="199"/>
        <v>0</v>
      </c>
      <c r="W386" s="42">
        <f t="shared" si="199"/>
        <v>0</v>
      </c>
      <c r="X386" s="42">
        <f t="shared" si="199"/>
        <v>56.137102422709518</v>
      </c>
      <c r="Y386" s="42">
        <f t="shared" si="199"/>
        <v>121.25886440239742</v>
      </c>
      <c r="Z386" s="42">
        <f t="shared" si="199"/>
        <v>135.01189427563975</v>
      </c>
      <c r="AA386" s="42">
        <f t="shared" si="199"/>
        <v>162.6472183752785</v>
      </c>
      <c r="AB386" s="42">
        <f t="shared" si="199"/>
        <v>159.76068840172172</v>
      </c>
      <c r="AC386" s="42">
        <f t="shared" si="199"/>
        <v>574.10074611947186</v>
      </c>
      <c r="AD386" s="42">
        <f t="shared" si="199"/>
        <v>851.63040882041514</v>
      </c>
      <c r="AE386" s="42">
        <f t="shared" si="199"/>
        <v>719.89242326393241</v>
      </c>
      <c r="AF386" s="42">
        <f t="shared" si="199"/>
        <v>543.3228603041324</v>
      </c>
      <c r="AG386" s="42">
        <f t="shared" si="199"/>
        <v>437.15969052843553</v>
      </c>
      <c r="AH386" s="42">
        <f t="shared" si="199"/>
        <v>275.23153586057578</v>
      </c>
      <c r="AI386" s="42">
        <f t="shared" si="199"/>
        <v>0</v>
      </c>
      <c r="AJ386" s="42">
        <f t="shared" si="199"/>
        <v>0</v>
      </c>
      <c r="AK386" s="42">
        <f t="shared" si="199"/>
        <v>0</v>
      </c>
      <c r="AL386" s="42">
        <f t="shared" si="199"/>
        <v>0</v>
      </c>
      <c r="AM386" s="42">
        <f t="shared" si="199"/>
        <v>0</v>
      </c>
      <c r="AN386" s="42">
        <f t="shared" si="199"/>
        <v>0</v>
      </c>
      <c r="AO386" s="27"/>
      <c r="AP386" s="28" t="s">
        <v>168</v>
      </c>
    </row>
    <row r="387" spans="1:42" s="54" customFormat="1" ht="15.75" customHeight="1" x14ac:dyDescent="0.25">
      <c r="A387" s="115"/>
      <c r="B387" s="115"/>
      <c r="C387" s="20" t="s">
        <v>167</v>
      </c>
      <c r="D387" s="116"/>
      <c r="E387" s="99">
        <f>SUM(F387:AN387)</f>
        <v>23414.416099144441</v>
      </c>
      <c r="F387" s="41">
        <f t="shared" ref="F387:AN387" si="200">+F314-F353</f>
        <v>0</v>
      </c>
      <c r="G387" s="41">
        <f t="shared" si="200"/>
        <v>0</v>
      </c>
      <c r="H387" s="41">
        <f t="shared" si="200"/>
        <v>0</v>
      </c>
      <c r="I387" s="41">
        <f t="shared" si="200"/>
        <v>0</v>
      </c>
      <c r="J387" s="41">
        <f t="shared" si="200"/>
        <v>0</v>
      </c>
      <c r="K387" s="41">
        <f t="shared" si="200"/>
        <v>0</v>
      </c>
      <c r="L387" s="41">
        <f t="shared" si="200"/>
        <v>0</v>
      </c>
      <c r="M387" s="41">
        <f t="shared" si="200"/>
        <v>0</v>
      </c>
      <c r="N387" s="41">
        <f t="shared" si="200"/>
        <v>0</v>
      </c>
      <c r="O387" s="41">
        <f t="shared" si="200"/>
        <v>0</v>
      </c>
      <c r="P387" s="41">
        <f t="shared" si="200"/>
        <v>0</v>
      </c>
      <c r="Q387" s="41">
        <f t="shared" si="200"/>
        <v>0</v>
      </c>
      <c r="R387" s="41">
        <f t="shared" si="200"/>
        <v>0</v>
      </c>
      <c r="S387" s="41">
        <f t="shared" si="200"/>
        <v>0</v>
      </c>
      <c r="T387" s="41">
        <f t="shared" si="200"/>
        <v>0</v>
      </c>
      <c r="U387" s="41">
        <f t="shared" si="200"/>
        <v>0</v>
      </c>
      <c r="V387" s="41">
        <f t="shared" si="200"/>
        <v>363.13211249999995</v>
      </c>
      <c r="W387" s="41">
        <f t="shared" si="200"/>
        <v>1382.8070843999999</v>
      </c>
      <c r="X387" s="41">
        <f t="shared" si="200"/>
        <v>2115.6948391320002</v>
      </c>
      <c r="Y387" s="41">
        <f t="shared" si="200"/>
        <v>2158.0087359146401</v>
      </c>
      <c r="Z387" s="41">
        <f t="shared" si="200"/>
        <v>2201.1689106329327</v>
      </c>
      <c r="AA387" s="41">
        <f t="shared" si="200"/>
        <v>2245.1922888455915</v>
      </c>
      <c r="AB387" s="41">
        <f t="shared" si="200"/>
        <v>2290.0961346225035</v>
      </c>
      <c r="AC387" s="41">
        <f t="shared" si="200"/>
        <v>2335.8980573149538</v>
      </c>
      <c r="AD387" s="41">
        <f t="shared" si="200"/>
        <v>2279.755052948612</v>
      </c>
      <c r="AE387" s="41">
        <f t="shared" si="200"/>
        <v>1993.1572748636434</v>
      </c>
      <c r="AF387" s="41">
        <f t="shared" si="200"/>
        <v>1609.4744994523921</v>
      </c>
      <c r="AG387" s="41">
        <f t="shared" si="200"/>
        <v>1382.4538858454234</v>
      </c>
      <c r="AH387" s="41">
        <f t="shared" si="200"/>
        <v>1057.577222671749</v>
      </c>
      <c r="AI387" s="41">
        <f t="shared" si="200"/>
        <v>0</v>
      </c>
      <c r="AJ387" s="41">
        <f t="shared" si="200"/>
        <v>0</v>
      </c>
      <c r="AK387" s="41">
        <f t="shared" si="200"/>
        <v>0</v>
      </c>
      <c r="AL387" s="41">
        <f t="shared" si="200"/>
        <v>0</v>
      </c>
      <c r="AM387" s="41">
        <f t="shared" si="200"/>
        <v>0</v>
      </c>
      <c r="AN387" s="41">
        <f t="shared" si="200"/>
        <v>0</v>
      </c>
      <c r="AO387" s="47"/>
      <c r="AP387" s="117"/>
    </row>
    <row r="388" spans="1:42" s="54" customFormat="1" ht="15.75" customHeight="1" x14ac:dyDescent="0.25">
      <c r="A388" s="115"/>
      <c r="B388" s="115"/>
      <c r="C388" s="20" t="s">
        <v>163</v>
      </c>
      <c r="D388" s="116"/>
      <c r="E388" s="276"/>
      <c r="F388" s="42">
        <f>+IF(F387&lt;F386,F386-F387,0)</f>
        <v>0</v>
      </c>
      <c r="G388" s="42">
        <f t="shared" ref="G388:AN388" si="201">+IF(G387&lt;G386,G386-G387,0)</f>
        <v>0</v>
      </c>
      <c r="H388" s="42">
        <f t="shared" si="201"/>
        <v>0</v>
      </c>
      <c r="I388" s="42">
        <f t="shared" si="201"/>
        <v>0</v>
      </c>
      <c r="J388" s="42">
        <f t="shared" si="201"/>
        <v>0</v>
      </c>
      <c r="K388" s="42">
        <f t="shared" si="201"/>
        <v>0</v>
      </c>
      <c r="L388" s="42">
        <f t="shared" si="201"/>
        <v>0</v>
      </c>
      <c r="M388" s="42">
        <f t="shared" si="201"/>
        <v>0</v>
      </c>
      <c r="N388" s="42">
        <f t="shared" si="201"/>
        <v>0</v>
      </c>
      <c r="O388" s="42">
        <f t="shared" si="201"/>
        <v>0</v>
      </c>
      <c r="P388" s="42">
        <f t="shared" si="201"/>
        <v>0</v>
      </c>
      <c r="Q388" s="42">
        <f t="shared" si="201"/>
        <v>0</v>
      </c>
      <c r="R388" s="42">
        <f t="shared" si="201"/>
        <v>0</v>
      </c>
      <c r="S388" s="42">
        <f t="shared" si="201"/>
        <v>0</v>
      </c>
      <c r="T388" s="42">
        <f t="shared" si="201"/>
        <v>0</v>
      </c>
      <c r="U388" s="42">
        <f t="shared" si="201"/>
        <v>0</v>
      </c>
      <c r="V388" s="42">
        <f t="shared" si="201"/>
        <v>0</v>
      </c>
      <c r="W388" s="42">
        <f t="shared" si="201"/>
        <v>0</v>
      </c>
      <c r="X388" s="42">
        <f t="shared" si="201"/>
        <v>0</v>
      </c>
      <c r="Y388" s="42">
        <f t="shared" si="201"/>
        <v>0</v>
      </c>
      <c r="Z388" s="42">
        <f t="shared" si="201"/>
        <v>0</v>
      </c>
      <c r="AA388" s="42">
        <f t="shared" si="201"/>
        <v>0</v>
      </c>
      <c r="AB388" s="42">
        <f t="shared" si="201"/>
        <v>0</v>
      </c>
      <c r="AC388" s="42">
        <f t="shared" si="201"/>
        <v>0</v>
      </c>
      <c r="AD388" s="42">
        <f t="shared" si="201"/>
        <v>0</v>
      </c>
      <c r="AE388" s="42">
        <f t="shared" si="201"/>
        <v>0</v>
      </c>
      <c r="AF388" s="42">
        <f t="shared" si="201"/>
        <v>0</v>
      </c>
      <c r="AG388" s="42">
        <f t="shared" si="201"/>
        <v>0</v>
      </c>
      <c r="AH388" s="42">
        <f t="shared" si="201"/>
        <v>0</v>
      </c>
      <c r="AI388" s="42">
        <f t="shared" si="201"/>
        <v>0</v>
      </c>
      <c r="AJ388" s="42">
        <f t="shared" si="201"/>
        <v>0</v>
      </c>
      <c r="AK388" s="42">
        <f t="shared" si="201"/>
        <v>0</v>
      </c>
      <c r="AL388" s="42">
        <f t="shared" si="201"/>
        <v>0</v>
      </c>
      <c r="AM388" s="42">
        <f t="shared" si="201"/>
        <v>0</v>
      </c>
      <c r="AN388" s="42">
        <f t="shared" si="201"/>
        <v>0</v>
      </c>
      <c r="AO388" s="47"/>
      <c r="AP388" s="117"/>
    </row>
    <row r="389" spans="1:42" s="116" customFormat="1" ht="15.75" customHeight="1" x14ac:dyDescent="0.25">
      <c r="A389" s="162"/>
      <c r="B389" s="162"/>
      <c r="C389" s="20" t="s">
        <v>186</v>
      </c>
      <c r="E389" s="276">
        <f>SUM(F389:AN389)</f>
        <v>4036.1534327747099</v>
      </c>
      <c r="F389" s="163">
        <f>+F386-F388</f>
        <v>0</v>
      </c>
      <c r="G389" s="163">
        <f t="shared" ref="G389:AN389" si="202">+G386-G388</f>
        <v>0</v>
      </c>
      <c r="H389" s="163">
        <f t="shared" si="202"/>
        <v>0</v>
      </c>
      <c r="I389" s="163">
        <f t="shared" si="202"/>
        <v>0</v>
      </c>
      <c r="J389" s="163">
        <f t="shared" si="202"/>
        <v>0</v>
      </c>
      <c r="K389" s="163">
        <f t="shared" si="202"/>
        <v>0</v>
      </c>
      <c r="L389" s="163">
        <f t="shared" si="202"/>
        <v>0</v>
      </c>
      <c r="M389" s="163">
        <f t="shared" si="202"/>
        <v>0</v>
      </c>
      <c r="N389" s="163">
        <f t="shared" si="202"/>
        <v>0</v>
      </c>
      <c r="O389" s="163">
        <f t="shared" si="202"/>
        <v>0</v>
      </c>
      <c r="P389" s="163">
        <f t="shared" si="202"/>
        <v>0</v>
      </c>
      <c r="Q389" s="163">
        <f t="shared" si="202"/>
        <v>0</v>
      </c>
      <c r="R389" s="163">
        <f t="shared" si="202"/>
        <v>0</v>
      </c>
      <c r="S389" s="163">
        <f t="shared" si="202"/>
        <v>0</v>
      </c>
      <c r="T389" s="163">
        <f t="shared" si="202"/>
        <v>0</v>
      </c>
      <c r="U389" s="163">
        <f t="shared" si="202"/>
        <v>0</v>
      </c>
      <c r="V389" s="163">
        <f t="shared" si="202"/>
        <v>0</v>
      </c>
      <c r="W389" s="163">
        <f t="shared" si="202"/>
        <v>0</v>
      </c>
      <c r="X389" s="163">
        <f t="shared" si="202"/>
        <v>56.137102422709518</v>
      </c>
      <c r="Y389" s="163">
        <f t="shared" si="202"/>
        <v>121.25886440239742</v>
      </c>
      <c r="Z389" s="163">
        <f t="shared" si="202"/>
        <v>135.01189427563975</v>
      </c>
      <c r="AA389" s="163">
        <f t="shared" si="202"/>
        <v>162.6472183752785</v>
      </c>
      <c r="AB389" s="163">
        <f t="shared" si="202"/>
        <v>159.76068840172172</v>
      </c>
      <c r="AC389" s="163">
        <f t="shared" si="202"/>
        <v>574.10074611947186</v>
      </c>
      <c r="AD389" s="163">
        <f t="shared" si="202"/>
        <v>851.63040882041514</v>
      </c>
      <c r="AE389" s="163">
        <f t="shared" si="202"/>
        <v>719.89242326393241</v>
      </c>
      <c r="AF389" s="163">
        <f t="shared" si="202"/>
        <v>543.3228603041324</v>
      </c>
      <c r="AG389" s="163">
        <f t="shared" si="202"/>
        <v>437.15969052843553</v>
      </c>
      <c r="AH389" s="163">
        <f t="shared" si="202"/>
        <v>275.23153586057578</v>
      </c>
      <c r="AI389" s="163">
        <f t="shared" si="202"/>
        <v>0</v>
      </c>
      <c r="AJ389" s="163">
        <f t="shared" si="202"/>
        <v>0</v>
      </c>
      <c r="AK389" s="163">
        <f t="shared" si="202"/>
        <v>0</v>
      </c>
      <c r="AL389" s="163">
        <f t="shared" si="202"/>
        <v>0</v>
      </c>
      <c r="AM389" s="163">
        <f t="shared" si="202"/>
        <v>0</v>
      </c>
      <c r="AN389" s="163">
        <f t="shared" si="202"/>
        <v>0</v>
      </c>
      <c r="AO389" s="47"/>
      <c r="AP389" s="117"/>
    </row>
    <row r="390" spans="1:42" s="165" customFormat="1" ht="15.75" customHeight="1" x14ac:dyDescent="0.25">
      <c r="A390" s="115"/>
      <c r="B390" s="115"/>
      <c r="C390" s="40"/>
      <c r="E390" s="99"/>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166"/>
      <c r="AP390" s="167"/>
    </row>
    <row r="391" spans="1:42" s="26" customFormat="1" ht="15.75" customHeight="1" x14ac:dyDescent="0.25">
      <c r="A391" s="13"/>
      <c r="B391"/>
      <c r="C391" t="s">
        <v>3</v>
      </c>
      <c r="D391"/>
      <c r="E391" s="85"/>
      <c r="F391" s="5">
        <f t="shared" ref="F391:AN391" si="203">IF(F389&lt;0,F389,0)</f>
        <v>0</v>
      </c>
      <c r="G391" s="5">
        <f t="shared" si="203"/>
        <v>0</v>
      </c>
      <c r="H391" s="5">
        <f t="shared" si="203"/>
        <v>0</v>
      </c>
      <c r="I391" s="5">
        <f t="shared" si="203"/>
        <v>0</v>
      </c>
      <c r="J391" s="5">
        <f t="shared" si="203"/>
        <v>0</v>
      </c>
      <c r="K391" s="5">
        <f t="shared" si="203"/>
        <v>0</v>
      </c>
      <c r="L391" s="5">
        <f t="shared" si="203"/>
        <v>0</v>
      </c>
      <c r="M391" s="5">
        <f t="shared" si="203"/>
        <v>0</v>
      </c>
      <c r="N391" s="5">
        <f t="shared" si="203"/>
        <v>0</v>
      </c>
      <c r="O391" s="5">
        <f t="shared" si="203"/>
        <v>0</v>
      </c>
      <c r="P391" s="5">
        <f t="shared" si="203"/>
        <v>0</v>
      </c>
      <c r="Q391" s="5">
        <f t="shared" si="203"/>
        <v>0</v>
      </c>
      <c r="R391" s="5">
        <f t="shared" si="203"/>
        <v>0</v>
      </c>
      <c r="S391" s="5">
        <f t="shared" si="203"/>
        <v>0</v>
      </c>
      <c r="T391" s="5">
        <f t="shared" si="203"/>
        <v>0</v>
      </c>
      <c r="U391" s="5">
        <f t="shared" si="203"/>
        <v>0</v>
      </c>
      <c r="V391" s="5">
        <f t="shared" si="203"/>
        <v>0</v>
      </c>
      <c r="W391" s="5">
        <f t="shared" si="203"/>
        <v>0</v>
      </c>
      <c r="X391" s="5">
        <f t="shared" si="203"/>
        <v>0</v>
      </c>
      <c r="Y391" s="5">
        <f t="shared" si="203"/>
        <v>0</v>
      </c>
      <c r="Z391" s="5">
        <f t="shared" si="203"/>
        <v>0</v>
      </c>
      <c r="AA391" s="5">
        <f t="shared" si="203"/>
        <v>0</v>
      </c>
      <c r="AB391" s="5">
        <f t="shared" si="203"/>
        <v>0</v>
      </c>
      <c r="AC391" s="5">
        <f t="shared" si="203"/>
        <v>0</v>
      </c>
      <c r="AD391" s="5">
        <f t="shared" si="203"/>
        <v>0</v>
      </c>
      <c r="AE391" s="5">
        <f t="shared" si="203"/>
        <v>0</v>
      </c>
      <c r="AF391" s="5">
        <f t="shared" si="203"/>
        <v>0</v>
      </c>
      <c r="AG391" s="5">
        <f t="shared" si="203"/>
        <v>0</v>
      </c>
      <c r="AH391" s="5">
        <f t="shared" si="203"/>
        <v>0</v>
      </c>
      <c r="AI391" s="5">
        <f t="shared" si="203"/>
        <v>0</v>
      </c>
      <c r="AJ391" s="5">
        <f t="shared" si="203"/>
        <v>0</v>
      </c>
      <c r="AK391" s="5">
        <f t="shared" si="203"/>
        <v>0</v>
      </c>
      <c r="AL391" s="5">
        <f t="shared" si="203"/>
        <v>0</v>
      </c>
      <c r="AM391" s="5">
        <f t="shared" si="203"/>
        <v>0</v>
      </c>
      <c r="AN391" s="5">
        <f t="shared" si="203"/>
        <v>0</v>
      </c>
      <c r="AO391" s="27"/>
      <c r="AP391" s="28"/>
    </row>
    <row r="392" spans="1:42" s="26" customFormat="1" ht="15.75" customHeight="1" x14ac:dyDescent="0.25">
      <c r="A392" s="13"/>
      <c r="B392"/>
      <c r="C392" t="s">
        <v>4</v>
      </c>
      <c r="D392"/>
      <c r="E392" s="119"/>
      <c r="F392" s="5">
        <f>+F391</f>
        <v>0</v>
      </c>
      <c r="G392" s="5">
        <f t="shared" ref="G392:AN392" si="204">+G391+F394</f>
        <v>0</v>
      </c>
      <c r="H392" s="5">
        <f t="shared" si="204"/>
        <v>0</v>
      </c>
      <c r="I392" s="5">
        <f t="shared" si="204"/>
        <v>0</v>
      </c>
      <c r="J392" s="5">
        <f t="shared" si="204"/>
        <v>0</v>
      </c>
      <c r="K392" s="5">
        <f t="shared" si="204"/>
        <v>0</v>
      </c>
      <c r="L392" s="5">
        <f t="shared" si="204"/>
        <v>0</v>
      </c>
      <c r="M392" s="5">
        <f t="shared" si="204"/>
        <v>0</v>
      </c>
      <c r="N392" s="5">
        <f t="shared" si="204"/>
        <v>0</v>
      </c>
      <c r="O392" s="5">
        <f t="shared" si="204"/>
        <v>0</v>
      </c>
      <c r="P392" s="5">
        <f t="shared" si="204"/>
        <v>0</v>
      </c>
      <c r="Q392" s="5">
        <f t="shared" si="204"/>
        <v>0</v>
      </c>
      <c r="R392" s="5">
        <f t="shared" si="204"/>
        <v>0</v>
      </c>
      <c r="S392" s="5">
        <f t="shared" si="204"/>
        <v>0</v>
      </c>
      <c r="T392" s="5">
        <f t="shared" si="204"/>
        <v>0</v>
      </c>
      <c r="U392" s="5">
        <f t="shared" si="204"/>
        <v>0</v>
      </c>
      <c r="V392" s="5">
        <f t="shared" si="204"/>
        <v>0</v>
      </c>
      <c r="W392" s="5">
        <f t="shared" si="204"/>
        <v>0</v>
      </c>
      <c r="X392" s="5">
        <f t="shared" si="204"/>
        <v>0</v>
      </c>
      <c r="Y392" s="5">
        <f t="shared" si="204"/>
        <v>0</v>
      </c>
      <c r="Z392" s="5">
        <f t="shared" si="204"/>
        <v>0</v>
      </c>
      <c r="AA392" s="5">
        <f t="shared" si="204"/>
        <v>0</v>
      </c>
      <c r="AB392" s="5">
        <f t="shared" si="204"/>
        <v>0</v>
      </c>
      <c r="AC392" s="5">
        <f t="shared" si="204"/>
        <v>0</v>
      </c>
      <c r="AD392" s="5">
        <f t="shared" si="204"/>
        <v>0</v>
      </c>
      <c r="AE392" s="5">
        <f t="shared" si="204"/>
        <v>0</v>
      </c>
      <c r="AF392" s="5">
        <f t="shared" si="204"/>
        <v>0</v>
      </c>
      <c r="AG392" s="5">
        <f t="shared" si="204"/>
        <v>0</v>
      </c>
      <c r="AH392" s="5">
        <f t="shared" si="204"/>
        <v>0</v>
      </c>
      <c r="AI392" s="5">
        <f t="shared" si="204"/>
        <v>0</v>
      </c>
      <c r="AJ392" s="5">
        <f t="shared" si="204"/>
        <v>0</v>
      </c>
      <c r="AK392" s="5">
        <f t="shared" si="204"/>
        <v>0</v>
      </c>
      <c r="AL392" s="5">
        <f t="shared" si="204"/>
        <v>0</v>
      </c>
      <c r="AM392" s="5">
        <f t="shared" si="204"/>
        <v>0</v>
      </c>
      <c r="AN392" s="5">
        <f t="shared" si="204"/>
        <v>0</v>
      </c>
      <c r="AO392" s="27"/>
      <c r="AP392" s="28"/>
    </row>
    <row r="393" spans="1:42" s="26" customFormat="1" ht="15.75" customHeight="1" x14ac:dyDescent="0.25">
      <c r="A393" s="13"/>
      <c r="B393"/>
      <c r="C393" t="s">
        <v>5</v>
      </c>
      <c r="D393"/>
      <c r="E393" s="119"/>
      <c r="F393" s="5">
        <f t="shared" ref="F393:AN393" si="205">IF(F389&lt;0,0,IF(F389&gt;-F392,F392,-F389))</f>
        <v>0</v>
      </c>
      <c r="G393" s="5">
        <f>IF(G389&lt;0,0,IF(G389&gt;-G392,G392,-G389))</f>
        <v>0</v>
      </c>
      <c r="H393" s="5">
        <f t="shared" si="205"/>
        <v>0</v>
      </c>
      <c r="I393" s="5">
        <f t="shared" si="205"/>
        <v>0</v>
      </c>
      <c r="J393" s="5">
        <f t="shared" si="205"/>
        <v>0</v>
      </c>
      <c r="K393" s="5">
        <f t="shared" si="205"/>
        <v>0</v>
      </c>
      <c r="L393" s="5">
        <f t="shared" si="205"/>
        <v>0</v>
      </c>
      <c r="M393" s="5">
        <f t="shared" si="205"/>
        <v>0</v>
      </c>
      <c r="N393" s="5">
        <f t="shared" si="205"/>
        <v>0</v>
      </c>
      <c r="O393" s="5">
        <f t="shared" si="205"/>
        <v>0</v>
      </c>
      <c r="P393" s="5">
        <f t="shared" si="205"/>
        <v>0</v>
      </c>
      <c r="Q393" s="5">
        <f t="shared" si="205"/>
        <v>0</v>
      </c>
      <c r="R393" s="5">
        <f t="shared" si="205"/>
        <v>0</v>
      </c>
      <c r="S393" s="5">
        <f t="shared" si="205"/>
        <v>0</v>
      </c>
      <c r="T393" s="5">
        <f t="shared" si="205"/>
        <v>0</v>
      </c>
      <c r="U393" s="5">
        <f t="shared" si="205"/>
        <v>0</v>
      </c>
      <c r="V393" s="5">
        <f t="shared" si="205"/>
        <v>0</v>
      </c>
      <c r="W393" s="5">
        <f t="shared" si="205"/>
        <v>0</v>
      </c>
      <c r="X393" s="5">
        <f t="shared" si="205"/>
        <v>0</v>
      </c>
      <c r="Y393" s="5">
        <f t="shared" si="205"/>
        <v>0</v>
      </c>
      <c r="Z393" s="5">
        <f t="shared" si="205"/>
        <v>0</v>
      </c>
      <c r="AA393" s="5">
        <f t="shared" si="205"/>
        <v>0</v>
      </c>
      <c r="AB393" s="5">
        <f t="shared" si="205"/>
        <v>0</v>
      </c>
      <c r="AC393" s="5">
        <f t="shared" si="205"/>
        <v>0</v>
      </c>
      <c r="AD393" s="5">
        <f t="shared" si="205"/>
        <v>0</v>
      </c>
      <c r="AE393" s="5">
        <f t="shared" si="205"/>
        <v>0</v>
      </c>
      <c r="AF393" s="5">
        <f t="shared" si="205"/>
        <v>0</v>
      </c>
      <c r="AG393" s="5">
        <f t="shared" si="205"/>
        <v>0</v>
      </c>
      <c r="AH393" s="5">
        <f t="shared" si="205"/>
        <v>0</v>
      </c>
      <c r="AI393" s="5">
        <f t="shared" si="205"/>
        <v>0</v>
      </c>
      <c r="AJ393" s="5">
        <f t="shared" si="205"/>
        <v>0</v>
      </c>
      <c r="AK393" s="5">
        <f t="shared" si="205"/>
        <v>0</v>
      </c>
      <c r="AL393" s="5">
        <f t="shared" si="205"/>
        <v>0</v>
      </c>
      <c r="AM393" s="5">
        <f t="shared" si="205"/>
        <v>0</v>
      </c>
      <c r="AN393" s="5">
        <f t="shared" si="205"/>
        <v>0</v>
      </c>
      <c r="AO393" s="27"/>
      <c r="AP393" s="28"/>
    </row>
    <row r="394" spans="1:42" s="26" customFormat="1" ht="15.75" customHeight="1" x14ac:dyDescent="0.25">
      <c r="A394" s="13"/>
      <c r="B394"/>
      <c r="C394" t="s">
        <v>6</v>
      </c>
      <c r="D394"/>
      <c r="E394" s="119"/>
      <c r="F394" s="5">
        <f t="shared" ref="F394:AN394" si="206">+F392-F393</f>
        <v>0</v>
      </c>
      <c r="G394" s="5">
        <f t="shared" si="206"/>
        <v>0</v>
      </c>
      <c r="H394" s="5">
        <f t="shared" si="206"/>
        <v>0</v>
      </c>
      <c r="I394" s="5">
        <f t="shared" si="206"/>
        <v>0</v>
      </c>
      <c r="J394" s="5">
        <f t="shared" si="206"/>
        <v>0</v>
      </c>
      <c r="K394" s="5">
        <f t="shared" si="206"/>
        <v>0</v>
      </c>
      <c r="L394" s="5">
        <f t="shared" si="206"/>
        <v>0</v>
      </c>
      <c r="M394" s="5">
        <f t="shared" si="206"/>
        <v>0</v>
      </c>
      <c r="N394" s="5">
        <f t="shared" si="206"/>
        <v>0</v>
      </c>
      <c r="O394" s="5">
        <f t="shared" si="206"/>
        <v>0</v>
      </c>
      <c r="P394" s="5">
        <f t="shared" si="206"/>
        <v>0</v>
      </c>
      <c r="Q394" s="5">
        <f t="shared" si="206"/>
        <v>0</v>
      </c>
      <c r="R394" s="5">
        <f t="shared" si="206"/>
        <v>0</v>
      </c>
      <c r="S394" s="5">
        <f t="shared" si="206"/>
        <v>0</v>
      </c>
      <c r="T394" s="5">
        <f t="shared" si="206"/>
        <v>0</v>
      </c>
      <c r="U394" s="5">
        <f t="shared" si="206"/>
        <v>0</v>
      </c>
      <c r="V394" s="5">
        <f t="shared" si="206"/>
        <v>0</v>
      </c>
      <c r="W394" s="5">
        <f t="shared" si="206"/>
        <v>0</v>
      </c>
      <c r="X394" s="5">
        <f t="shared" si="206"/>
        <v>0</v>
      </c>
      <c r="Y394" s="5">
        <f t="shared" si="206"/>
        <v>0</v>
      </c>
      <c r="Z394" s="5">
        <f t="shared" si="206"/>
        <v>0</v>
      </c>
      <c r="AA394" s="5">
        <f t="shared" si="206"/>
        <v>0</v>
      </c>
      <c r="AB394" s="5">
        <f t="shared" si="206"/>
        <v>0</v>
      </c>
      <c r="AC394" s="5">
        <f t="shared" si="206"/>
        <v>0</v>
      </c>
      <c r="AD394" s="5">
        <f t="shared" si="206"/>
        <v>0</v>
      </c>
      <c r="AE394" s="5">
        <f t="shared" si="206"/>
        <v>0</v>
      </c>
      <c r="AF394" s="5">
        <f t="shared" si="206"/>
        <v>0</v>
      </c>
      <c r="AG394" s="5">
        <f t="shared" si="206"/>
        <v>0</v>
      </c>
      <c r="AH394" s="5">
        <f t="shared" si="206"/>
        <v>0</v>
      </c>
      <c r="AI394" s="5">
        <f t="shared" si="206"/>
        <v>0</v>
      </c>
      <c r="AJ394" s="5">
        <f t="shared" si="206"/>
        <v>0</v>
      </c>
      <c r="AK394" s="5">
        <f t="shared" si="206"/>
        <v>0</v>
      </c>
      <c r="AL394" s="5">
        <f t="shared" si="206"/>
        <v>0</v>
      </c>
      <c r="AM394" s="5">
        <f t="shared" si="206"/>
        <v>0</v>
      </c>
      <c r="AN394" s="5">
        <f t="shared" si="206"/>
        <v>0</v>
      </c>
      <c r="AO394" s="27"/>
      <c r="AP394" s="28"/>
    </row>
    <row r="395" spans="1:42" s="14" customFormat="1" ht="15.75" customHeight="1" x14ac:dyDescent="0.25">
      <c r="A395" s="13"/>
      <c r="B395" s="40"/>
      <c r="C395" s="40" t="s">
        <v>188</v>
      </c>
      <c r="D395" s="40"/>
      <c r="E395" s="276">
        <f>SUM(F395:AN395)</f>
        <v>4036.1534327747099</v>
      </c>
      <c r="F395" s="278">
        <f>IF(F389&lt;0,0,F389+F393)</f>
        <v>0</v>
      </c>
      <c r="G395" s="278">
        <f t="shared" ref="G395:AN395" si="207">IF(G389&lt;0,0,G389+G393)</f>
        <v>0</v>
      </c>
      <c r="H395" s="278">
        <f t="shared" si="207"/>
        <v>0</v>
      </c>
      <c r="I395" s="278">
        <f t="shared" si="207"/>
        <v>0</v>
      </c>
      <c r="J395" s="278">
        <f t="shared" si="207"/>
        <v>0</v>
      </c>
      <c r="K395" s="278">
        <f t="shared" si="207"/>
        <v>0</v>
      </c>
      <c r="L395" s="278">
        <f t="shared" si="207"/>
        <v>0</v>
      </c>
      <c r="M395" s="278">
        <f t="shared" si="207"/>
        <v>0</v>
      </c>
      <c r="N395" s="278">
        <f t="shared" si="207"/>
        <v>0</v>
      </c>
      <c r="O395" s="278">
        <f t="shared" si="207"/>
        <v>0</v>
      </c>
      <c r="P395" s="278">
        <f t="shared" si="207"/>
        <v>0</v>
      </c>
      <c r="Q395" s="278">
        <f t="shared" si="207"/>
        <v>0</v>
      </c>
      <c r="R395" s="278">
        <f t="shared" si="207"/>
        <v>0</v>
      </c>
      <c r="S395" s="278">
        <f t="shared" si="207"/>
        <v>0</v>
      </c>
      <c r="T395" s="278">
        <f t="shared" si="207"/>
        <v>0</v>
      </c>
      <c r="U395" s="278">
        <f t="shared" si="207"/>
        <v>0</v>
      </c>
      <c r="V395" s="278">
        <f t="shared" si="207"/>
        <v>0</v>
      </c>
      <c r="W395" s="278">
        <f t="shared" si="207"/>
        <v>0</v>
      </c>
      <c r="X395" s="278">
        <f t="shared" si="207"/>
        <v>56.137102422709518</v>
      </c>
      <c r="Y395" s="278">
        <f t="shared" si="207"/>
        <v>121.25886440239742</v>
      </c>
      <c r="Z395" s="278">
        <f t="shared" si="207"/>
        <v>135.01189427563975</v>
      </c>
      <c r="AA395" s="278">
        <f t="shared" si="207"/>
        <v>162.6472183752785</v>
      </c>
      <c r="AB395" s="278">
        <f t="shared" si="207"/>
        <v>159.76068840172172</v>
      </c>
      <c r="AC395" s="278">
        <f t="shared" si="207"/>
        <v>574.10074611947186</v>
      </c>
      <c r="AD395" s="278">
        <f t="shared" si="207"/>
        <v>851.63040882041514</v>
      </c>
      <c r="AE395" s="278">
        <f t="shared" si="207"/>
        <v>719.89242326393241</v>
      </c>
      <c r="AF395" s="278">
        <f t="shared" si="207"/>
        <v>543.3228603041324</v>
      </c>
      <c r="AG395" s="278">
        <f t="shared" si="207"/>
        <v>437.15969052843553</v>
      </c>
      <c r="AH395" s="278">
        <f t="shared" si="207"/>
        <v>275.23153586057578</v>
      </c>
      <c r="AI395" s="278">
        <f t="shared" si="207"/>
        <v>0</v>
      </c>
      <c r="AJ395" s="278">
        <f t="shared" si="207"/>
        <v>0</v>
      </c>
      <c r="AK395" s="278">
        <f t="shared" si="207"/>
        <v>0</v>
      </c>
      <c r="AL395" s="278">
        <f t="shared" si="207"/>
        <v>0</v>
      </c>
      <c r="AM395" s="278">
        <f t="shared" si="207"/>
        <v>0</v>
      </c>
      <c r="AN395" s="278">
        <f t="shared" si="207"/>
        <v>0</v>
      </c>
      <c r="AO395" s="99"/>
      <c r="AP395" s="100"/>
    </row>
    <row r="396" spans="1:42" s="26" customFormat="1" ht="15.75" customHeight="1" x14ac:dyDescent="0.25">
      <c r="A396" s="13"/>
      <c r="B396"/>
      <c r="C396"/>
      <c r="D396"/>
      <c r="E396" s="99"/>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06"/>
      <c r="AM396" s="106"/>
      <c r="AN396" s="106"/>
      <c r="AO396" s="35"/>
      <c r="AP396" s="28"/>
    </row>
    <row r="397" spans="1:42" s="27" customFormat="1" ht="15.75" customHeight="1" x14ac:dyDescent="0.25">
      <c r="B397" s="14" t="s">
        <v>187</v>
      </c>
      <c r="E397" s="85">
        <f>SUM(F397:AN397)</f>
        <v>4334.0078985998662</v>
      </c>
      <c r="F397" s="39">
        <f>IF(F389&lt;0,0,F389+F393)+F375</f>
        <v>0</v>
      </c>
      <c r="G397" s="39">
        <f t="shared" ref="G397:AN397" si="208">IF(G389&lt;0,0,G389+G393)+G375</f>
        <v>0</v>
      </c>
      <c r="H397" s="39">
        <f t="shared" si="208"/>
        <v>0</v>
      </c>
      <c r="I397" s="39">
        <f t="shared" si="208"/>
        <v>0</v>
      </c>
      <c r="J397" s="39">
        <f t="shared" si="208"/>
        <v>0</v>
      </c>
      <c r="K397" s="39">
        <f t="shared" si="208"/>
        <v>0</v>
      </c>
      <c r="L397" s="39">
        <f t="shared" si="208"/>
        <v>0</v>
      </c>
      <c r="M397" s="39">
        <f t="shared" si="208"/>
        <v>0</v>
      </c>
      <c r="N397" s="39">
        <f t="shared" si="208"/>
        <v>0</v>
      </c>
      <c r="O397" s="39">
        <f t="shared" si="208"/>
        <v>0</v>
      </c>
      <c r="P397" s="39">
        <f t="shared" si="208"/>
        <v>0</v>
      </c>
      <c r="Q397" s="39">
        <f t="shared" si="208"/>
        <v>0</v>
      </c>
      <c r="R397" s="39">
        <f t="shared" si="208"/>
        <v>0</v>
      </c>
      <c r="S397" s="39">
        <f t="shared" si="208"/>
        <v>0</v>
      </c>
      <c r="T397" s="39">
        <f t="shared" si="208"/>
        <v>0</v>
      </c>
      <c r="U397" s="39">
        <f t="shared" si="208"/>
        <v>0</v>
      </c>
      <c r="V397" s="39">
        <f t="shared" si="208"/>
        <v>0</v>
      </c>
      <c r="W397" s="39">
        <f t="shared" si="208"/>
        <v>0</v>
      </c>
      <c r="X397" s="39">
        <f t="shared" si="208"/>
        <v>71.106996402098716</v>
      </c>
      <c r="Y397" s="39">
        <f t="shared" si="208"/>
        <v>153.59456157637007</v>
      </c>
      <c r="Z397" s="39">
        <f t="shared" si="208"/>
        <v>167.31879005349143</v>
      </c>
      <c r="AA397" s="39">
        <f t="shared" si="208"/>
        <v>192.96911227044731</v>
      </c>
      <c r="AB397" s="39">
        <f t="shared" si="208"/>
        <v>192.00998515606699</v>
      </c>
      <c r="AC397" s="39">
        <f t="shared" si="208"/>
        <v>610.20640321792871</v>
      </c>
      <c r="AD397" s="39">
        <f t="shared" si="208"/>
        <v>887.6567681599314</v>
      </c>
      <c r="AE397" s="39">
        <f t="shared" si="208"/>
        <v>750.44670049516867</v>
      </c>
      <c r="AF397" s="39">
        <f t="shared" si="208"/>
        <v>566.24911737094351</v>
      </c>
      <c r="AG397" s="39">
        <f t="shared" si="208"/>
        <v>455.46192168568058</v>
      </c>
      <c r="AH397" s="39">
        <f t="shared" si="208"/>
        <v>286.98754221173857</v>
      </c>
      <c r="AI397" s="39">
        <f t="shared" si="208"/>
        <v>0</v>
      </c>
      <c r="AJ397" s="39">
        <f t="shared" si="208"/>
        <v>0</v>
      </c>
      <c r="AK397" s="39">
        <f t="shared" si="208"/>
        <v>0</v>
      </c>
      <c r="AL397" s="39">
        <f t="shared" si="208"/>
        <v>0</v>
      </c>
      <c r="AM397" s="39">
        <f t="shared" si="208"/>
        <v>0</v>
      </c>
      <c r="AN397" s="39">
        <f t="shared" si="208"/>
        <v>0</v>
      </c>
      <c r="AO397" s="35"/>
      <c r="AP397" s="28"/>
    </row>
    <row r="398" spans="1:42" s="27" customFormat="1" ht="15.75" customHeight="1" x14ac:dyDescent="0.25">
      <c r="B398" s="14"/>
      <c r="E398" s="85"/>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5"/>
      <c r="AP398" s="28"/>
    </row>
    <row r="399" spans="1:42" s="27" customFormat="1" ht="15.75" customHeight="1" x14ac:dyDescent="0.25">
      <c r="A399" s="48" t="s">
        <v>45</v>
      </c>
      <c r="B399" s="14"/>
      <c r="E399" s="85"/>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5"/>
      <c r="AP399" s="28"/>
    </row>
    <row r="400" spans="1:42" s="116" customFormat="1" ht="15.75" customHeight="1" x14ac:dyDescent="0.25">
      <c r="A400" s="162"/>
      <c r="B400" s="162"/>
      <c r="C400" s="102" t="s">
        <v>198</v>
      </c>
      <c r="E400" s="276">
        <f>SUM(F400:AN400)</f>
        <v>19080.408200544574</v>
      </c>
      <c r="F400" s="163">
        <f t="shared" ref="F400:AN400" si="209">IF(F408=0,0,+F314-F353-F397)</f>
        <v>0</v>
      </c>
      <c r="G400" s="163">
        <f t="shared" si="209"/>
        <v>0</v>
      </c>
      <c r="H400" s="163">
        <f t="shared" si="209"/>
        <v>0</v>
      </c>
      <c r="I400" s="163">
        <f t="shared" si="209"/>
        <v>0</v>
      </c>
      <c r="J400" s="163">
        <f t="shared" si="209"/>
        <v>0</v>
      </c>
      <c r="K400" s="163">
        <f t="shared" si="209"/>
        <v>0</v>
      </c>
      <c r="L400" s="163">
        <f t="shared" si="209"/>
        <v>0</v>
      </c>
      <c r="M400" s="163">
        <f t="shared" si="209"/>
        <v>0</v>
      </c>
      <c r="N400" s="163">
        <f t="shared" si="209"/>
        <v>0</v>
      </c>
      <c r="O400" s="163">
        <f t="shared" si="209"/>
        <v>0</v>
      </c>
      <c r="P400" s="163">
        <f t="shared" si="209"/>
        <v>0</v>
      </c>
      <c r="Q400" s="163">
        <f t="shared" si="209"/>
        <v>0</v>
      </c>
      <c r="R400" s="163">
        <f t="shared" si="209"/>
        <v>0</v>
      </c>
      <c r="S400" s="163">
        <f t="shared" si="209"/>
        <v>0</v>
      </c>
      <c r="T400" s="163">
        <f t="shared" si="209"/>
        <v>0</v>
      </c>
      <c r="U400" s="163">
        <f t="shared" si="209"/>
        <v>0</v>
      </c>
      <c r="V400" s="163">
        <f t="shared" si="209"/>
        <v>363.13211249999995</v>
      </c>
      <c r="W400" s="163">
        <f t="shared" si="209"/>
        <v>1382.8070843999999</v>
      </c>
      <c r="X400" s="163">
        <f t="shared" si="209"/>
        <v>2044.5878427299015</v>
      </c>
      <c r="Y400" s="163">
        <f t="shared" si="209"/>
        <v>2004.41417433827</v>
      </c>
      <c r="Z400" s="163">
        <f t="shared" si="209"/>
        <v>2033.8501205794412</v>
      </c>
      <c r="AA400" s="163">
        <f t="shared" si="209"/>
        <v>2052.2231765751444</v>
      </c>
      <c r="AB400" s="163">
        <f t="shared" si="209"/>
        <v>2098.0861494664364</v>
      </c>
      <c r="AC400" s="163">
        <f t="shared" si="209"/>
        <v>1725.6916540970251</v>
      </c>
      <c r="AD400" s="163">
        <f t="shared" si="209"/>
        <v>1392.0982847886808</v>
      </c>
      <c r="AE400" s="163">
        <f t="shared" si="209"/>
        <v>1242.7105743684747</v>
      </c>
      <c r="AF400" s="163">
        <f t="shared" si="209"/>
        <v>1043.2253820814485</v>
      </c>
      <c r="AG400" s="163">
        <f t="shared" si="209"/>
        <v>926.99196415974279</v>
      </c>
      <c r="AH400" s="163">
        <f t="shared" si="209"/>
        <v>770.58968046001041</v>
      </c>
      <c r="AI400" s="163">
        <f t="shared" si="209"/>
        <v>0</v>
      </c>
      <c r="AJ400" s="163">
        <f t="shared" si="209"/>
        <v>0</v>
      </c>
      <c r="AK400" s="163">
        <f t="shared" si="209"/>
        <v>0</v>
      </c>
      <c r="AL400" s="163">
        <f t="shared" si="209"/>
        <v>0</v>
      </c>
      <c r="AM400" s="163">
        <f t="shared" si="209"/>
        <v>0</v>
      </c>
      <c r="AN400" s="163">
        <f t="shared" si="209"/>
        <v>0</v>
      </c>
      <c r="AO400" s="47"/>
      <c r="AP400" s="117"/>
    </row>
    <row r="401" spans="1:42" s="26" customFormat="1" ht="15.75" customHeight="1" x14ac:dyDescent="0.25">
      <c r="A401" s="13"/>
      <c r="B401"/>
      <c r="C401" t="s">
        <v>199</v>
      </c>
      <c r="D401"/>
      <c r="E401" s="85"/>
      <c r="F401" s="5">
        <f t="shared" ref="F401:AN401" si="210">IF(F400&lt;0,F400,0)</f>
        <v>0</v>
      </c>
      <c r="G401" s="5">
        <f t="shared" si="210"/>
        <v>0</v>
      </c>
      <c r="H401" s="5">
        <f t="shared" si="210"/>
        <v>0</v>
      </c>
      <c r="I401" s="5">
        <f t="shared" si="210"/>
        <v>0</v>
      </c>
      <c r="J401" s="5">
        <f t="shared" si="210"/>
        <v>0</v>
      </c>
      <c r="K401" s="5">
        <f t="shared" si="210"/>
        <v>0</v>
      </c>
      <c r="L401" s="5">
        <f t="shared" si="210"/>
        <v>0</v>
      </c>
      <c r="M401" s="5">
        <f t="shared" si="210"/>
        <v>0</v>
      </c>
      <c r="N401" s="5">
        <f t="shared" si="210"/>
        <v>0</v>
      </c>
      <c r="O401" s="5">
        <f t="shared" si="210"/>
        <v>0</v>
      </c>
      <c r="P401" s="5">
        <f t="shared" si="210"/>
        <v>0</v>
      </c>
      <c r="Q401" s="5">
        <f t="shared" si="210"/>
        <v>0</v>
      </c>
      <c r="R401" s="5">
        <f t="shared" si="210"/>
        <v>0</v>
      </c>
      <c r="S401" s="5">
        <f t="shared" si="210"/>
        <v>0</v>
      </c>
      <c r="T401" s="5">
        <f t="shared" si="210"/>
        <v>0</v>
      </c>
      <c r="U401" s="5">
        <f t="shared" si="210"/>
        <v>0</v>
      </c>
      <c r="V401" s="5">
        <f t="shared" si="210"/>
        <v>0</v>
      </c>
      <c r="W401" s="5">
        <f t="shared" si="210"/>
        <v>0</v>
      </c>
      <c r="X401" s="5">
        <f t="shared" si="210"/>
        <v>0</v>
      </c>
      <c r="Y401" s="5">
        <f t="shared" si="210"/>
        <v>0</v>
      </c>
      <c r="Z401" s="5">
        <f t="shared" si="210"/>
        <v>0</v>
      </c>
      <c r="AA401" s="5">
        <f t="shared" si="210"/>
        <v>0</v>
      </c>
      <c r="AB401" s="5">
        <f t="shared" si="210"/>
        <v>0</v>
      </c>
      <c r="AC401" s="5">
        <f t="shared" si="210"/>
        <v>0</v>
      </c>
      <c r="AD401" s="5">
        <f t="shared" si="210"/>
        <v>0</v>
      </c>
      <c r="AE401" s="5">
        <f t="shared" si="210"/>
        <v>0</v>
      </c>
      <c r="AF401" s="5">
        <f t="shared" si="210"/>
        <v>0</v>
      </c>
      <c r="AG401" s="5">
        <f t="shared" si="210"/>
        <v>0</v>
      </c>
      <c r="AH401" s="5">
        <f t="shared" si="210"/>
        <v>0</v>
      </c>
      <c r="AI401" s="5">
        <f t="shared" si="210"/>
        <v>0</v>
      </c>
      <c r="AJ401" s="5">
        <f t="shared" si="210"/>
        <v>0</v>
      </c>
      <c r="AK401" s="5">
        <f t="shared" si="210"/>
        <v>0</v>
      </c>
      <c r="AL401" s="5">
        <f t="shared" si="210"/>
        <v>0</v>
      </c>
      <c r="AM401" s="5">
        <f t="shared" si="210"/>
        <v>0</v>
      </c>
      <c r="AN401" s="5">
        <f t="shared" si="210"/>
        <v>0</v>
      </c>
      <c r="AO401" s="27"/>
      <c r="AP401" s="28"/>
    </row>
    <row r="402" spans="1:42" s="26" customFormat="1" ht="15.75" customHeight="1" x14ac:dyDescent="0.25">
      <c r="A402" s="13"/>
      <c r="B402"/>
      <c r="C402" t="s">
        <v>200</v>
      </c>
      <c r="D402"/>
      <c r="E402" s="119"/>
      <c r="F402" s="5">
        <f>+F401</f>
        <v>0</v>
      </c>
      <c r="G402" s="5">
        <f t="shared" ref="G402:AN402" si="211">+G401+F404</f>
        <v>0</v>
      </c>
      <c r="H402" s="5">
        <f t="shared" si="211"/>
        <v>0</v>
      </c>
      <c r="I402" s="5">
        <f t="shared" si="211"/>
        <v>0</v>
      </c>
      <c r="J402" s="5">
        <f t="shared" si="211"/>
        <v>0</v>
      </c>
      <c r="K402" s="5">
        <f t="shared" si="211"/>
        <v>0</v>
      </c>
      <c r="L402" s="5">
        <f t="shared" si="211"/>
        <v>0</v>
      </c>
      <c r="M402" s="5">
        <f t="shared" si="211"/>
        <v>0</v>
      </c>
      <c r="N402" s="5">
        <f t="shared" si="211"/>
        <v>0</v>
      </c>
      <c r="O402" s="5">
        <f t="shared" si="211"/>
        <v>0</v>
      </c>
      <c r="P402" s="5">
        <f t="shared" si="211"/>
        <v>0</v>
      </c>
      <c r="Q402" s="5">
        <f t="shared" si="211"/>
        <v>0</v>
      </c>
      <c r="R402" s="5">
        <f t="shared" si="211"/>
        <v>0</v>
      </c>
      <c r="S402" s="5">
        <f t="shared" si="211"/>
        <v>0</v>
      </c>
      <c r="T402" s="5">
        <f t="shared" si="211"/>
        <v>0</v>
      </c>
      <c r="U402" s="5">
        <f t="shared" si="211"/>
        <v>0</v>
      </c>
      <c r="V402" s="5">
        <f t="shared" si="211"/>
        <v>0</v>
      </c>
      <c r="W402" s="5">
        <f t="shared" si="211"/>
        <v>0</v>
      </c>
      <c r="X402" s="5">
        <f t="shared" si="211"/>
        <v>0</v>
      </c>
      <c r="Y402" s="5">
        <f t="shared" si="211"/>
        <v>0</v>
      </c>
      <c r="Z402" s="5">
        <f t="shared" si="211"/>
        <v>0</v>
      </c>
      <c r="AA402" s="5">
        <f t="shared" si="211"/>
        <v>0</v>
      </c>
      <c r="AB402" s="5">
        <f t="shared" si="211"/>
        <v>0</v>
      </c>
      <c r="AC402" s="5">
        <f t="shared" si="211"/>
        <v>0</v>
      </c>
      <c r="AD402" s="5">
        <f t="shared" si="211"/>
        <v>0</v>
      </c>
      <c r="AE402" s="5">
        <f t="shared" si="211"/>
        <v>0</v>
      </c>
      <c r="AF402" s="5">
        <f t="shared" si="211"/>
        <v>0</v>
      </c>
      <c r="AG402" s="5">
        <f t="shared" si="211"/>
        <v>0</v>
      </c>
      <c r="AH402" s="5">
        <f t="shared" si="211"/>
        <v>0</v>
      </c>
      <c r="AI402" s="5">
        <f t="shared" si="211"/>
        <v>0</v>
      </c>
      <c r="AJ402" s="5">
        <f t="shared" si="211"/>
        <v>0</v>
      </c>
      <c r="AK402" s="5">
        <f t="shared" si="211"/>
        <v>0</v>
      </c>
      <c r="AL402" s="5">
        <f t="shared" si="211"/>
        <v>0</v>
      </c>
      <c r="AM402" s="5">
        <f t="shared" si="211"/>
        <v>0</v>
      </c>
      <c r="AN402" s="5">
        <f t="shared" si="211"/>
        <v>0</v>
      </c>
      <c r="AO402" s="27"/>
      <c r="AP402" s="28"/>
    </row>
    <row r="403" spans="1:42" s="26" customFormat="1" ht="15.75" customHeight="1" x14ac:dyDescent="0.25">
      <c r="A403" s="13"/>
      <c r="B403"/>
      <c r="C403" t="s">
        <v>201</v>
      </c>
      <c r="D403"/>
      <c r="E403" s="119"/>
      <c r="F403" s="5">
        <f t="shared" ref="F403:AN403" si="212">IF(F400&lt;0,0,IF(F400&gt;-F402,F402,-F400))</f>
        <v>0</v>
      </c>
      <c r="G403" s="5">
        <f t="shared" si="212"/>
        <v>0</v>
      </c>
      <c r="H403" s="5">
        <f t="shared" si="212"/>
        <v>0</v>
      </c>
      <c r="I403" s="5">
        <f t="shared" si="212"/>
        <v>0</v>
      </c>
      <c r="J403" s="5">
        <f t="shared" si="212"/>
        <v>0</v>
      </c>
      <c r="K403" s="5">
        <f t="shared" si="212"/>
        <v>0</v>
      </c>
      <c r="L403" s="5">
        <f t="shared" si="212"/>
        <v>0</v>
      </c>
      <c r="M403" s="5">
        <f t="shared" si="212"/>
        <v>0</v>
      </c>
      <c r="N403" s="5">
        <f t="shared" si="212"/>
        <v>0</v>
      </c>
      <c r="O403" s="5">
        <f t="shared" si="212"/>
        <v>0</v>
      </c>
      <c r="P403" s="5">
        <f t="shared" si="212"/>
        <v>0</v>
      </c>
      <c r="Q403" s="5">
        <f t="shared" si="212"/>
        <v>0</v>
      </c>
      <c r="R403" s="5">
        <f t="shared" si="212"/>
        <v>0</v>
      </c>
      <c r="S403" s="5">
        <f t="shared" si="212"/>
        <v>0</v>
      </c>
      <c r="T403" s="5">
        <f t="shared" si="212"/>
        <v>0</v>
      </c>
      <c r="U403" s="5">
        <f t="shared" si="212"/>
        <v>0</v>
      </c>
      <c r="V403" s="5">
        <f t="shared" si="212"/>
        <v>0</v>
      </c>
      <c r="W403" s="5">
        <f t="shared" si="212"/>
        <v>0</v>
      </c>
      <c r="X403" s="5">
        <f t="shared" si="212"/>
        <v>0</v>
      </c>
      <c r="Y403" s="5">
        <f t="shared" si="212"/>
        <v>0</v>
      </c>
      <c r="Z403" s="5">
        <f t="shared" si="212"/>
        <v>0</v>
      </c>
      <c r="AA403" s="5">
        <f t="shared" si="212"/>
        <v>0</v>
      </c>
      <c r="AB403" s="5">
        <f t="shared" si="212"/>
        <v>0</v>
      </c>
      <c r="AC403" s="5">
        <f t="shared" si="212"/>
        <v>0</v>
      </c>
      <c r="AD403" s="5">
        <f t="shared" si="212"/>
        <v>0</v>
      </c>
      <c r="AE403" s="5">
        <f t="shared" si="212"/>
        <v>0</v>
      </c>
      <c r="AF403" s="5">
        <f t="shared" si="212"/>
        <v>0</v>
      </c>
      <c r="AG403" s="5">
        <f t="shared" si="212"/>
        <v>0</v>
      </c>
      <c r="AH403" s="5">
        <f t="shared" si="212"/>
        <v>0</v>
      </c>
      <c r="AI403" s="5">
        <f t="shared" si="212"/>
        <v>0</v>
      </c>
      <c r="AJ403" s="5">
        <f t="shared" si="212"/>
        <v>0</v>
      </c>
      <c r="AK403" s="5">
        <f t="shared" si="212"/>
        <v>0</v>
      </c>
      <c r="AL403" s="5">
        <f t="shared" si="212"/>
        <v>0</v>
      </c>
      <c r="AM403" s="5">
        <f t="shared" si="212"/>
        <v>0</v>
      </c>
      <c r="AN403" s="5">
        <f t="shared" si="212"/>
        <v>0</v>
      </c>
      <c r="AO403" s="27"/>
      <c r="AP403" s="28"/>
    </row>
    <row r="404" spans="1:42" s="26" customFormat="1" ht="15.75" customHeight="1" x14ac:dyDescent="0.25">
      <c r="A404" s="13"/>
      <c r="B404"/>
      <c r="C404" t="s">
        <v>202</v>
      </c>
      <c r="D404"/>
      <c r="E404" s="119"/>
      <c r="F404" s="5">
        <f t="shared" ref="F404:AN404" si="213">+F402-F403</f>
        <v>0</v>
      </c>
      <c r="G404" s="5">
        <f t="shared" si="213"/>
        <v>0</v>
      </c>
      <c r="H404" s="5">
        <f t="shared" si="213"/>
        <v>0</v>
      </c>
      <c r="I404" s="5">
        <f t="shared" si="213"/>
        <v>0</v>
      </c>
      <c r="J404" s="5">
        <f t="shared" si="213"/>
        <v>0</v>
      </c>
      <c r="K404" s="5">
        <f t="shared" si="213"/>
        <v>0</v>
      </c>
      <c r="L404" s="5">
        <f t="shared" si="213"/>
        <v>0</v>
      </c>
      <c r="M404" s="5">
        <f t="shared" si="213"/>
        <v>0</v>
      </c>
      <c r="N404" s="5">
        <f t="shared" si="213"/>
        <v>0</v>
      </c>
      <c r="O404" s="5">
        <f t="shared" si="213"/>
        <v>0</v>
      </c>
      <c r="P404" s="5">
        <f t="shared" si="213"/>
        <v>0</v>
      </c>
      <c r="Q404" s="5">
        <f t="shared" si="213"/>
        <v>0</v>
      </c>
      <c r="R404" s="5">
        <f t="shared" si="213"/>
        <v>0</v>
      </c>
      <c r="S404" s="5">
        <f t="shared" si="213"/>
        <v>0</v>
      </c>
      <c r="T404" s="5">
        <f t="shared" si="213"/>
        <v>0</v>
      </c>
      <c r="U404" s="5">
        <f t="shared" si="213"/>
        <v>0</v>
      </c>
      <c r="V404" s="5">
        <f t="shared" si="213"/>
        <v>0</v>
      </c>
      <c r="W404" s="5">
        <f t="shared" si="213"/>
        <v>0</v>
      </c>
      <c r="X404" s="5">
        <f t="shared" si="213"/>
        <v>0</v>
      </c>
      <c r="Y404" s="5">
        <f t="shared" si="213"/>
        <v>0</v>
      </c>
      <c r="Z404" s="5">
        <f t="shared" si="213"/>
        <v>0</v>
      </c>
      <c r="AA404" s="5">
        <f t="shared" si="213"/>
        <v>0</v>
      </c>
      <c r="AB404" s="5">
        <f t="shared" si="213"/>
        <v>0</v>
      </c>
      <c r="AC404" s="5">
        <f t="shared" si="213"/>
        <v>0</v>
      </c>
      <c r="AD404" s="5">
        <f t="shared" si="213"/>
        <v>0</v>
      </c>
      <c r="AE404" s="5">
        <f t="shared" si="213"/>
        <v>0</v>
      </c>
      <c r="AF404" s="5">
        <f t="shared" si="213"/>
        <v>0</v>
      </c>
      <c r="AG404" s="5">
        <f t="shared" si="213"/>
        <v>0</v>
      </c>
      <c r="AH404" s="5">
        <f t="shared" si="213"/>
        <v>0</v>
      </c>
      <c r="AI404" s="5">
        <f t="shared" si="213"/>
        <v>0</v>
      </c>
      <c r="AJ404" s="5">
        <f t="shared" si="213"/>
        <v>0</v>
      </c>
      <c r="AK404" s="5">
        <f t="shared" si="213"/>
        <v>0</v>
      </c>
      <c r="AL404" s="5">
        <f t="shared" si="213"/>
        <v>0</v>
      </c>
      <c r="AM404" s="5">
        <f t="shared" si="213"/>
        <v>0</v>
      </c>
      <c r="AN404" s="5">
        <f t="shared" si="213"/>
        <v>0</v>
      </c>
      <c r="AO404" s="27"/>
      <c r="AP404" s="28"/>
    </row>
    <row r="405" spans="1:42" s="128" customFormat="1" ht="15.75" customHeight="1" x14ac:dyDescent="0.25">
      <c r="C405" s="128" t="s">
        <v>154</v>
      </c>
      <c r="E405" s="276">
        <f>SUM(F405:AN405)</f>
        <v>19080.408200544574</v>
      </c>
      <c r="F405" s="277">
        <f t="shared" ref="F405:AN405" si="214">IF(F400&lt;0,0,F400+F403)</f>
        <v>0</v>
      </c>
      <c r="G405" s="277">
        <f t="shared" si="214"/>
        <v>0</v>
      </c>
      <c r="H405" s="277">
        <f t="shared" si="214"/>
        <v>0</v>
      </c>
      <c r="I405" s="277">
        <f t="shared" si="214"/>
        <v>0</v>
      </c>
      <c r="J405" s="277">
        <f t="shared" si="214"/>
        <v>0</v>
      </c>
      <c r="K405" s="277">
        <f t="shared" si="214"/>
        <v>0</v>
      </c>
      <c r="L405" s="277">
        <f t="shared" si="214"/>
        <v>0</v>
      </c>
      <c r="M405" s="277">
        <f t="shared" si="214"/>
        <v>0</v>
      </c>
      <c r="N405" s="277">
        <f t="shared" si="214"/>
        <v>0</v>
      </c>
      <c r="O405" s="277">
        <f t="shared" si="214"/>
        <v>0</v>
      </c>
      <c r="P405" s="277">
        <f t="shared" si="214"/>
        <v>0</v>
      </c>
      <c r="Q405" s="277">
        <f t="shared" si="214"/>
        <v>0</v>
      </c>
      <c r="R405" s="277">
        <f t="shared" si="214"/>
        <v>0</v>
      </c>
      <c r="S405" s="277">
        <f t="shared" si="214"/>
        <v>0</v>
      </c>
      <c r="T405" s="277">
        <f t="shared" si="214"/>
        <v>0</v>
      </c>
      <c r="U405" s="277">
        <f t="shared" si="214"/>
        <v>0</v>
      </c>
      <c r="V405" s="277">
        <f t="shared" si="214"/>
        <v>363.13211249999995</v>
      </c>
      <c r="W405" s="277">
        <f t="shared" si="214"/>
        <v>1382.8070843999999</v>
      </c>
      <c r="X405" s="277">
        <f t="shared" si="214"/>
        <v>2044.5878427299015</v>
      </c>
      <c r="Y405" s="277">
        <f t="shared" si="214"/>
        <v>2004.41417433827</v>
      </c>
      <c r="Z405" s="277">
        <f t="shared" si="214"/>
        <v>2033.8501205794412</v>
      </c>
      <c r="AA405" s="277">
        <f t="shared" si="214"/>
        <v>2052.2231765751444</v>
      </c>
      <c r="AB405" s="277">
        <f t="shared" si="214"/>
        <v>2098.0861494664364</v>
      </c>
      <c r="AC405" s="277">
        <f t="shared" si="214"/>
        <v>1725.6916540970251</v>
      </c>
      <c r="AD405" s="277">
        <f t="shared" si="214"/>
        <v>1392.0982847886808</v>
      </c>
      <c r="AE405" s="277">
        <f t="shared" si="214"/>
        <v>1242.7105743684747</v>
      </c>
      <c r="AF405" s="277">
        <f t="shared" si="214"/>
        <v>1043.2253820814485</v>
      </c>
      <c r="AG405" s="277">
        <f t="shared" si="214"/>
        <v>926.99196415974279</v>
      </c>
      <c r="AH405" s="277">
        <f t="shared" si="214"/>
        <v>770.58968046001041</v>
      </c>
      <c r="AI405" s="277">
        <f t="shared" si="214"/>
        <v>0</v>
      </c>
      <c r="AJ405" s="277">
        <f t="shared" si="214"/>
        <v>0</v>
      </c>
      <c r="AK405" s="277">
        <f t="shared" si="214"/>
        <v>0</v>
      </c>
      <c r="AL405" s="277">
        <f t="shared" si="214"/>
        <v>0</v>
      </c>
      <c r="AM405" s="277">
        <f t="shared" si="214"/>
        <v>0</v>
      </c>
      <c r="AN405" s="277">
        <f t="shared" si="214"/>
        <v>0</v>
      </c>
      <c r="AO405" s="85"/>
      <c r="AP405" s="168"/>
    </row>
    <row r="406" spans="1:42" x14ac:dyDescent="0.25">
      <c r="O406" s="5">
        <f>+O405*D411</f>
        <v>0</v>
      </c>
    </row>
    <row r="407" spans="1:42" s="26" customFormat="1" ht="15.75" customHeight="1" x14ac:dyDescent="0.25">
      <c r="A407"/>
      <c r="B407" s="29" t="s">
        <v>152</v>
      </c>
      <c r="E407" s="99"/>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2"/>
      <c r="AP407" s="28"/>
    </row>
    <row r="408" spans="1:42" s="26" customFormat="1" ht="15.75" customHeight="1" x14ac:dyDescent="0.25">
      <c r="A408"/>
      <c r="C408" s="26" t="s">
        <v>170</v>
      </c>
      <c r="E408" s="85">
        <f>SUM(F408:AN408)</f>
        <v>280.00000000000034</v>
      </c>
      <c r="F408" s="37">
        <f t="shared" ref="F408:AN409" si="215">+F246</f>
        <v>0</v>
      </c>
      <c r="G408" s="37">
        <f t="shared" si="215"/>
        <v>0</v>
      </c>
      <c r="H408" s="37">
        <f t="shared" si="215"/>
        <v>0</v>
      </c>
      <c r="I408" s="37">
        <f t="shared" si="215"/>
        <v>0</v>
      </c>
      <c r="J408" s="37">
        <f t="shared" si="215"/>
        <v>0</v>
      </c>
      <c r="K408" s="37">
        <f t="shared" si="215"/>
        <v>0</v>
      </c>
      <c r="L408" s="37">
        <f t="shared" si="215"/>
        <v>0</v>
      </c>
      <c r="M408" s="37">
        <f t="shared" si="215"/>
        <v>0</v>
      </c>
      <c r="N408" s="37">
        <f t="shared" si="215"/>
        <v>0</v>
      </c>
      <c r="O408" s="37">
        <f t="shared" si="215"/>
        <v>0</v>
      </c>
      <c r="P408" s="37">
        <f t="shared" si="215"/>
        <v>0</v>
      </c>
      <c r="Q408" s="37">
        <f t="shared" si="215"/>
        <v>0</v>
      </c>
      <c r="R408" s="37">
        <f t="shared" si="215"/>
        <v>0</v>
      </c>
      <c r="S408" s="37">
        <f t="shared" si="215"/>
        <v>0</v>
      </c>
      <c r="T408" s="37">
        <f t="shared" si="215"/>
        <v>0</v>
      </c>
      <c r="U408" s="37">
        <f t="shared" si="215"/>
        <v>0</v>
      </c>
      <c r="V408" s="37">
        <f t="shared" si="215"/>
        <v>4.8883928571428568</v>
      </c>
      <c r="W408" s="37">
        <f t="shared" si="215"/>
        <v>18.25</v>
      </c>
      <c r="X408" s="37">
        <f t="shared" si="215"/>
        <v>27.375</v>
      </c>
      <c r="Y408" s="37">
        <f t="shared" si="215"/>
        <v>27.375</v>
      </c>
      <c r="Z408" s="37">
        <f t="shared" si="215"/>
        <v>27.375</v>
      </c>
      <c r="AA408" s="37">
        <f t="shared" si="215"/>
        <v>27.375</v>
      </c>
      <c r="AB408" s="37">
        <f t="shared" si="215"/>
        <v>27.375</v>
      </c>
      <c r="AC408" s="37">
        <f t="shared" si="215"/>
        <v>27.375</v>
      </c>
      <c r="AD408" s="37">
        <f t="shared" si="215"/>
        <v>26.193181818181909</v>
      </c>
      <c r="AE408" s="37">
        <f t="shared" si="215"/>
        <v>22.451298701298775</v>
      </c>
      <c r="AF408" s="37">
        <f t="shared" si="215"/>
        <v>17.773944805194866</v>
      </c>
      <c r="AG408" s="37">
        <f t="shared" si="215"/>
        <v>14.96753246753252</v>
      </c>
      <c r="AH408" s="37">
        <f t="shared" si="215"/>
        <v>11.225649350649391</v>
      </c>
      <c r="AI408" s="37">
        <f t="shared" si="215"/>
        <v>0</v>
      </c>
      <c r="AJ408" s="37">
        <f t="shared" si="215"/>
        <v>0</v>
      </c>
      <c r="AK408" s="37">
        <f t="shared" si="215"/>
        <v>0</v>
      </c>
      <c r="AL408" s="37">
        <f t="shared" si="215"/>
        <v>0</v>
      </c>
      <c r="AM408" s="37">
        <f t="shared" si="215"/>
        <v>0</v>
      </c>
      <c r="AN408" s="37">
        <f t="shared" si="215"/>
        <v>0</v>
      </c>
      <c r="AO408" s="32"/>
      <c r="AP408" s="28"/>
    </row>
    <row r="409" spans="1:42" s="26" customFormat="1" ht="15.75" customHeight="1" x14ac:dyDescent="0.25">
      <c r="A409"/>
      <c r="C409" s="26" t="s">
        <v>153</v>
      </c>
      <c r="E409" s="99"/>
      <c r="F409" s="37">
        <f t="shared" si="215"/>
        <v>0</v>
      </c>
      <c r="G409" s="37">
        <f t="shared" si="215"/>
        <v>0</v>
      </c>
      <c r="H409" s="37">
        <f t="shared" si="215"/>
        <v>0</v>
      </c>
      <c r="I409" s="37">
        <f t="shared" si="215"/>
        <v>0</v>
      </c>
      <c r="J409" s="37">
        <f t="shared" si="215"/>
        <v>0</v>
      </c>
      <c r="K409" s="37">
        <f t="shared" si="215"/>
        <v>0</v>
      </c>
      <c r="L409" s="37">
        <f t="shared" si="215"/>
        <v>0</v>
      </c>
      <c r="M409" s="37">
        <f t="shared" si="215"/>
        <v>0</v>
      </c>
      <c r="N409" s="37">
        <f t="shared" si="215"/>
        <v>0</v>
      </c>
      <c r="O409" s="37">
        <f t="shared" si="215"/>
        <v>0</v>
      </c>
      <c r="P409" s="37">
        <f t="shared" si="215"/>
        <v>0</v>
      </c>
      <c r="Q409" s="37">
        <f t="shared" si="215"/>
        <v>0</v>
      </c>
      <c r="R409" s="37">
        <f t="shared" si="215"/>
        <v>0</v>
      </c>
      <c r="S409" s="37">
        <f t="shared" si="215"/>
        <v>0</v>
      </c>
      <c r="T409" s="37">
        <f t="shared" si="215"/>
        <v>0</v>
      </c>
      <c r="U409" s="37">
        <f t="shared" si="215"/>
        <v>0</v>
      </c>
      <c r="V409" s="37">
        <f t="shared" si="215"/>
        <v>4.8883928571428568</v>
      </c>
      <c r="W409" s="37">
        <f t="shared" si="215"/>
        <v>23.138392857142858</v>
      </c>
      <c r="X409" s="37">
        <f t="shared" si="215"/>
        <v>50.513392857142861</v>
      </c>
      <c r="Y409" s="37">
        <f t="shared" si="215"/>
        <v>77.888392857142861</v>
      </c>
      <c r="Z409" s="37">
        <f t="shared" si="215"/>
        <v>105.26339285714286</v>
      </c>
      <c r="AA409" s="37">
        <f t="shared" si="215"/>
        <v>132.63839285714286</v>
      </c>
      <c r="AB409" s="37">
        <f t="shared" si="215"/>
        <v>160.01339285714286</v>
      </c>
      <c r="AC409" s="37">
        <f t="shared" si="215"/>
        <v>187.38839285714286</v>
      </c>
      <c r="AD409" s="37">
        <f t="shared" si="215"/>
        <v>213.58157467532476</v>
      </c>
      <c r="AE409" s="37">
        <f t="shared" si="215"/>
        <v>236.03287337662354</v>
      </c>
      <c r="AF409" s="37">
        <f t="shared" si="215"/>
        <v>253.80681818181841</v>
      </c>
      <c r="AG409" s="37">
        <f t="shared" si="215"/>
        <v>268.77435064935094</v>
      </c>
      <c r="AH409" s="37">
        <f t="shared" si="215"/>
        <v>280.00000000000034</v>
      </c>
      <c r="AI409" s="37">
        <f t="shared" si="215"/>
        <v>280.00000000000034</v>
      </c>
      <c r="AJ409" s="37">
        <f t="shared" si="215"/>
        <v>280.00000000000034</v>
      </c>
      <c r="AK409" s="37">
        <f t="shared" si="215"/>
        <v>280.00000000000034</v>
      </c>
      <c r="AL409" s="37">
        <f t="shared" si="215"/>
        <v>280.00000000000034</v>
      </c>
      <c r="AM409" s="37">
        <f t="shared" si="215"/>
        <v>280.00000000000034</v>
      </c>
      <c r="AN409" s="37">
        <f t="shared" si="215"/>
        <v>280.00000000000034</v>
      </c>
      <c r="AO409" s="32"/>
      <c r="AP409" s="28"/>
    </row>
    <row r="410" spans="1:42" s="26" customFormat="1" ht="15.75" customHeight="1" x14ac:dyDescent="0.25">
      <c r="A410"/>
      <c r="C410" s="29" t="s">
        <v>171</v>
      </c>
      <c r="E410" s="99"/>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2"/>
      <c r="AP410" s="28"/>
    </row>
    <row r="411" spans="1:42" s="26" customFormat="1" ht="15.75" customHeight="1" x14ac:dyDescent="0.25">
      <c r="A411" s="13"/>
      <c r="C411" s="160">
        <f>+Dashboard!M42</f>
        <v>350</v>
      </c>
      <c r="D411" s="93">
        <f>+Dashboard!M41</f>
        <v>1</v>
      </c>
      <c r="E411" s="85">
        <f t="shared" ref="E411:E416" si="216">SUM(F411:AN411)</f>
        <v>280.00000000000034</v>
      </c>
      <c r="F411" s="41">
        <f t="shared" ref="F411:O411" si="217">IF(F$409&lt;$C411,F$408*$D411,IF(E409&lt;$C411,(F$408-(F$409-$C411))*$D411,0))</f>
        <v>0</v>
      </c>
      <c r="G411" s="41">
        <f t="shared" si="217"/>
        <v>0</v>
      </c>
      <c r="H411" s="41">
        <f t="shared" si="217"/>
        <v>0</v>
      </c>
      <c r="I411" s="41">
        <f t="shared" si="217"/>
        <v>0</v>
      </c>
      <c r="J411" s="41">
        <f t="shared" si="217"/>
        <v>0</v>
      </c>
      <c r="K411" s="41">
        <f t="shared" si="217"/>
        <v>0</v>
      </c>
      <c r="L411" s="41">
        <f t="shared" si="217"/>
        <v>0</v>
      </c>
      <c r="M411" s="41">
        <f t="shared" si="217"/>
        <v>0</v>
      </c>
      <c r="N411" s="41">
        <f t="shared" si="217"/>
        <v>0</v>
      </c>
      <c r="O411" s="41">
        <f t="shared" si="217"/>
        <v>0</v>
      </c>
      <c r="P411" s="41">
        <f>IF(P$409&lt;$C411,P$408*$D411,IF(O409&lt;$C411,(P$408-(P$409-$C411))*$D411,0))</f>
        <v>0</v>
      </c>
      <c r="Q411" s="41">
        <f t="shared" ref="Q411:AN411" si="218">IF(Q$409&lt;$C411,Q$408*$D411,IF(P409&lt;$C411,(Q$408-(Q$409-$C411))*$D411,0))</f>
        <v>0</v>
      </c>
      <c r="R411" s="41">
        <f t="shared" si="218"/>
        <v>0</v>
      </c>
      <c r="S411" s="41">
        <f t="shared" si="218"/>
        <v>0</v>
      </c>
      <c r="T411" s="41">
        <f t="shared" si="218"/>
        <v>0</v>
      </c>
      <c r="U411" s="41">
        <f t="shared" si="218"/>
        <v>0</v>
      </c>
      <c r="V411" s="41">
        <f t="shared" si="218"/>
        <v>4.8883928571428568</v>
      </c>
      <c r="W411" s="41">
        <f t="shared" si="218"/>
        <v>18.25</v>
      </c>
      <c r="X411" s="41">
        <f t="shared" si="218"/>
        <v>27.375</v>
      </c>
      <c r="Y411" s="41">
        <f t="shared" si="218"/>
        <v>27.375</v>
      </c>
      <c r="Z411" s="41">
        <f t="shared" si="218"/>
        <v>27.375</v>
      </c>
      <c r="AA411" s="41">
        <f t="shared" si="218"/>
        <v>27.375</v>
      </c>
      <c r="AB411" s="41">
        <f t="shared" si="218"/>
        <v>27.375</v>
      </c>
      <c r="AC411" s="41">
        <f t="shared" si="218"/>
        <v>27.375</v>
      </c>
      <c r="AD411" s="41">
        <f t="shared" si="218"/>
        <v>26.193181818181909</v>
      </c>
      <c r="AE411" s="41">
        <f t="shared" si="218"/>
        <v>22.451298701298775</v>
      </c>
      <c r="AF411" s="41">
        <f t="shared" si="218"/>
        <v>17.773944805194866</v>
      </c>
      <c r="AG411" s="41">
        <f t="shared" si="218"/>
        <v>14.96753246753252</v>
      </c>
      <c r="AH411" s="41">
        <f t="shared" si="218"/>
        <v>11.225649350649391</v>
      </c>
      <c r="AI411" s="41">
        <f t="shared" si="218"/>
        <v>0</v>
      </c>
      <c r="AJ411" s="41">
        <f t="shared" si="218"/>
        <v>0</v>
      </c>
      <c r="AK411" s="41">
        <f t="shared" si="218"/>
        <v>0</v>
      </c>
      <c r="AL411" s="41">
        <f t="shared" si="218"/>
        <v>0</v>
      </c>
      <c r="AM411" s="41">
        <f t="shared" si="218"/>
        <v>0</v>
      </c>
      <c r="AN411" s="41">
        <f t="shared" si="218"/>
        <v>0</v>
      </c>
      <c r="AO411" s="27"/>
      <c r="AP411" s="28"/>
    </row>
    <row r="412" spans="1:42" s="26" customFormat="1" ht="15.75" customHeight="1" x14ac:dyDescent="0.25">
      <c r="A412"/>
      <c r="C412" s="160">
        <f>+Dashboard!M44</f>
        <v>750</v>
      </c>
      <c r="D412" s="93">
        <f>+Dashboard!M43</f>
        <v>1</v>
      </c>
      <c r="E412" s="85">
        <f t="shared" si="216"/>
        <v>0</v>
      </c>
      <c r="F412" s="41">
        <f>IF(F$409&lt;$C411,0,IF(E$409&lt;$C411,(F$409-$C411)*$D412,IF(F$409&lt;$C412,F$408*$D412,IF(E$409&lt;$C412,(F$408-(F$409-$C412))*$D412,0))))</f>
        <v>0</v>
      </c>
      <c r="G412" s="41">
        <f t="shared" ref="G412:AN415" si="219">IF(G$409&lt;$C411,0,IF(F$409&lt;$C411,(G$409-$C411)*$D412,IF(G$409&lt;$C412,G$408*$D412,IF(F$409&lt;$C412,(G$408-(G$409-$C412))*$D412,0))))</f>
        <v>0</v>
      </c>
      <c r="H412" s="41">
        <f t="shared" si="219"/>
        <v>0</v>
      </c>
      <c r="I412" s="41">
        <f t="shared" si="219"/>
        <v>0</v>
      </c>
      <c r="J412" s="41">
        <f t="shared" si="219"/>
        <v>0</v>
      </c>
      <c r="K412" s="41">
        <f t="shared" si="219"/>
        <v>0</v>
      </c>
      <c r="L412" s="41">
        <f t="shared" si="219"/>
        <v>0</v>
      </c>
      <c r="M412" s="41">
        <f t="shared" si="219"/>
        <v>0</v>
      </c>
      <c r="N412" s="41">
        <f t="shared" si="219"/>
        <v>0</v>
      </c>
      <c r="O412" s="41">
        <f t="shared" si="219"/>
        <v>0</v>
      </c>
      <c r="P412" s="41">
        <f t="shared" si="219"/>
        <v>0</v>
      </c>
      <c r="Q412" s="41">
        <f t="shared" si="219"/>
        <v>0</v>
      </c>
      <c r="R412" s="41">
        <f t="shared" si="219"/>
        <v>0</v>
      </c>
      <c r="S412" s="41">
        <f t="shared" si="219"/>
        <v>0</v>
      </c>
      <c r="T412" s="41">
        <f t="shared" si="219"/>
        <v>0</v>
      </c>
      <c r="U412" s="41">
        <f t="shared" si="219"/>
        <v>0</v>
      </c>
      <c r="V412" s="41">
        <f t="shared" si="219"/>
        <v>0</v>
      </c>
      <c r="W412" s="41">
        <f t="shared" si="219"/>
        <v>0</v>
      </c>
      <c r="X412" s="41">
        <f t="shared" si="219"/>
        <v>0</v>
      </c>
      <c r="Y412" s="41">
        <f t="shared" si="219"/>
        <v>0</v>
      </c>
      <c r="Z412" s="41">
        <f t="shared" si="219"/>
        <v>0</v>
      </c>
      <c r="AA412" s="41">
        <f t="shared" si="219"/>
        <v>0</v>
      </c>
      <c r="AB412" s="41">
        <f t="shared" si="219"/>
        <v>0</v>
      </c>
      <c r="AC412" s="41">
        <f t="shared" si="219"/>
        <v>0</v>
      </c>
      <c r="AD412" s="41">
        <f t="shared" si="219"/>
        <v>0</v>
      </c>
      <c r="AE412" s="41">
        <f t="shared" si="219"/>
        <v>0</v>
      </c>
      <c r="AF412" s="41">
        <f t="shared" si="219"/>
        <v>0</v>
      </c>
      <c r="AG412" s="41">
        <f t="shared" si="219"/>
        <v>0</v>
      </c>
      <c r="AH412" s="41">
        <f t="shared" si="219"/>
        <v>0</v>
      </c>
      <c r="AI412" s="41">
        <f t="shared" si="219"/>
        <v>0</v>
      </c>
      <c r="AJ412" s="41">
        <f t="shared" si="219"/>
        <v>0</v>
      </c>
      <c r="AK412" s="41">
        <f t="shared" si="219"/>
        <v>0</v>
      </c>
      <c r="AL412" s="41">
        <f t="shared" si="219"/>
        <v>0</v>
      </c>
      <c r="AM412" s="41">
        <f t="shared" si="219"/>
        <v>0</v>
      </c>
      <c r="AN412" s="41">
        <f t="shared" si="219"/>
        <v>0</v>
      </c>
      <c r="AO412" s="32"/>
      <c r="AP412" s="28"/>
    </row>
    <row r="413" spans="1:42" s="26" customFormat="1" ht="15.75" customHeight="1" x14ac:dyDescent="0.25">
      <c r="A413"/>
      <c r="C413" s="160">
        <f>+Dashboard!M46</f>
        <v>1000</v>
      </c>
      <c r="D413" s="93">
        <f>+Dashboard!M45</f>
        <v>1</v>
      </c>
      <c r="E413" s="85">
        <f t="shared" si="216"/>
        <v>0</v>
      </c>
      <c r="F413" s="41">
        <f t="shared" ref="F413:F415" si="220">IF(F$409&lt;$C412,0,IF(E$409&lt;$C412,(F$409-$C412)*$D413,IF(F$409&lt;$C413,F$408*$D413,IF(E$409&lt;$C413,(F$408-(F$409-$C413))*$D413,0))))</f>
        <v>0</v>
      </c>
      <c r="G413" s="41">
        <f t="shared" si="219"/>
        <v>0</v>
      </c>
      <c r="H413" s="41">
        <f t="shared" si="219"/>
        <v>0</v>
      </c>
      <c r="I413" s="41">
        <f t="shared" si="219"/>
        <v>0</v>
      </c>
      <c r="J413" s="41">
        <f t="shared" si="219"/>
        <v>0</v>
      </c>
      <c r="K413" s="41">
        <f t="shared" si="219"/>
        <v>0</v>
      </c>
      <c r="L413" s="41">
        <f t="shared" si="219"/>
        <v>0</v>
      </c>
      <c r="M413" s="41">
        <f t="shared" si="219"/>
        <v>0</v>
      </c>
      <c r="N413" s="41">
        <f t="shared" si="219"/>
        <v>0</v>
      </c>
      <c r="O413" s="41">
        <f t="shared" si="219"/>
        <v>0</v>
      </c>
      <c r="P413" s="41">
        <f t="shared" si="219"/>
        <v>0</v>
      </c>
      <c r="Q413" s="41">
        <f t="shared" si="219"/>
        <v>0</v>
      </c>
      <c r="R413" s="41">
        <f t="shared" si="219"/>
        <v>0</v>
      </c>
      <c r="S413" s="41">
        <f t="shared" si="219"/>
        <v>0</v>
      </c>
      <c r="T413" s="41">
        <f t="shared" si="219"/>
        <v>0</v>
      </c>
      <c r="U413" s="41">
        <f t="shared" si="219"/>
        <v>0</v>
      </c>
      <c r="V413" s="41">
        <f t="shared" si="219"/>
        <v>0</v>
      </c>
      <c r="W413" s="41">
        <f t="shared" si="219"/>
        <v>0</v>
      </c>
      <c r="X413" s="41">
        <f t="shared" si="219"/>
        <v>0</v>
      </c>
      <c r="Y413" s="41">
        <f t="shared" si="219"/>
        <v>0</v>
      </c>
      <c r="Z413" s="41">
        <f t="shared" si="219"/>
        <v>0</v>
      </c>
      <c r="AA413" s="41">
        <f t="shared" si="219"/>
        <v>0</v>
      </c>
      <c r="AB413" s="41">
        <f t="shared" si="219"/>
        <v>0</v>
      </c>
      <c r="AC413" s="41">
        <f t="shared" si="219"/>
        <v>0</v>
      </c>
      <c r="AD413" s="41">
        <f t="shared" si="219"/>
        <v>0</v>
      </c>
      <c r="AE413" s="41">
        <f t="shared" si="219"/>
        <v>0</v>
      </c>
      <c r="AF413" s="41">
        <f t="shared" si="219"/>
        <v>0</v>
      </c>
      <c r="AG413" s="41">
        <f t="shared" si="219"/>
        <v>0</v>
      </c>
      <c r="AH413" s="41">
        <f t="shared" si="219"/>
        <v>0</v>
      </c>
      <c r="AI413" s="41">
        <f t="shared" si="219"/>
        <v>0</v>
      </c>
      <c r="AJ413" s="41">
        <f t="shared" si="219"/>
        <v>0</v>
      </c>
      <c r="AK413" s="41">
        <f t="shared" si="219"/>
        <v>0</v>
      </c>
      <c r="AL413" s="41">
        <f t="shared" si="219"/>
        <v>0</v>
      </c>
      <c r="AM413" s="41">
        <f t="shared" si="219"/>
        <v>0</v>
      </c>
      <c r="AN413" s="41">
        <f t="shared" si="219"/>
        <v>0</v>
      </c>
      <c r="AO413" s="32"/>
      <c r="AP413" s="28"/>
    </row>
    <row r="414" spans="1:42" s="26" customFormat="1" ht="15.75" customHeight="1" x14ac:dyDescent="0.25">
      <c r="A414"/>
      <c r="C414" s="160">
        <f>+Dashboard!M48</f>
        <v>1500</v>
      </c>
      <c r="D414" s="93">
        <f>+Dashboard!M47</f>
        <v>1</v>
      </c>
      <c r="E414" s="85">
        <f t="shared" si="216"/>
        <v>0</v>
      </c>
      <c r="F414" s="41">
        <f t="shared" si="220"/>
        <v>0</v>
      </c>
      <c r="G414" s="41">
        <f t="shared" si="219"/>
        <v>0</v>
      </c>
      <c r="H414" s="41">
        <f t="shared" si="219"/>
        <v>0</v>
      </c>
      <c r="I414" s="41">
        <f t="shared" si="219"/>
        <v>0</v>
      </c>
      <c r="J414" s="41">
        <f t="shared" si="219"/>
        <v>0</v>
      </c>
      <c r="K414" s="41">
        <f t="shared" si="219"/>
        <v>0</v>
      </c>
      <c r="L414" s="41">
        <f t="shared" si="219"/>
        <v>0</v>
      </c>
      <c r="M414" s="41">
        <f t="shared" si="219"/>
        <v>0</v>
      </c>
      <c r="N414" s="41">
        <f t="shared" si="219"/>
        <v>0</v>
      </c>
      <c r="O414" s="41">
        <f t="shared" si="219"/>
        <v>0</v>
      </c>
      <c r="P414" s="41">
        <f t="shared" si="219"/>
        <v>0</v>
      </c>
      <c r="Q414" s="41">
        <f t="shared" si="219"/>
        <v>0</v>
      </c>
      <c r="R414" s="41">
        <f t="shared" si="219"/>
        <v>0</v>
      </c>
      <c r="S414" s="41">
        <f t="shared" si="219"/>
        <v>0</v>
      </c>
      <c r="T414" s="41">
        <f t="shared" si="219"/>
        <v>0</v>
      </c>
      <c r="U414" s="41">
        <f t="shared" si="219"/>
        <v>0</v>
      </c>
      <c r="V414" s="41">
        <f t="shared" si="219"/>
        <v>0</v>
      </c>
      <c r="W414" s="41">
        <f t="shared" si="219"/>
        <v>0</v>
      </c>
      <c r="X414" s="41">
        <f t="shared" si="219"/>
        <v>0</v>
      </c>
      <c r="Y414" s="41">
        <f t="shared" si="219"/>
        <v>0</v>
      </c>
      <c r="Z414" s="41">
        <f t="shared" si="219"/>
        <v>0</v>
      </c>
      <c r="AA414" s="41">
        <f t="shared" si="219"/>
        <v>0</v>
      </c>
      <c r="AB414" s="41">
        <f t="shared" si="219"/>
        <v>0</v>
      </c>
      <c r="AC414" s="41">
        <f t="shared" si="219"/>
        <v>0</v>
      </c>
      <c r="AD414" s="41">
        <f t="shared" si="219"/>
        <v>0</v>
      </c>
      <c r="AE414" s="41">
        <f t="shared" si="219"/>
        <v>0</v>
      </c>
      <c r="AF414" s="41">
        <f t="shared" si="219"/>
        <v>0</v>
      </c>
      <c r="AG414" s="41">
        <f t="shared" si="219"/>
        <v>0</v>
      </c>
      <c r="AH414" s="41">
        <f t="shared" si="219"/>
        <v>0</v>
      </c>
      <c r="AI414" s="41">
        <f t="shared" si="219"/>
        <v>0</v>
      </c>
      <c r="AJ414" s="41">
        <f t="shared" si="219"/>
        <v>0</v>
      </c>
      <c r="AK414" s="41">
        <f t="shared" si="219"/>
        <v>0</v>
      </c>
      <c r="AL414" s="41">
        <f t="shared" si="219"/>
        <v>0</v>
      </c>
      <c r="AM414" s="41">
        <f t="shared" si="219"/>
        <v>0</v>
      </c>
      <c r="AN414" s="41">
        <f t="shared" si="219"/>
        <v>0</v>
      </c>
      <c r="AO414" s="32"/>
      <c r="AP414" s="28"/>
    </row>
    <row r="415" spans="1:42" s="26" customFormat="1" ht="15.75" customHeight="1" x14ac:dyDescent="0.25">
      <c r="A415"/>
      <c r="C415" s="160">
        <f>+Dashboard!M50</f>
        <v>2000</v>
      </c>
      <c r="D415" s="93">
        <f>+Dashboard!M49</f>
        <v>1</v>
      </c>
      <c r="E415" s="85">
        <f t="shared" si="216"/>
        <v>0</v>
      </c>
      <c r="F415" s="41">
        <f t="shared" si="220"/>
        <v>0</v>
      </c>
      <c r="G415" s="41">
        <f t="shared" si="219"/>
        <v>0</v>
      </c>
      <c r="H415" s="41">
        <f t="shared" si="219"/>
        <v>0</v>
      </c>
      <c r="I415" s="41">
        <f t="shared" si="219"/>
        <v>0</v>
      </c>
      <c r="J415" s="41">
        <f t="shared" si="219"/>
        <v>0</v>
      </c>
      <c r="K415" s="41">
        <f t="shared" si="219"/>
        <v>0</v>
      </c>
      <c r="L415" s="41">
        <f t="shared" si="219"/>
        <v>0</v>
      </c>
      <c r="M415" s="41">
        <f t="shared" si="219"/>
        <v>0</v>
      </c>
      <c r="N415" s="41">
        <f t="shared" si="219"/>
        <v>0</v>
      </c>
      <c r="O415" s="41">
        <f t="shared" si="219"/>
        <v>0</v>
      </c>
      <c r="P415" s="41">
        <f t="shared" si="219"/>
        <v>0</v>
      </c>
      <c r="Q415" s="41">
        <f t="shared" si="219"/>
        <v>0</v>
      </c>
      <c r="R415" s="41">
        <f t="shared" si="219"/>
        <v>0</v>
      </c>
      <c r="S415" s="41">
        <f t="shared" si="219"/>
        <v>0</v>
      </c>
      <c r="T415" s="41">
        <f t="shared" si="219"/>
        <v>0</v>
      </c>
      <c r="U415" s="41">
        <f t="shared" si="219"/>
        <v>0</v>
      </c>
      <c r="V415" s="41">
        <f t="shared" si="219"/>
        <v>0</v>
      </c>
      <c r="W415" s="41">
        <f t="shared" si="219"/>
        <v>0</v>
      </c>
      <c r="X415" s="41">
        <f t="shared" si="219"/>
        <v>0</v>
      </c>
      <c r="Y415" s="41">
        <f t="shared" si="219"/>
        <v>0</v>
      </c>
      <c r="Z415" s="41">
        <f t="shared" si="219"/>
        <v>0</v>
      </c>
      <c r="AA415" s="41">
        <f t="shared" si="219"/>
        <v>0</v>
      </c>
      <c r="AB415" s="41">
        <f t="shared" si="219"/>
        <v>0</v>
      </c>
      <c r="AC415" s="41">
        <f t="shared" si="219"/>
        <v>0</v>
      </c>
      <c r="AD415" s="41">
        <f t="shared" si="219"/>
        <v>0</v>
      </c>
      <c r="AE415" s="41">
        <f t="shared" si="219"/>
        <v>0</v>
      </c>
      <c r="AF415" s="41">
        <f t="shared" si="219"/>
        <v>0</v>
      </c>
      <c r="AG415" s="41">
        <f t="shared" si="219"/>
        <v>0</v>
      </c>
      <c r="AH415" s="41">
        <f t="shared" si="219"/>
        <v>0</v>
      </c>
      <c r="AI415" s="41">
        <f t="shared" si="219"/>
        <v>0</v>
      </c>
      <c r="AJ415" s="41">
        <f t="shared" si="219"/>
        <v>0</v>
      </c>
      <c r="AK415" s="41">
        <f t="shared" si="219"/>
        <v>0</v>
      </c>
      <c r="AL415" s="41">
        <f t="shared" si="219"/>
        <v>0</v>
      </c>
      <c r="AM415" s="41">
        <f t="shared" si="219"/>
        <v>0</v>
      </c>
      <c r="AN415" s="41">
        <f t="shared" si="219"/>
        <v>0</v>
      </c>
      <c r="AO415" s="32"/>
      <c r="AP415" s="28"/>
    </row>
    <row r="416" spans="1:42" s="26" customFormat="1" ht="15.75" customHeight="1" x14ac:dyDescent="0.25">
      <c r="A416" s="13"/>
      <c r="C416" s="26" t="s">
        <v>169</v>
      </c>
      <c r="D416" s="93"/>
      <c r="E416" s="191">
        <f t="shared" si="216"/>
        <v>280.00000000000034</v>
      </c>
      <c r="F416" s="169">
        <f t="shared" ref="F416:AN416" si="221">SUM(F411:F415)</f>
        <v>0</v>
      </c>
      <c r="G416" s="169">
        <f t="shared" si="221"/>
        <v>0</v>
      </c>
      <c r="H416" s="169">
        <f t="shared" si="221"/>
        <v>0</v>
      </c>
      <c r="I416" s="169">
        <f t="shared" si="221"/>
        <v>0</v>
      </c>
      <c r="J416" s="169">
        <f t="shared" si="221"/>
        <v>0</v>
      </c>
      <c r="K416" s="169">
        <f t="shared" si="221"/>
        <v>0</v>
      </c>
      <c r="L416" s="169">
        <f t="shared" si="221"/>
        <v>0</v>
      </c>
      <c r="M416" s="169">
        <f t="shared" si="221"/>
        <v>0</v>
      </c>
      <c r="N416" s="169">
        <f t="shared" si="221"/>
        <v>0</v>
      </c>
      <c r="O416" s="169">
        <f t="shared" si="221"/>
        <v>0</v>
      </c>
      <c r="P416" s="169">
        <f t="shared" si="221"/>
        <v>0</v>
      </c>
      <c r="Q416" s="169">
        <f t="shared" si="221"/>
        <v>0</v>
      </c>
      <c r="R416" s="169">
        <f t="shared" si="221"/>
        <v>0</v>
      </c>
      <c r="S416" s="169">
        <f t="shared" si="221"/>
        <v>0</v>
      </c>
      <c r="T416" s="169">
        <f t="shared" si="221"/>
        <v>0</v>
      </c>
      <c r="U416" s="169">
        <f t="shared" si="221"/>
        <v>0</v>
      </c>
      <c r="V416" s="169">
        <f t="shared" si="221"/>
        <v>4.8883928571428568</v>
      </c>
      <c r="W416" s="169">
        <f t="shared" si="221"/>
        <v>18.25</v>
      </c>
      <c r="X416" s="169">
        <f t="shared" si="221"/>
        <v>27.375</v>
      </c>
      <c r="Y416" s="169">
        <f t="shared" si="221"/>
        <v>27.375</v>
      </c>
      <c r="Z416" s="169">
        <f t="shared" si="221"/>
        <v>27.375</v>
      </c>
      <c r="AA416" s="169">
        <f t="shared" si="221"/>
        <v>27.375</v>
      </c>
      <c r="AB416" s="169">
        <f t="shared" si="221"/>
        <v>27.375</v>
      </c>
      <c r="AC416" s="169">
        <f t="shared" si="221"/>
        <v>27.375</v>
      </c>
      <c r="AD416" s="169">
        <f t="shared" si="221"/>
        <v>26.193181818181909</v>
      </c>
      <c r="AE416" s="169">
        <f t="shared" si="221"/>
        <v>22.451298701298775</v>
      </c>
      <c r="AF416" s="169">
        <f t="shared" si="221"/>
        <v>17.773944805194866</v>
      </c>
      <c r="AG416" s="169">
        <f t="shared" si="221"/>
        <v>14.96753246753252</v>
      </c>
      <c r="AH416" s="169">
        <f t="shared" si="221"/>
        <v>11.225649350649391</v>
      </c>
      <c r="AI416" s="169">
        <f t="shared" si="221"/>
        <v>0</v>
      </c>
      <c r="AJ416" s="169">
        <f t="shared" si="221"/>
        <v>0</v>
      </c>
      <c r="AK416" s="169">
        <f t="shared" si="221"/>
        <v>0</v>
      </c>
      <c r="AL416" s="169">
        <f t="shared" si="221"/>
        <v>0</v>
      </c>
      <c r="AM416" s="169">
        <f t="shared" si="221"/>
        <v>0</v>
      </c>
      <c r="AN416" s="169">
        <f t="shared" si="221"/>
        <v>0</v>
      </c>
      <c r="AO416" s="27"/>
      <c r="AP416" s="28"/>
    </row>
    <row r="417" spans="1:44" s="14" customFormat="1" ht="15.75" customHeight="1" x14ac:dyDescent="0.25">
      <c r="A417" s="13"/>
      <c r="C417" s="14" t="s">
        <v>48</v>
      </c>
      <c r="D417" s="93"/>
      <c r="E417" s="129">
        <f>IF(E416=0,"n/a",+E416/E408)</f>
        <v>1</v>
      </c>
      <c r="F417" s="129" t="str">
        <f>IF(F416=0,"n/a",+F416/F408)</f>
        <v>n/a</v>
      </c>
      <c r="G417" s="129" t="str">
        <f t="shared" ref="G417:AN417" si="222">IF(G416=0,"n/a",+G416/G408)</f>
        <v>n/a</v>
      </c>
      <c r="H417" s="129" t="str">
        <f t="shared" si="222"/>
        <v>n/a</v>
      </c>
      <c r="I417" s="129" t="str">
        <f t="shared" si="222"/>
        <v>n/a</v>
      </c>
      <c r="J417" s="129" t="str">
        <f t="shared" si="222"/>
        <v>n/a</v>
      </c>
      <c r="K417" s="129" t="str">
        <f t="shared" si="222"/>
        <v>n/a</v>
      </c>
      <c r="L417" s="129" t="str">
        <f t="shared" si="222"/>
        <v>n/a</v>
      </c>
      <c r="M417" s="129" t="str">
        <f t="shared" si="222"/>
        <v>n/a</v>
      </c>
      <c r="N417" s="129" t="str">
        <f t="shared" si="222"/>
        <v>n/a</v>
      </c>
      <c r="O417" s="129" t="str">
        <f t="shared" si="222"/>
        <v>n/a</v>
      </c>
      <c r="P417" s="129" t="str">
        <f t="shared" si="222"/>
        <v>n/a</v>
      </c>
      <c r="Q417" s="129" t="str">
        <f t="shared" si="222"/>
        <v>n/a</v>
      </c>
      <c r="R417" s="129" t="str">
        <f t="shared" si="222"/>
        <v>n/a</v>
      </c>
      <c r="S417" s="129" t="str">
        <f t="shared" si="222"/>
        <v>n/a</v>
      </c>
      <c r="T417" s="129" t="str">
        <f t="shared" si="222"/>
        <v>n/a</v>
      </c>
      <c r="U417" s="129" t="str">
        <f t="shared" si="222"/>
        <v>n/a</v>
      </c>
      <c r="V417" s="129">
        <f t="shared" si="222"/>
        <v>1</v>
      </c>
      <c r="W417" s="129">
        <f t="shared" si="222"/>
        <v>1</v>
      </c>
      <c r="X417" s="129">
        <f t="shared" si="222"/>
        <v>1</v>
      </c>
      <c r="Y417" s="129">
        <f t="shared" si="222"/>
        <v>1</v>
      </c>
      <c r="Z417" s="129">
        <f t="shared" si="222"/>
        <v>1</v>
      </c>
      <c r="AA417" s="129">
        <f t="shared" si="222"/>
        <v>1</v>
      </c>
      <c r="AB417" s="129">
        <f t="shared" si="222"/>
        <v>1</v>
      </c>
      <c r="AC417" s="129">
        <f t="shared" si="222"/>
        <v>1</v>
      </c>
      <c r="AD417" s="129">
        <f t="shared" si="222"/>
        <v>1</v>
      </c>
      <c r="AE417" s="129">
        <f t="shared" si="222"/>
        <v>1</v>
      </c>
      <c r="AF417" s="129">
        <f t="shared" si="222"/>
        <v>1</v>
      </c>
      <c r="AG417" s="129">
        <f t="shared" si="222"/>
        <v>1</v>
      </c>
      <c r="AH417" s="129">
        <f t="shared" si="222"/>
        <v>1</v>
      </c>
      <c r="AI417" s="129" t="str">
        <f t="shared" si="222"/>
        <v>n/a</v>
      </c>
      <c r="AJ417" s="129" t="str">
        <f t="shared" si="222"/>
        <v>n/a</v>
      </c>
      <c r="AK417" s="129" t="str">
        <f t="shared" si="222"/>
        <v>n/a</v>
      </c>
      <c r="AL417" s="129" t="str">
        <f t="shared" si="222"/>
        <v>n/a</v>
      </c>
      <c r="AM417" s="129" t="str">
        <f t="shared" si="222"/>
        <v>n/a</v>
      </c>
      <c r="AN417" s="129" t="str">
        <f t="shared" si="222"/>
        <v>n/a</v>
      </c>
      <c r="AO417" s="119"/>
      <c r="AP417" s="100"/>
    </row>
    <row r="418" spans="1:44" s="49" customFormat="1" ht="15.75" customHeight="1" x14ac:dyDescent="0.25">
      <c r="C418" s="102"/>
      <c r="E418" s="85"/>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2"/>
      <c r="AP418" s="50"/>
      <c r="AR418" s="170"/>
    </row>
    <row r="419" spans="1:44" s="14" customFormat="1" ht="15.75" customHeight="1" x14ac:dyDescent="0.25">
      <c r="A419" s="13"/>
      <c r="B419" s="13"/>
      <c r="C419" s="14" t="s">
        <v>47</v>
      </c>
      <c r="E419" s="85">
        <f>SUM(F419:AN419)</f>
        <v>19080.408200544574</v>
      </c>
      <c r="F419" s="101">
        <f>IF(F408=0,0,+F405*F417)</f>
        <v>0</v>
      </c>
      <c r="G419" s="101">
        <f t="shared" ref="G419:AN419" si="223">IF(G408=0,0,+G405*G417)</f>
        <v>0</v>
      </c>
      <c r="H419" s="101">
        <f t="shared" si="223"/>
        <v>0</v>
      </c>
      <c r="I419" s="101">
        <f t="shared" si="223"/>
        <v>0</v>
      </c>
      <c r="J419" s="101">
        <f t="shared" si="223"/>
        <v>0</v>
      </c>
      <c r="K419" s="101">
        <f t="shared" si="223"/>
        <v>0</v>
      </c>
      <c r="L419" s="101">
        <f t="shared" si="223"/>
        <v>0</v>
      </c>
      <c r="M419" s="101">
        <f t="shared" si="223"/>
        <v>0</v>
      </c>
      <c r="N419" s="101">
        <f t="shared" si="223"/>
        <v>0</v>
      </c>
      <c r="O419" s="101">
        <f t="shared" si="223"/>
        <v>0</v>
      </c>
      <c r="P419" s="101">
        <f t="shared" si="223"/>
        <v>0</v>
      </c>
      <c r="Q419" s="101">
        <f t="shared" si="223"/>
        <v>0</v>
      </c>
      <c r="R419" s="101">
        <f t="shared" si="223"/>
        <v>0</v>
      </c>
      <c r="S419" s="101">
        <f t="shared" si="223"/>
        <v>0</v>
      </c>
      <c r="T419" s="101">
        <f t="shared" si="223"/>
        <v>0</v>
      </c>
      <c r="U419" s="101">
        <f t="shared" si="223"/>
        <v>0</v>
      </c>
      <c r="V419" s="101">
        <f t="shared" si="223"/>
        <v>363.13211249999995</v>
      </c>
      <c r="W419" s="101">
        <f t="shared" si="223"/>
        <v>1382.8070843999999</v>
      </c>
      <c r="X419" s="101">
        <f t="shared" si="223"/>
        <v>2044.5878427299015</v>
      </c>
      <c r="Y419" s="101">
        <f t="shared" si="223"/>
        <v>2004.41417433827</v>
      </c>
      <c r="Z419" s="101">
        <f t="shared" si="223"/>
        <v>2033.8501205794412</v>
      </c>
      <c r="AA419" s="101">
        <f t="shared" si="223"/>
        <v>2052.2231765751444</v>
      </c>
      <c r="AB419" s="101">
        <f t="shared" si="223"/>
        <v>2098.0861494664364</v>
      </c>
      <c r="AC419" s="101">
        <f t="shared" si="223"/>
        <v>1725.6916540970251</v>
      </c>
      <c r="AD419" s="101">
        <f t="shared" si="223"/>
        <v>1392.0982847886808</v>
      </c>
      <c r="AE419" s="101">
        <f t="shared" si="223"/>
        <v>1242.7105743684747</v>
      </c>
      <c r="AF419" s="101">
        <f t="shared" si="223"/>
        <v>1043.2253820814485</v>
      </c>
      <c r="AG419" s="101">
        <f t="shared" si="223"/>
        <v>926.99196415974279</v>
      </c>
      <c r="AH419" s="101">
        <f t="shared" si="223"/>
        <v>770.58968046001041</v>
      </c>
      <c r="AI419" s="101">
        <f t="shared" si="223"/>
        <v>0</v>
      </c>
      <c r="AJ419" s="101">
        <f t="shared" si="223"/>
        <v>0</v>
      </c>
      <c r="AK419" s="101">
        <f t="shared" si="223"/>
        <v>0</v>
      </c>
      <c r="AL419" s="101">
        <f t="shared" si="223"/>
        <v>0</v>
      </c>
      <c r="AM419" s="101">
        <f t="shared" si="223"/>
        <v>0</v>
      </c>
      <c r="AN419" s="101">
        <f t="shared" si="223"/>
        <v>0</v>
      </c>
      <c r="AO419" s="84">
        <f>+E419/E405</f>
        <v>1</v>
      </c>
      <c r="AP419" s="100" t="s">
        <v>49</v>
      </c>
      <c r="AR419" s="171"/>
    </row>
    <row r="420" spans="1:44" s="26" customFormat="1" ht="15.75" customHeight="1" x14ac:dyDescent="0.25">
      <c r="A420" s="13"/>
      <c r="B420" s="13"/>
      <c r="C420" s="26" t="s">
        <v>174</v>
      </c>
      <c r="E420" s="85">
        <f>SUM(F420:AN420)</f>
        <v>19080.408200544574</v>
      </c>
      <c r="F420" s="41">
        <f t="shared" ref="F420:AN420" si="224">F353+F419</f>
        <v>0</v>
      </c>
      <c r="G420" s="41">
        <f t="shared" si="224"/>
        <v>0</v>
      </c>
      <c r="H420" s="41">
        <f t="shared" si="224"/>
        <v>0</v>
      </c>
      <c r="I420" s="41">
        <f t="shared" si="224"/>
        <v>0</v>
      </c>
      <c r="J420" s="41">
        <f t="shared" si="224"/>
        <v>0</v>
      </c>
      <c r="K420" s="41">
        <f t="shared" si="224"/>
        <v>0</v>
      </c>
      <c r="L420" s="41">
        <f t="shared" si="224"/>
        <v>0</v>
      </c>
      <c r="M420" s="41">
        <f t="shared" si="224"/>
        <v>0</v>
      </c>
      <c r="N420" s="41">
        <f t="shared" si="224"/>
        <v>0</v>
      </c>
      <c r="O420" s="41">
        <f t="shared" si="224"/>
        <v>0</v>
      </c>
      <c r="P420" s="41">
        <f t="shared" si="224"/>
        <v>0</v>
      </c>
      <c r="Q420" s="41">
        <f t="shared" si="224"/>
        <v>0</v>
      </c>
      <c r="R420" s="41">
        <f t="shared" si="224"/>
        <v>0</v>
      </c>
      <c r="S420" s="41">
        <f t="shared" si="224"/>
        <v>0</v>
      </c>
      <c r="T420" s="41">
        <f t="shared" si="224"/>
        <v>0</v>
      </c>
      <c r="U420" s="41">
        <f t="shared" si="224"/>
        <v>0</v>
      </c>
      <c r="V420" s="41">
        <f t="shared" si="224"/>
        <v>363.13211249999995</v>
      </c>
      <c r="W420" s="41">
        <f t="shared" si="224"/>
        <v>1382.8070843999999</v>
      </c>
      <c r="X420" s="41">
        <f t="shared" si="224"/>
        <v>2044.5878427299015</v>
      </c>
      <c r="Y420" s="41">
        <f t="shared" si="224"/>
        <v>2004.41417433827</v>
      </c>
      <c r="Z420" s="41">
        <f t="shared" si="224"/>
        <v>2033.8501205794412</v>
      </c>
      <c r="AA420" s="41">
        <f t="shared" si="224"/>
        <v>2052.2231765751444</v>
      </c>
      <c r="AB420" s="41">
        <f t="shared" si="224"/>
        <v>2098.0861494664364</v>
      </c>
      <c r="AC420" s="41">
        <f t="shared" si="224"/>
        <v>1725.6916540970251</v>
      </c>
      <c r="AD420" s="41">
        <f t="shared" si="224"/>
        <v>1392.0982847886808</v>
      </c>
      <c r="AE420" s="41">
        <f t="shared" si="224"/>
        <v>1242.7105743684747</v>
      </c>
      <c r="AF420" s="41">
        <f t="shared" si="224"/>
        <v>1043.2253820814485</v>
      </c>
      <c r="AG420" s="41">
        <f t="shared" si="224"/>
        <v>926.99196415974279</v>
      </c>
      <c r="AH420" s="41">
        <f t="shared" si="224"/>
        <v>770.58968046001041</v>
      </c>
      <c r="AI420" s="41">
        <f t="shared" si="224"/>
        <v>0</v>
      </c>
      <c r="AJ420" s="41">
        <f t="shared" si="224"/>
        <v>0</v>
      </c>
      <c r="AK420" s="41">
        <f t="shared" si="224"/>
        <v>0</v>
      </c>
      <c r="AL420" s="41">
        <f t="shared" si="224"/>
        <v>0</v>
      </c>
      <c r="AM420" s="41">
        <f t="shared" si="224"/>
        <v>0</v>
      </c>
      <c r="AN420" s="41">
        <f t="shared" si="224"/>
        <v>0</v>
      </c>
      <c r="AO420" s="32"/>
      <c r="AP420" s="28"/>
      <c r="AR420" s="44"/>
    </row>
    <row r="421" spans="1:44" s="26" customFormat="1" ht="15.75" customHeight="1" x14ac:dyDescent="0.25">
      <c r="A421" s="13"/>
      <c r="B421" s="13"/>
      <c r="C421" s="26" t="s">
        <v>175</v>
      </c>
      <c r="E421" s="119"/>
      <c r="F421" s="41">
        <f>+F420</f>
        <v>0</v>
      </c>
      <c r="G421" s="41">
        <f t="shared" ref="G421:AN421" si="225">+G420+F421</f>
        <v>0</v>
      </c>
      <c r="H421" s="41">
        <f t="shared" si="225"/>
        <v>0</v>
      </c>
      <c r="I421" s="41">
        <f t="shared" si="225"/>
        <v>0</v>
      </c>
      <c r="J421" s="41">
        <f t="shared" si="225"/>
        <v>0</v>
      </c>
      <c r="K421" s="41">
        <f t="shared" si="225"/>
        <v>0</v>
      </c>
      <c r="L421" s="41">
        <f t="shared" si="225"/>
        <v>0</v>
      </c>
      <c r="M421" s="41">
        <f t="shared" si="225"/>
        <v>0</v>
      </c>
      <c r="N421" s="41">
        <f t="shared" si="225"/>
        <v>0</v>
      </c>
      <c r="O421" s="41">
        <f t="shared" si="225"/>
        <v>0</v>
      </c>
      <c r="P421" s="41">
        <f t="shared" si="225"/>
        <v>0</v>
      </c>
      <c r="Q421" s="41">
        <f t="shared" si="225"/>
        <v>0</v>
      </c>
      <c r="R421" s="41">
        <f t="shared" si="225"/>
        <v>0</v>
      </c>
      <c r="S421" s="41">
        <f t="shared" si="225"/>
        <v>0</v>
      </c>
      <c r="T421" s="41">
        <f t="shared" si="225"/>
        <v>0</v>
      </c>
      <c r="U421" s="41">
        <f t="shared" si="225"/>
        <v>0</v>
      </c>
      <c r="V421" s="41">
        <f t="shared" si="225"/>
        <v>363.13211249999995</v>
      </c>
      <c r="W421" s="41">
        <f t="shared" si="225"/>
        <v>1745.9391968999998</v>
      </c>
      <c r="X421" s="41">
        <f t="shared" si="225"/>
        <v>3790.5270396299011</v>
      </c>
      <c r="Y421" s="41">
        <f t="shared" si="225"/>
        <v>5794.9412139681708</v>
      </c>
      <c r="Z421" s="41">
        <f t="shared" si="225"/>
        <v>7828.7913345476118</v>
      </c>
      <c r="AA421" s="41">
        <f t="shared" si="225"/>
        <v>9881.0145111227557</v>
      </c>
      <c r="AB421" s="41">
        <f t="shared" si="225"/>
        <v>11979.100660589193</v>
      </c>
      <c r="AC421" s="41">
        <f t="shared" si="225"/>
        <v>13704.792314686218</v>
      </c>
      <c r="AD421" s="41">
        <f t="shared" si="225"/>
        <v>15096.890599474898</v>
      </c>
      <c r="AE421" s="41">
        <f t="shared" si="225"/>
        <v>16339.601173843374</v>
      </c>
      <c r="AF421" s="41">
        <f t="shared" si="225"/>
        <v>17382.826555924821</v>
      </c>
      <c r="AG421" s="41">
        <f t="shared" si="225"/>
        <v>18309.818520084566</v>
      </c>
      <c r="AH421" s="41">
        <f t="shared" si="225"/>
        <v>19080.408200544574</v>
      </c>
      <c r="AI421" s="41">
        <f t="shared" si="225"/>
        <v>19080.408200544574</v>
      </c>
      <c r="AJ421" s="41">
        <f t="shared" si="225"/>
        <v>19080.408200544574</v>
      </c>
      <c r="AK421" s="41">
        <f t="shared" si="225"/>
        <v>19080.408200544574</v>
      </c>
      <c r="AL421" s="41">
        <f t="shared" si="225"/>
        <v>19080.408200544574</v>
      </c>
      <c r="AM421" s="41">
        <f t="shared" si="225"/>
        <v>19080.408200544574</v>
      </c>
      <c r="AN421" s="41">
        <f t="shared" si="225"/>
        <v>19080.408200544574</v>
      </c>
      <c r="AP421" s="28"/>
      <c r="AQ421" s="14"/>
      <c r="AR421" s="44"/>
    </row>
    <row r="422" spans="1:44" s="26" customFormat="1" ht="15.75" customHeight="1" x14ac:dyDescent="0.25">
      <c r="A422" s="13"/>
      <c r="B422" s="13"/>
      <c r="E422" s="119"/>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P422" s="28"/>
      <c r="AR422" s="44"/>
    </row>
    <row r="423" spans="1:44" s="128" customFormat="1" ht="15.75" customHeight="1" x14ac:dyDescent="0.25">
      <c r="A423" s="48"/>
      <c r="C423" s="14" t="s">
        <v>172</v>
      </c>
      <c r="D423" s="14"/>
      <c r="E423" s="85">
        <f>SUM(F423:AN423)</f>
        <v>0</v>
      </c>
      <c r="F423" s="3">
        <f t="shared" ref="F423:AN423" si="226">+F405-F419</f>
        <v>0</v>
      </c>
      <c r="G423" s="3">
        <f t="shared" si="226"/>
        <v>0</v>
      </c>
      <c r="H423" s="3">
        <f t="shared" si="226"/>
        <v>0</v>
      </c>
      <c r="I423" s="3">
        <f t="shared" si="226"/>
        <v>0</v>
      </c>
      <c r="J423" s="3">
        <f t="shared" si="226"/>
        <v>0</v>
      </c>
      <c r="K423" s="3">
        <f t="shared" si="226"/>
        <v>0</v>
      </c>
      <c r="L423" s="3">
        <f t="shared" si="226"/>
        <v>0</v>
      </c>
      <c r="M423" s="3">
        <f t="shared" si="226"/>
        <v>0</v>
      </c>
      <c r="N423" s="3">
        <f t="shared" si="226"/>
        <v>0</v>
      </c>
      <c r="O423" s="3">
        <f t="shared" si="226"/>
        <v>0</v>
      </c>
      <c r="P423" s="3">
        <f t="shared" si="226"/>
        <v>0</v>
      </c>
      <c r="Q423" s="3">
        <f t="shared" si="226"/>
        <v>0</v>
      </c>
      <c r="R423" s="3">
        <f t="shared" si="226"/>
        <v>0</v>
      </c>
      <c r="S423" s="3">
        <f t="shared" si="226"/>
        <v>0</v>
      </c>
      <c r="T423" s="3">
        <f t="shared" si="226"/>
        <v>0</v>
      </c>
      <c r="U423" s="3">
        <f t="shared" si="226"/>
        <v>0</v>
      </c>
      <c r="V423" s="3">
        <f t="shared" si="226"/>
        <v>0</v>
      </c>
      <c r="W423" s="3">
        <f t="shared" si="226"/>
        <v>0</v>
      </c>
      <c r="X423" s="3">
        <f t="shared" si="226"/>
        <v>0</v>
      </c>
      <c r="Y423" s="3">
        <f t="shared" si="226"/>
        <v>0</v>
      </c>
      <c r="Z423" s="3">
        <f t="shared" si="226"/>
        <v>0</v>
      </c>
      <c r="AA423" s="3">
        <f t="shared" si="226"/>
        <v>0</v>
      </c>
      <c r="AB423" s="3">
        <f t="shared" si="226"/>
        <v>0</v>
      </c>
      <c r="AC423" s="3">
        <f t="shared" si="226"/>
        <v>0</v>
      </c>
      <c r="AD423" s="3">
        <f t="shared" si="226"/>
        <v>0</v>
      </c>
      <c r="AE423" s="3">
        <f t="shared" si="226"/>
        <v>0</v>
      </c>
      <c r="AF423" s="3">
        <f t="shared" si="226"/>
        <v>0</v>
      </c>
      <c r="AG423" s="3">
        <f t="shared" si="226"/>
        <v>0</v>
      </c>
      <c r="AH423" s="3">
        <f t="shared" si="226"/>
        <v>0</v>
      </c>
      <c r="AI423" s="3">
        <f t="shared" si="226"/>
        <v>0</v>
      </c>
      <c r="AJ423" s="3">
        <f t="shared" si="226"/>
        <v>0</v>
      </c>
      <c r="AK423" s="3">
        <f t="shared" si="226"/>
        <v>0</v>
      </c>
      <c r="AL423" s="3">
        <f t="shared" si="226"/>
        <v>0</v>
      </c>
      <c r="AM423" s="3">
        <f t="shared" si="226"/>
        <v>0</v>
      </c>
      <c r="AN423" s="3">
        <f t="shared" si="226"/>
        <v>0</v>
      </c>
      <c r="AO423" s="84">
        <f>+E423/E405</f>
        <v>0</v>
      </c>
      <c r="AP423" s="100" t="s">
        <v>49</v>
      </c>
      <c r="AR423" s="172"/>
    </row>
    <row r="424" spans="1:44" s="26" customFormat="1" ht="15.75" customHeight="1" x14ac:dyDescent="0.25">
      <c r="A424" s="13"/>
      <c r="B424" s="13"/>
      <c r="E424" s="119"/>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27"/>
      <c r="AP424" s="28"/>
      <c r="AR424" s="44"/>
    </row>
    <row r="425" spans="1:44" ht="15.75" customHeight="1" x14ac:dyDescent="0.25">
      <c r="A425" s="11" t="s">
        <v>177</v>
      </c>
    </row>
    <row r="426" spans="1:44" s="26" customFormat="1" ht="15.6" customHeight="1" x14ac:dyDescent="0.25">
      <c r="A426" s="13"/>
      <c r="B426" t="s">
        <v>69</v>
      </c>
      <c r="E426" s="85">
        <f t="shared" ref="E426:E433" si="227">SUM(F426:AN426)</f>
        <v>0</v>
      </c>
      <c r="F426" s="36">
        <f t="shared" ref="F426:AN426" si="228">+F353</f>
        <v>0</v>
      </c>
      <c r="G426" s="36">
        <f t="shared" si="228"/>
        <v>0</v>
      </c>
      <c r="H426" s="36">
        <f t="shared" si="228"/>
        <v>0</v>
      </c>
      <c r="I426" s="36">
        <f t="shared" si="228"/>
        <v>0</v>
      </c>
      <c r="J426" s="36">
        <f t="shared" si="228"/>
        <v>0</v>
      </c>
      <c r="K426" s="36">
        <f t="shared" si="228"/>
        <v>0</v>
      </c>
      <c r="L426" s="36">
        <f t="shared" si="228"/>
        <v>0</v>
      </c>
      <c r="M426" s="36">
        <f t="shared" si="228"/>
        <v>0</v>
      </c>
      <c r="N426" s="36">
        <f t="shared" si="228"/>
        <v>0</v>
      </c>
      <c r="O426" s="36">
        <f t="shared" si="228"/>
        <v>0</v>
      </c>
      <c r="P426" s="36">
        <f t="shared" si="228"/>
        <v>0</v>
      </c>
      <c r="Q426" s="36">
        <f t="shared" si="228"/>
        <v>0</v>
      </c>
      <c r="R426" s="36">
        <f t="shared" si="228"/>
        <v>0</v>
      </c>
      <c r="S426" s="36">
        <f t="shared" si="228"/>
        <v>0</v>
      </c>
      <c r="T426" s="36">
        <f t="shared" si="228"/>
        <v>0</v>
      </c>
      <c r="U426" s="36">
        <f t="shared" si="228"/>
        <v>0</v>
      </c>
      <c r="V426" s="36">
        <f t="shared" si="228"/>
        <v>0</v>
      </c>
      <c r="W426" s="36">
        <f t="shared" si="228"/>
        <v>0</v>
      </c>
      <c r="X426" s="36">
        <f t="shared" si="228"/>
        <v>0</v>
      </c>
      <c r="Y426" s="36">
        <f t="shared" si="228"/>
        <v>0</v>
      </c>
      <c r="Z426" s="36">
        <f t="shared" si="228"/>
        <v>0</v>
      </c>
      <c r="AA426" s="36">
        <f t="shared" si="228"/>
        <v>0</v>
      </c>
      <c r="AB426" s="36">
        <f t="shared" si="228"/>
        <v>0</v>
      </c>
      <c r="AC426" s="36">
        <f t="shared" si="228"/>
        <v>0</v>
      </c>
      <c r="AD426" s="36">
        <f t="shared" si="228"/>
        <v>0</v>
      </c>
      <c r="AE426" s="36">
        <f t="shared" si="228"/>
        <v>0</v>
      </c>
      <c r="AF426" s="36">
        <f t="shared" si="228"/>
        <v>0</v>
      </c>
      <c r="AG426" s="36">
        <f t="shared" si="228"/>
        <v>0</v>
      </c>
      <c r="AH426" s="36">
        <f t="shared" si="228"/>
        <v>0</v>
      </c>
      <c r="AI426" s="36">
        <f t="shared" si="228"/>
        <v>0</v>
      </c>
      <c r="AJ426" s="36">
        <f t="shared" si="228"/>
        <v>0</v>
      </c>
      <c r="AK426" s="36">
        <f t="shared" si="228"/>
        <v>0</v>
      </c>
      <c r="AL426" s="36">
        <f t="shared" si="228"/>
        <v>0</v>
      </c>
      <c r="AM426" s="36">
        <f t="shared" si="228"/>
        <v>0</v>
      </c>
      <c r="AN426" s="36">
        <f t="shared" si="228"/>
        <v>0</v>
      </c>
      <c r="AO426" s="32"/>
      <c r="AP426" s="28"/>
    </row>
    <row r="427" spans="1:44" s="26" customFormat="1" ht="15.6" customHeight="1" x14ac:dyDescent="0.25">
      <c r="A427" s="13"/>
      <c r="B427" t="s">
        <v>70</v>
      </c>
      <c r="E427" s="85">
        <f t="shared" si="227"/>
        <v>19080.408200544574</v>
      </c>
      <c r="F427" s="36">
        <f>+F419</f>
        <v>0</v>
      </c>
      <c r="G427" s="36">
        <f t="shared" ref="G427:AN427" si="229">+G419</f>
        <v>0</v>
      </c>
      <c r="H427" s="36">
        <f t="shared" si="229"/>
        <v>0</v>
      </c>
      <c r="I427" s="36">
        <f t="shared" si="229"/>
        <v>0</v>
      </c>
      <c r="J427" s="36">
        <f t="shared" si="229"/>
        <v>0</v>
      </c>
      <c r="K427" s="36">
        <f t="shared" si="229"/>
        <v>0</v>
      </c>
      <c r="L427" s="36">
        <f t="shared" si="229"/>
        <v>0</v>
      </c>
      <c r="M427" s="36">
        <f t="shared" si="229"/>
        <v>0</v>
      </c>
      <c r="N427" s="36">
        <f t="shared" si="229"/>
        <v>0</v>
      </c>
      <c r="O427" s="36">
        <f t="shared" si="229"/>
        <v>0</v>
      </c>
      <c r="P427" s="36">
        <f t="shared" si="229"/>
        <v>0</v>
      </c>
      <c r="Q427" s="36">
        <f t="shared" si="229"/>
        <v>0</v>
      </c>
      <c r="R427" s="36">
        <f t="shared" si="229"/>
        <v>0</v>
      </c>
      <c r="S427" s="36">
        <f t="shared" si="229"/>
        <v>0</v>
      </c>
      <c r="T427" s="36">
        <f t="shared" si="229"/>
        <v>0</v>
      </c>
      <c r="U427" s="36">
        <f t="shared" si="229"/>
        <v>0</v>
      </c>
      <c r="V427" s="36">
        <f t="shared" si="229"/>
        <v>363.13211249999995</v>
      </c>
      <c r="W427" s="36">
        <f t="shared" si="229"/>
        <v>1382.8070843999999</v>
      </c>
      <c r="X427" s="36">
        <f t="shared" si="229"/>
        <v>2044.5878427299015</v>
      </c>
      <c r="Y427" s="36">
        <f t="shared" si="229"/>
        <v>2004.41417433827</v>
      </c>
      <c r="Z427" s="36">
        <f t="shared" si="229"/>
        <v>2033.8501205794412</v>
      </c>
      <c r="AA427" s="36">
        <f t="shared" si="229"/>
        <v>2052.2231765751444</v>
      </c>
      <c r="AB427" s="36">
        <f t="shared" si="229"/>
        <v>2098.0861494664364</v>
      </c>
      <c r="AC427" s="36">
        <f t="shared" si="229"/>
        <v>1725.6916540970251</v>
      </c>
      <c r="AD427" s="36">
        <f t="shared" si="229"/>
        <v>1392.0982847886808</v>
      </c>
      <c r="AE427" s="36">
        <f t="shared" si="229"/>
        <v>1242.7105743684747</v>
      </c>
      <c r="AF427" s="36">
        <f t="shared" si="229"/>
        <v>1043.2253820814485</v>
      </c>
      <c r="AG427" s="36">
        <f t="shared" si="229"/>
        <v>926.99196415974279</v>
      </c>
      <c r="AH427" s="36">
        <f t="shared" si="229"/>
        <v>770.58968046001041</v>
      </c>
      <c r="AI427" s="36">
        <f t="shared" si="229"/>
        <v>0</v>
      </c>
      <c r="AJ427" s="36">
        <f t="shared" si="229"/>
        <v>0</v>
      </c>
      <c r="AK427" s="36">
        <f t="shared" si="229"/>
        <v>0</v>
      </c>
      <c r="AL427" s="36">
        <f t="shared" si="229"/>
        <v>0</v>
      </c>
      <c r="AM427" s="36">
        <f t="shared" si="229"/>
        <v>0</v>
      </c>
      <c r="AN427" s="36">
        <f t="shared" si="229"/>
        <v>0</v>
      </c>
      <c r="AO427" s="32"/>
      <c r="AP427" s="28"/>
    </row>
    <row r="428" spans="1:44" s="26" customFormat="1" ht="15.6" customHeight="1" x14ac:dyDescent="0.25">
      <c r="A428" s="13"/>
      <c r="B428" t="s">
        <v>136</v>
      </c>
      <c r="E428" s="85">
        <f t="shared" si="227"/>
        <v>290.5</v>
      </c>
      <c r="F428" s="36">
        <f t="shared" ref="F428:AN430" si="230">+F291</f>
        <v>160</v>
      </c>
      <c r="G428" s="36">
        <f t="shared" si="230"/>
        <v>0</v>
      </c>
      <c r="H428" s="36">
        <f t="shared" si="230"/>
        <v>0</v>
      </c>
      <c r="I428" s="36">
        <f t="shared" si="230"/>
        <v>0</v>
      </c>
      <c r="J428" s="36">
        <f t="shared" si="230"/>
        <v>0</v>
      </c>
      <c r="K428" s="36">
        <f t="shared" si="230"/>
        <v>0</v>
      </c>
      <c r="L428" s="36">
        <f t="shared" si="230"/>
        <v>0</v>
      </c>
      <c r="M428" s="36">
        <f t="shared" si="230"/>
        <v>0</v>
      </c>
      <c r="N428" s="36">
        <f t="shared" si="230"/>
        <v>130.5</v>
      </c>
      <c r="O428" s="36">
        <f t="shared" si="230"/>
        <v>0</v>
      </c>
      <c r="P428" s="36">
        <f t="shared" si="230"/>
        <v>0</v>
      </c>
      <c r="Q428" s="36">
        <f t="shared" si="230"/>
        <v>0</v>
      </c>
      <c r="R428" s="36">
        <f t="shared" si="230"/>
        <v>0</v>
      </c>
      <c r="S428" s="36">
        <f t="shared" si="230"/>
        <v>0</v>
      </c>
      <c r="T428" s="36">
        <f t="shared" si="230"/>
        <v>0</v>
      </c>
      <c r="U428" s="36">
        <f t="shared" si="230"/>
        <v>0</v>
      </c>
      <c r="V428" s="36">
        <f t="shared" si="230"/>
        <v>0</v>
      </c>
      <c r="W428" s="36">
        <f t="shared" si="230"/>
        <v>0</v>
      </c>
      <c r="X428" s="36">
        <f t="shared" si="230"/>
        <v>0</v>
      </c>
      <c r="Y428" s="36">
        <f t="shared" si="230"/>
        <v>0</v>
      </c>
      <c r="Z428" s="36">
        <f t="shared" si="230"/>
        <v>0</v>
      </c>
      <c r="AA428" s="36">
        <f t="shared" si="230"/>
        <v>0</v>
      </c>
      <c r="AB428" s="36">
        <f t="shared" si="230"/>
        <v>0</v>
      </c>
      <c r="AC428" s="36">
        <f t="shared" si="230"/>
        <v>0</v>
      </c>
      <c r="AD428" s="36">
        <f t="shared" si="230"/>
        <v>0</v>
      </c>
      <c r="AE428" s="36">
        <f t="shared" si="230"/>
        <v>0</v>
      </c>
      <c r="AF428" s="36">
        <f t="shared" si="230"/>
        <v>0</v>
      </c>
      <c r="AG428" s="36">
        <f t="shared" si="230"/>
        <v>0</v>
      </c>
      <c r="AH428" s="36">
        <f t="shared" si="230"/>
        <v>0</v>
      </c>
      <c r="AI428" s="36">
        <f t="shared" si="230"/>
        <v>0</v>
      </c>
      <c r="AJ428" s="36">
        <f t="shared" si="230"/>
        <v>0</v>
      </c>
      <c r="AK428" s="36">
        <f t="shared" si="230"/>
        <v>0</v>
      </c>
      <c r="AL428" s="36">
        <f t="shared" si="230"/>
        <v>0</v>
      </c>
      <c r="AM428" s="36">
        <f t="shared" si="230"/>
        <v>0</v>
      </c>
      <c r="AN428" s="36">
        <f t="shared" si="230"/>
        <v>0</v>
      </c>
      <c r="AO428" s="32"/>
      <c r="AP428" s="28"/>
    </row>
    <row r="429" spans="1:44" s="26" customFormat="1" ht="15.6" customHeight="1" x14ac:dyDescent="0.25">
      <c r="A429" s="13"/>
      <c r="B429" t="s">
        <v>178</v>
      </c>
      <c r="E429" s="85">
        <f t="shared" si="227"/>
        <v>5656.0591443390276</v>
      </c>
      <c r="F429" s="36">
        <f t="shared" si="230"/>
        <v>0</v>
      </c>
      <c r="G429" s="36">
        <f t="shared" si="230"/>
        <v>0</v>
      </c>
      <c r="H429" s="36">
        <f t="shared" si="230"/>
        <v>0</v>
      </c>
      <c r="I429" s="36">
        <f t="shared" si="230"/>
        <v>0</v>
      </c>
      <c r="J429" s="36">
        <f t="shared" si="230"/>
        <v>0</v>
      </c>
      <c r="K429" s="36">
        <f t="shared" si="230"/>
        <v>0</v>
      </c>
      <c r="L429" s="36">
        <f t="shared" si="230"/>
        <v>0</v>
      </c>
      <c r="M429" s="36">
        <f t="shared" si="230"/>
        <v>0</v>
      </c>
      <c r="N429" s="36">
        <f t="shared" si="230"/>
        <v>0</v>
      </c>
      <c r="O429" s="36">
        <f t="shared" si="230"/>
        <v>0</v>
      </c>
      <c r="P429" s="36">
        <f t="shared" si="230"/>
        <v>0</v>
      </c>
      <c r="Q429" s="36">
        <f t="shared" si="230"/>
        <v>0</v>
      </c>
      <c r="R429" s="36">
        <f t="shared" si="230"/>
        <v>0</v>
      </c>
      <c r="S429" s="36">
        <f t="shared" si="230"/>
        <v>625.06599999999992</v>
      </c>
      <c r="T429" s="36">
        <f t="shared" si="230"/>
        <v>2206.9637999999995</v>
      </c>
      <c r="U429" s="36">
        <f t="shared" si="230"/>
        <v>1750.8579479999996</v>
      </c>
      <c r="V429" s="36">
        <f t="shared" si="230"/>
        <v>357.17502139199991</v>
      </c>
      <c r="W429" s="36">
        <f t="shared" si="230"/>
        <v>0</v>
      </c>
      <c r="X429" s="36">
        <f t="shared" si="230"/>
        <v>0</v>
      </c>
      <c r="Y429" s="36">
        <f t="shared" si="230"/>
        <v>0</v>
      </c>
      <c r="Z429" s="36">
        <f t="shared" si="230"/>
        <v>90.595000710430469</v>
      </c>
      <c r="AA429" s="36">
        <f t="shared" si="230"/>
        <v>319.87004096990455</v>
      </c>
      <c r="AB429" s="36">
        <f t="shared" si="230"/>
        <v>253.76356583612426</v>
      </c>
      <c r="AC429" s="36">
        <f t="shared" si="230"/>
        <v>51.76776743056935</v>
      </c>
      <c r="AD429" s="36">
        <f t="shared" si="230"/>
        <v>0</v>
      </c>
      <c r="AE429" s="36">
        <f t="shared" si="230"/>
        <v>0</v>
      </c>
      <c r="AF429" s="36">
        <f t="shared" si="230"/>
        <v>0</v>
      </c>
      <c r="AG429" s="36">
        <f t="shared" si="230"/>
        <v>0</v>
      </c>
      <c r="AH429" s="36">
        <f t="shared" si="230"/>
        <v>0</v>
      </c>
      <c r="AI429" s="36">
        <f t="shared" si="230"/>
        <v>0</v>
      </c>
      <c r="AJ429" s="36">
        <f t="shared" si="230"/>
        <v>0</v>
      </c>
      <c r="AK429" s="36">
        <f t="shared" si="230"/>
        <v>0</v>
      </c>
      <c r="AL429" s="36">
        <f t="shared" si="230"/>
        <v>0</v>
      </c>
      <c r="AM429" s="36">
        <f t="shared" si="230"/>
        <v>0</v>
      </c>
      <c r="AN429" s="36">
        <f t="shared" si="230"/>
        <v>0</v>
      </c>
      <c r="AO429" s="32"/>
      <c r="AP429" s="28"/>
    </row>
    <row r="430" spans="1:44" s="26" customFormat="1" ht="15.6" customHeight="1" x14ac:dyDescent="0.25">
      <c r="A430" s="13"/>
      <c r="B430" t="s">
        <v>53</v>
      </c>
      <c r="E430" s="85">
        <f t="shared" si="227"/>
        <v>5014.2439755389987</v>
      </c>
      <c r="F430" s="36">
        <f t="shared" si="230"/>
        <v>0</v>
      </c>
      <c r="G430" s="36">
        <f t="shared" si="230"/>
        <v>0</v>
      </c>
      <c r="H430" s="36">
        <f t="shared" si="230"/>
        <v>0</v>
      </c>
      <c r="I430" s="36">
        <f t="shared" si="230"/>
        <v>0</v>
      </c>
      <c r="J430" s="36">
        <f t="shared" si="230"/>
        <v>0</v>
      </c>
      <c r="K430" s="36">
        <f t="shared" si="230"/>
        <v>0</v>
      </c>
      <c r="L430" s="36">
        <f t="shared" si="230"/>
        <v>0</v>
      </c>
      <c r="M430" s="36">
        <f t="shared" si="230"/>
        <v>0</v>
      </c>
      <c r="N430" s="36">
        <f t="shared" si="230"/>
        <v>0</v>
      </c>
      <c r="O430" s="36">
        <f t="shared" si="230"/>
        <v>0</v>
      </c>
      <c r="P430" s="36">
        <f t="shared" si="230"/>
        <v>0</v>
      </c>
      <c r="Q430" s="36">
        <f t="shared" si="230"/>
        <v>0</v>
      </c>
      <c r="R430" s="36">
        <f t="shared" si="230"/>
        <v>0</v>
      </c>
      <c r="S430" s="36">
        <f t="shared" si="230"/>
        <v>0</v>
      </c>
      <c r="T430" s="36">
        <f t="shared" si="230"/>
        <v>0</v>
      </c>
      <c r="U430" s="36">
        <f t="shared" si="230"/>
        <v>0</v>
      </c>
      <c r="V430" s="36">
        <f t="shared" si="230"/>
        <v>341.56203950769225</v>
      </c>
      <c r="W430" s="36">
        <f t="shared" si="230"/>
        <v>348.3932802978461</v>
      </c>
      <c r="X430" s="36">
        <f t="shared" si="230"/>
        <v>355.36114590380305</v>
      </c>
      <c r="Y430" s="36">
        <f t="shared" si="230"/>
        <v>362.46836882187915</v>
      </c>
      <c r="Z430" s="36">
        <f t="shared" si="230"/>
        <v>369.71773619831669</v>
      </c>
      <c r="AA430" s="36">
        <f t="shared" si="230"/>
        <v>377.11209092228307</v>
      </c>
      <c r="AB430" s="36">
        <f t="shared" si="230"/>
        <v>384.65433274072871</v>
      </c>
      <c r="AC430" s="36">
        <f t="shared" si="230"/>
        <v>392.34741939554334</v>
      </c>
      <c r="AD430" s="36">
        <f t="shared" si="230"/>
        <v>400.1943677834542</v>
      </c>
      <c r="AE430" s="36">
        <f t="shared" si="230"/>
        <v>408.19825513912326</v>
      </c>
      <c r="AF430" s="36">
        <f t="shared" si="230"/>
        <v>416.36222024190567</v>
      </c>
      <c r="AG430" s="36">
        <f t="shared" si="230"/>
        <v>424.68946464674383</v>
      </c>
      <c r="AH430" s="36">
        <f t="shared" si="230"/>
        <v>433.18325393967876</v>
      </c>
      <c r="AI430" s="36">
        <f t="shared" si="230"/>
        <v>0</v>
      </c>
      <c r="AJ430" s="36">
        <f t="shared" si="230"/>
        <v>0</v>
      </c>
      <c r="AK430" s="36">
        <f t="shared" si="230"/>
        <v>0</v>
      </c>
      <c r="AL430" s="36">
        <f t="shared" si="230"/>
        <v>0</v>
      </c>
      <c r="AM430" s="36">
        <f t="shared" si="230"/>
        <v>0</v>
      </c>
      <c r="AN430" s="36">
        <f t="shared" si="230"/>
        <v>0</v>
      </c>
      <c r="AO430" s="32"/>
      <c r="AP430" s="28"/>
    </row>
    <row r="431" spans="1:44" s="26" customFormat="1" ht="15.6" customHeight="1" x14ac:dyDescent="0.25">
      <c r="A431" s="13"/>
      <c r="B431" s="26" t="s">
        <v>257</v>
      </c>
      <c r="E431" s="85">
        <f t="shared" si="227"/>
        <v>543.20625715404549</v>
      </c>
      <c r="F431" s="36">
        <f>SUM(F323:F324)</f>
        <v>6.88</v>
      </c>
      <c r="G431" s="36">
        <f t="shared" ref="G431:AN431" si="231">SUM(G323:G324)</f>
        <v>0</v>
      </c>
      <c r="H431" s="36">
        <f t="shared" si="231"/>
        <v>0</v>
      </c>
      <c r="I431" s="36">
        <f t="shared" si="231"/>
        <v>0</v>
      </c>
      <c r="J431" s="36">
        <f t="shared" si="231"/>
        <v>0</v>
      </c>
      <c r="K431" s="36">
        <f t="shared" si="231"/>
        <v>0</v>
      </c>
      <c r="L431" s="36">
        <f t="shared" si="231"/>
        <v>0</v>
      </c>
      <c r="M431" s="36">
        <f t="shared" si="231"/>
        <v>0</v>
      </c>
      <c r="N431" s="36">
        <f t="shared" si="231"/>
        <v>5.6115000000000004</v>
      </c>
      <c r="O431" s="36">
        <f t="shared" si="231"/>
        <v>0</v>
      </c>
      <c r="P431" s="36">
        <f t="shared" si="231"/>
        <v>0</v>
      </c>
      <c r="Q431" s="36">
        <f t="shared" si="231"/>
        <v>0</v>
      </c>
      <c r="R431" s="36">
        <f t="shared" si="231"/>
        <v>0</v>
      </c>
      <c r="S431" s="36">
        <f t="shared" si="231"/>
        <v>26.877837999999997</v>
      </c>
      <c r="T431" s="36">
        <f t="shared" si="231"/>
        <v>94.899443399999981</v>
      </c>
      <c r="U431" s="36">
        <f t="shared" si="231"/>
        <v>75.286891763999989</v>
      </c>
      <c r="V431" s="36">
        <f t="shared" si="231"/>
        <v>34.942839360128296</v>
      </c>
      <c r="W431" s="36">
        <f t="shared" si="231"/>
        <v>19.975999709077751</v>
      </c>
      <c r="X431" s="36">
        <f t="shared" si="231"/>
        <v>20.375519703259307</v>
      </c>
      <c r="Y431" s="36">
        <f t="shared" si="231"/>
        <v>20.783030097324495</v>
      </c>
      <c r="Z431" s="36">
        <f t="shared" si="231"/>
        <v>25.094275729819493</v>
      </c>
      <c r="AA431" s="36">
        <f t="shared" si="231"/>
        <v>35.377076274962306</v>
      </c>
      <c r="AB431" s="36">
        <f t="shared" si="231"/>
        <v>32.966951134474876</v>
      </c>
      <c r="AC431" s="36">
        <f t="shared" si="231"/>
        <v>24.722234159106449</v>
      </c>
      <c r="AD431" s="36">
        <f t="shared" si="231"/>
        <v>22.946144562783804</v>
      </c>
      <c r="AE431" s="36">
        <f t="shared" si="231"/>
        <v>23.405067454039479</v>
      </c>
      <c r="AF431" s="36">
        <f t="shared" si="231"/>
        <v>23.873168803120265</v>
      </c>
      <c r="AG431" s="36">
        <f t="shared" si="231"/>
        <v>24.350632179182675</v>
      </c>
      <c r="AH431" s="36">
        <f t="shared" si="231"/>
        <v>24.837644822766332</v>
      </c>
      <c r="AI431" s="36">
        <f t="shared" si="231"/>
        <v>0</v>
      </c>
      <c r="AJ431" s="36">
        <f t="shared" si="231"/>
        <v>0</v>
      </c>
      <c r="AK431" s="36">
        <f t="shared" si="231"/>
        <v>0</v>
      </c>
      <c r="AL431" s="36">
        <f t="shared" si="231"/>
        <v>0</v>
      </c>
      <c r="AM431" s="36">
        <f t="shared" si="231"/>
        <v>0</v>
      </c>
      <c r="AN431" s="36">
        <f t="shared" si="231"/>
        <v>0</v>
      </c>
      <c r="AO431" s="32"/>
      <c r="AP431" s="28"/>
    </row>
    <row r="432" spans="1:44" s="26" customFormat="1" ht="15.6" customHeight="1" x14ac:dyDescent="0.25">
      <c r="A432" s="13"/>
      <c r="B432" t="s">
        <v>107</v>
      </c>
      <c r="E432" s="85">
        <f t="shared" si="227"/>
        <v>486.46720638443492</v>
      </c>
      <c r="F432" s="36">
        <f t="shared" ref="F432:AN432" si="232">+F294</f>
        <v>0</v>
      </c>
      <c r="G432" s="36">
        <f t="shared" si="232"/>
        <v>0</v>
      </c>
      <c r="H432" s="36">
        <f t="shared" si="232"/>
        <v>0</v>
      </c>
      <c r="I432" s="36">
        <f t="shared" si="232"/>
        <v>0</v>
      </c>
      <c r="J432" s="36">
        <f t="shared" si="232"/>
        <v>0</v>
      </c>
      <c r="K432" s="36">
        <f t="shared" si="232"/>
        <v>0</v>
      </c>
      <c r="L432" s="36">
        <f t="shared" si="232"/>
        <v>0</v>
      </c>
      <c r="M432" s="36">
        <f t="shared" si="232"/>
        <v>0</v>
      </c>
      <c r="N432" s="36">
        <f t="shared" si="232"/>
        <v>0</v>
      </c>
      <c r="O432" s="36">
        <f t="shared" si="232"/>
        <v>0</v>
      </c>
      <c r="P432" s="36">
        <f t="shared" si="232"/>
        <v>0</v>
      </c>
      <c r="Q432" s="36">
        <f t="shared" si="232"/>
        <v>0</v>
      </c>
      <c r="R432" s="36">
        <f t="shared" si="232"/>
        <v>0</v>
      </c>
      <c r="S432" s="36">
        <f t="shared" si="232"/>
        <v>0</v>
      </c>
      <c r="T432" s="36">
        <f t="shared" si="232"/>
        <v>0</v>
      </c>
      <c r="U432" s="36">
        <f t="shared" si="232"/>
        <v>0</v>
      </c>
      <c r="V432" s="36">
        <f t="shared" si="232"/>
        <v>0</v>
      </c>
      <c r="W432" s="36">
        <f t="shared" si="232"/>
        <v>0</v>
      </c>
      <c r="X432" s="36">
        <f t="shared" si="232"/>
        <v>0</v>
      </c>
      <c r="Y432" s="36">
        <f t="shared" si="232"/>
        <v>0</v>
      </c>
      <c r="Z432" s="36">
        <f t="shared" si="232"/>
        <v>0</v>
      </c>
      <c r="AA432" s="36">
        <f t="shared" si="232"/>
        <v>0</v>
      </c>
      <c r="AB432" s="36">
        <f t="shared" si="232"/>
        <v>0</v>
      </c>
      <c r="AC432" s="36">
        <f t="shared" si="232"/>
        <v>0</v>
      </c>
      <c r="AD432" s="36">
        <f t="shared" si="232"/>
        <v>0</v>
      </c>
      <c r="AE432" s="36">
        <f t="shared" si="232"/>
        <v>0</v>
      </c>
      <c r="AF432" s="36">
        <f t="shared" si="232"/>
        <v>0</v>
      </c>
      <c r="AG432" s="36">
        <f t="shared" si="232"/>
        <v>0</v>
      </c>
      <c r="AH432" s="36">
        <f t="shared" si="232"/>
        <v>0</v>
      </c>
      <c r="AI432" s="36">
        <f t="shared" si="232"/>
        <v>486.46720638443492</v>
      </c>
      <c r="AJ432" s="36">
        <f t="shared" si="232"/>
        <v>0</v>
      </c>
      <c r="AK432" s="36">
        <f t="shared" si="232"/>
        <v>0</v>
      </c>
      <c r="AL432" s="36">
        <f t="shared" si="232"/>
        <v>0</v>
      </c>
      <c r="AM432" s="36">
        <f t="shared" si="232"/>
        <v>0</v>
      </c>
      <c r="AN432" s="36">
        <f t="shared" si="232"/>
        <v>0</v>
      </c>
      <c r="AO432" s="32"/>
      <c r="AP432" s="28"/>
    </row>
    <row r="433" spans="1:42" s="26" customFormat="1" ht="15.6" customHeight="1" x14ac:dyDescent="0.25">
      <c r="A433" s="13"/>
      <c r="B433" s="26" t="s">
        <v>72</v>
      </c>
      <c r="E433" s="276">
        <f t="shared" si="227"/>
        <v>7089.9316171280698</v>
      </c>
      <c r="F433" s="34">
        <f>+F426+F427-F428-F429-F430-F432-F431</f>
        <v>-166.88</v>
      </c>
      <c r="G433" s="34">
        <f t="shared" ref="G433:AN433" si="233">+G426+G427-G428-G429-G430-G432-G431</f>
        <v>0</v>
      </c>
      <c r="H433" s="34">
        <f t="shared" si="233"/>
        <v>0</v>
      </c>
      <c r="I433" s="34">
        <f t="shared" si="233"/>
        <v>0</v>
      </c>
      <c r="J433" s="34">
        <f t="shared" si="233"/>
        <v>0</v>
      </c>
      <c r="K433" s="34">
        <f t="shared" si="233"/>
        <v>0</v>
      </c>
      <c r="L433" s="34">
        <f t="shared" si="233"/>
        <v>0</v>
      </c>
      <c r="M433" s="34">
        <f t="shared" si="233"/>
        <v>0</v>
      </c>
      <c r="N433" s="34">
        <f t="shared" si="233"/>
        <v>-136.11150000000001</v>
      </c>
      <c r="O433" s="34">
        <f t="shared" si="233"/>
        <v>0</v>
      </c>
      <c r="P433" s="34">
        <f t="shared" si="233"/>
        <v>0</v>
      </c>
      <c r="Q433" s="34">
        <f t="shared" si="233"/>
        <v>0</v>
      </c>
      <c r="R433" s="34">
        <f t="shared" si="233"/>
        <v>0</v>
      </c>
      <c r="S433" s="34">
        <f t="shared" si="233"/>
        <v>-651.94383799999991</v>
      </c>
      <c r="T433" s="34">
        <f t="shared" si="233"/>
        <v>-2301.8632433999996</v>
      </c>
      <c r="U433" s="34">
        <f t="shared" si="233"/>
        <v>-1826.1448397639997</v>
      </c>
      <c r="V433" s="34">
        <f t="shared" si="233"/>
        <v>-370.54778775982049</v>
      </c>
      <c r="W433" s="34">
        <f t="shared" si="233"/>
        <v>1014.437804393076</v>
      </c>
      <c r="X433" s="34">
        <f t="shared" si="233"/>
        <v>1668.8511771228391</v>
      </c>
      <c r="Y433" s="34">
        <f t="shared" si="233"/>
        <v>1621.1627754190665</v>
      </c>
      <c r="Z433" s="34">
        <f t="shared" si="233"/>
        <v>1548.4431079408746</v>
      </c>
      <c r="AA433" s="34">
        <f t="shared" si="233"/>
        <v>1319.8639684079944</v>
      </c>
      <c r="AB433" s="34">
        <f t="shared" si="233"/>
        <v>1426.7012997551087</v>
      </c>
      <c r="AC433" s="34">
        <f t="shared" si="233"/>
        <v>1256.854233111806</v>
      </c>
      <c r="AD433" s="34">
        <f t="shared" si="233"/>
        <v>968.95777244244266</v>
      </c>
      <c r="AE433" s="34">
        <f t="shared" si="233"/>
        <v>811.10725177531197</v>
      </c>
      <c r="AF433" s="34">
        <f t="shared" si="233"/>
        <v>602.98999303642256</v>
      </c>
      <c r="AG433" s="34">
        <f t="shared" si="233"/>
        <v>477.95186733381627</v>
      </c>
      <c r="AH433" s="34">
        <f t="shared" si="233"/>
        <v>312.56878169756533</v>
      </c>
      <c r="AI433" s="34">
        <f t="shared" si="233"/>
        <v>-486.46720638443492</v>
      </c>
      <c r="AJ433" s="34">
        <f t="shared" si="233"/>
        <v>0</v>
      </c>
      <c r="AK433" s="34">
        <f t="shared" si="233"/>
        <v>0</v>
      </c>
      <c r="AL433" s="34">
        <f t="shared" si="233"/>
        <v>0</v>
      </c>
      <c r="AM433" s="34">
        <f t="shared" si="233"/>
        <v>0</v>
      </c>
      <c r="AN433" s="34">
        <f t="shared" si="233"/>
        <v>0</v>
      </c>
      <c r="AO433" s="35"/>
      <c r="AP433" s="28"/>
    </row>
    <row r="434" spans="1:42" ht="15.6" customHeight="1" x14ac:dyDescent="0.25">
      <c r="C434" t="s">
        <v>75</v>
      </c>
      <c r="D434"/>
      <c r="E434" s="190"/>
      <c r="F434" s="5">
        <f>+F433</f>
        <v>-166.88</v>
      </c>
      <c r="G434" s="5">
        <f t="shared" ref="G434:AN434" si="234">+G433+F434</f>
        <v>-166.88</v>
      </c>
      <c r="H434" s="5">
        <f t="shared" si="234"/>
        <v>-166.88</v>
      </c>
      <c r="I434" s="5">
        <f t="shared" si="234"/>
        <v>-166.88</v>
      </c>
      <c r="J434" s="5">
        <f t="shared" si="234"/>
        <v>-166.88</v>
      </c>
      <c r="K434" s="5">
        <f t="shared" si="234"/>
        <v>-166.88</v>
      </c>
      <c r="L434" s="5">
        <f t="shared" si="234"/>
        <v>-166.88</v>
      </c>
      <c r="M434" s="5">
        <f t="shared" si="234"/>
        <v>-166.88</v>
      </c>
      <c r="N434" s="5">
        <f t="shared" si="234"/>
        <v>-302.99149999999997</v>
      </c>
      <c r="O434" s="5">
        <f t="shared" si="234"/>
        <v>-302.99149999999997</v>
      </c>
      <c r="P434" s="5">
        <f t="shared" si="234"/>
        <v>-302.99149999999997</v>
      </c>
      <c r="Q434" s="5">
        <f t="shared" si="234"/>
        <v>-302.99149999999997</v>
      </c>
      <c r="R434" s="5">
        <f t="shared" si="234"/>
        <v>-302.99149999999997</v>
      </c>
      <c r="S434" s="5">
        <f t="shared" si="234"/>
        <v>-954.93533799999989</v>
      </c>
      <c r="T434" s="5">
        <f t="shared" si="234"/>
        <v>-3256.7985813999994</v>
      </c>
      <c r="U434" s="5">
        <f t="shared" si="234"/>
        <v>-5082.9434211639991</v>
      </c>
      <c r="V434" s="5">
        <f t="shared" si="234"/>
        <v>-5453.4912089238196</v>
      </c>
      <c r="W434" s="5">
        <f t="shared" si="234"/>
        <v>-4439.0534045307431</v>
      </c>
      <c r="X434" s="5">
        <f t="shared" si="234"/>
        <v>-2770.202227407904</v>
      </c>
      <c r="Y434" s="5">
        <f t="shared" si="234"/>
        <v>-1149.0394519888375</v>
      </c>
      <c r="Z434" s="5">
        <f t="shared" si="234"/>
        <v>399.40365595203707</v>
      </c>
      <c r="AA434" s="5">
        <f t="shared" si="234"/>
        <v>1719.2676243600315</v>
      </c>
      <c r="AB434" s="5">
        <f t="shared" si="234"/>
        <v>3145.96892411514</v>
      </c>
      <c r="AC434" s="5">
        <f t="shared" si="234"/>
        <v>4402.823157226946</v>
      </c>
      <c r="AD434" s="5">
        <f t="shared" si="234"/>
        <v>5371.7809296693886</v>
      </c>
      <c r="AE434" s="5">
        <f t="shared" si="234"/>
        <v>6182.8881814447004</v>
      </c>
      <c r="AF434" s="5">
        <f t="shared" si="234"/>
        <v>6785.8781744811231</v>
      </c>
      <c r="AG434" s="5">
        <f t="shared" si="234"/>
        <v>7263.8300418149392</v>
      </c>
      <c r="AH434" s="5">
        <f t="shared" si="234"/>
        <v>7576.3988235125044</v>
      </c>
      <c r="AI434" s="5">
        <f t="shared" si="234"/>
        <v>7089.9316171280698</v>
      </c>
      <c r="AJ434" s="5">
        <f t="shared" si="234"/>
        <v>7089.9316171280698</v>
      </c>
      <c r="AK434" s="5">
        <f t="shared" si="234"/>
        <v>7089.9316171280698</v>
      </c>
      <c r="AL434" s="5">
        <f t="shared" si="234"/>
        <v>7089.9316171280698</v>
      </c>
      <c r="AM434" s="5">
        <f t="shared" si="234"/>
        <v>7089.9316171280698</v>
      </c>
      <c r="AN434" s="5">
        <f t="shared" si="234"/>
        <v>7089.9316171280698</v>
      </c>
    </row>
    <row r="435" spans="1:42" ht="15.75" customHeight="1" x14ac:dyDescent="0.25">
      <c r="C435"/>
      <c r="D435"/>
      <c r="E435" s="190"/>
      <c r="S435" s="5"/>
      <c r="T435" s="5"/>
      <c r="U435" s="5"/>
      <c r="V435" s="5"/>
      <c r="W435" s="5"/>
      <c r="X435" s="5"/>
      <c r="Y435" s="5"/>
      <c r="Z435" s="5"/>
      <c r="AA435" s="5"/>
      <c r="AB435" s="5"/>
      <c r="AC435" s="5"/>
      <c r="AD435" s="5"/>
      <c r="AE435" s="5"/>
      <c r="AF435" s="5"/>
      <c r="AG435" s="5"/>
      <c r="AH435" s="5"/>
      <c r="AI435" s="5"/>
      <c r="AJ435" s="5"/>
      <c r="AK435" s="5"/>
      <c r="AL435" s="5"/>
      <c r="AM435" s="5"/>
      <c r="AN435" s="5"/>
    </row>
    <row r="436" spans="1:42" ht="15.75" customHeight="1" x14ac:dyDescent="0.25">
      <c r="A436" s="11" t="s">
        <v>176</v>
      </c>
    </row>
    <row r="437" spans="1:42" s="26" customFormat="1" ht="15.75" customHeight="1" x14ac:dyDescent="0.25">
      <c r="A437" s="13"/>
      <c r="B437" t="s">
        <v>7</v>
      </c>
      <c r="E437" s="85">
        <f t="shared" ref="E437:E443" si="235">SUM(F437:AN437)</f>
        <v>0</v>
      </c>
      <c r="F437" s="36">
        <f t="shared" ref="F437:AN437" si="236">+F313</f>
        <v>0</v>
      </c>
      <c r="G437" s="36">
        <f t="shared" si="236"/>
        <v>0</v>
      </c>
      <c r="H437" s="36">
        <f t="shared" si="236"/>
        <v>0</v>
      </c>
      <c r="I437" s="36">
        <f t="shared" si="236"/>
        <v>0</v>
      </c>
      <c r="J437" s="36">
        <f t="shared" si="236"/>
        <v>0</v>
      </c>
      <c r="K437" s="36">
        <f t="shared" si="236"/>
        <v>0</v>
      </c>
      <c r="L437" s="36">
        <f t="shared" si="236"/>
        <v>0</v>
      </c>
      <c r="M437" s="36">
        <f t="shared" si="236"/>
        <v>0</v>
      </c>
      <c r="N437" s="36">
        <f t="shared" si="236"/>
        <v>0</v>
      </c>
      <c r="O437" s="36">
        <f t="shared" si="236"/>
        <v>0</v>
      </c>
      <c r="P437" s="36">
        <f t="shared" si="236"/>
        <v>0</v>
      </c>
      <c r="Q437" s="36">
        <f t="shared" si="236"/>
        <v>0</v>
      </c>
      <c r="R437" s="36">
        <f t="shared" si="236"/>
        <v>0</v>
      </c>
      <c r="S437" s="36">
        <f t="shared" si="236"/>
        <v>0</v>
      </c>
      <c r="T437" s="36">
        <f t="shared" si="236"/>
        <v>0</v>
      </c>
      <c r="U437" s="36">
        <f t="shared" si="236"/>
        <v>0</v>
      </c>
      <c r="V437" s="36">
        <f t="shared" si="236"/>
        <v>0</v>
      </c>
      <c r="W437" s="36">
        <f t="shared" si="236"/>
        <v>0</v>
      </c>
      <c r="X437" s="36">
        <f t="shared" si="236"/>
        <v>0</v>
      </c>
      <c r="Y437" s="36">
        <f t="shared" si="236"/>
        <v>0</v>
      </c>
      <c r="Z437" s="36">
        <f t="shared" si="236"/>
        <v>0</v>
      </c>
      <c r="AA437" s="36">
        <f t="shared" si="236"/>
        <v>0</v>
      </c>
      <c r="AB437" s="36">
        <f t="shared" si="236"/>
        <v>0</v>
      </c>
      <c r="AC437" s="36">
        <f t="shared" si="236"/>
        <v>0</v>
      </c>
      <c r="AD437" s="36">
        <f t="shared" si="236"/>
        <v>0</v>
      </c>
      <c r="AE437" s="36">
        <f t="shared" si="236"/>
        <v>0</v>
      </c>
      <c r="AF437" s="36">
        <f t="shared" si="236"/>
        <v>0</v>
      </c>
      <c r="AG437" s="36">
        <f t="shared" si="236"/>
        <v>0</v>
      </c>
      <c r="AH437" s="36">
        <f t="shared" si="236"/>
        <v>0</v>
      </c>
      <c r="AI437" s="36">
        <f t="shared" si="236"/>
        <v>0</v>
      </c>
      <c r="AJ437" s="36">
        <f t="shared" si="236"/>
        <v>0</v>
      </c>
      <c r="AK437" s="36">
        <f t="shared" si="236"/>
        <v>0</v>
      </c>
      <c r="AL437" s="36">
        <f t="shared" si="236"/>
        <v>0</v>
      </c>
      <c r="AM437" s="36">
        <f t="shared" si="236"/>
        <v>0</v>
      </c>
      <c r="AN437" s="36">
        <f t="shared" si="236"/>
        <v>0</v>
      </c>
      <c r="AO437" s="32"/>
      <c r="AP437" s="28"/>
    </row>
    <row r="438" spans="1:42" s="26" customFormat="1" ht="15.75" customHeight="1" x14ac:dyDescent="0.25">
      <c r="A438" s="13"/>
      <c r="B438" t="s">
        <v>76</v>
      </c>
      <c r="E438" s="85">
        <f t="shared" si="235"/>
        <v>0</v>
      </c>
      <c r="F438" s="36">
        <f>+F423</f>
        <v>0</v>
      </c>
      <c r="G438" s="36">
        <f t="shared" ref="G438:AN438" si="237">+G423</f>
        <v>0</v>
      </c>
      <c r="H438" s="36">
        <f t="shared" si="237"/>
        <v>0</v>
      </c>
      <c r="I438" s="36">
        <f t="shared" si="237"/>
        <v>0</v>
      </c>
      <c r="J438" s="36">
        <f t="shared" si="237"/>
        <v>0</v>
      </c>
      <c r="K438" s="36">
        <f t="shared" si="237"/>
        <v>0</v>
      </c>
      <c r="L438" s="36">
        <f t="shared" si="237"/>
        <v>0</v>
      </c>
      <c r="M438" s="36">
        <f t="shared" si="237"/>
        <v>0</v>
      </c>
      <c r="N438" s="36">
        <f t="shared" si="237"/>
        <v>0</v>
      </c>
      <c r="O438" s="36">
        <f t="shared" si="237"/>
        <v>0</v>
      </c>
      <c r="P438" s="36">
        <f t="shared" si="237"/>
        <v>0</v>
      </c>
      <c r="Q438" s="36">
        <f t="shared" si="237"/>
        <v>0</v>
      </c>
      <c r="R438" s="36">
        <f t="shared" si="237"/>
        <v>0</v>
      </c>
      <c r="S438" s="36">
        <f t="shared" si="237"/>
        <v>0</v>
      </c>
      <c r="T438" s="36">
        <f t="shared" si="237"/>
        <v>0</v>
      </c>
      <c r="U438" s="36">
        <f t="shared" si="237"/>
        <v>0</v>
      </c>
      <c r="V438" s="36">
        <f t="shared" si="237"/>
        <v>0</v>
      </c>
      <c r="W438" s="36">
        <f t="shared" si="237"/>
        <v>0</v>
      </c>
      <c r="X438" s="36">
        <f t="shared" si="237"/>
        <v>0</v>
      </c>
      <c r="Y438" s="36">
        <f t="shared" si="237"/>
        <v>0</v>
      </c>
      <c r="Z438" s="36">
        <f t="shared" si="237"/>
        <v>0</v>
      </c>
      <c r="AA438" s="36">
        <f t="shared" si="237"/>
        <v>0</v>
      </c>
      <c r="AB438" s="36">
        <f t="shared" si="237"/>
        <v>0</v>
      </c>
      <c r="AC438" s="36">
        <f t="shared" si="237"/>
        <v>0</v>
      </c>
      <c r="AD438" s="36">
        <f t="shared" si="237"/>
        <v>0</v>
      </c>
      <c r="AE438" s="36">
        <f t="shared" si="237"/>
        <v>0</v>
      </c>
      <c r="AF438" s="36">
        <f t="shared" si="237"/>
        <v>0</v>
      </c>
      <c r="AG438" s="36">
        <f t="shared" si="237"/>
        <v>0</v>
      </c>
      <c r="AH438" s="36">
        <f t="shared" si="237"/>
        <v>0</v>
      </c>
      <c r="AI438" s="36">
        <f t="shared" si="237"/>
        <v>0</v>
      </c>
      <c r="AJ438" s="36">
        <f t="shared" si="237"/>
        <v>0</v>
      </c>
      <c r="AK438" s="36">
        <f t="shared" si="237"/>
        <v>0</v>
      </c>
      <c r="AL438" s="36">
        <f t="shared" si="237"/>
        <v>0</v>
      </c>
      <c r="AM438" s="36">
        <f t="shared" si="237"/>
        <v>0</v>
      </c>
      <c r="AN438" s="36">
        <f t="shared" si="237"/>
        <v>0</v>
      </c>
      <c r="AO438" s="32"/>
      <c r="AP438" s="28"/>
    </row>
    <row r="439" spans="1:42" s="26" customFormat="1" ht="15.75" customHeight="1" x14ac:dyDescent="0.25">
      <c r="A439" s="13"/>
      <c r="B439" s="26" t="s">
        <v>258</v>
      </c>
      <c r="E439" s="85">
        <f t="shared" si="235"/>
        <v>214.3821635577047</v>
      </c>
      <c r="F439" s="36">
        <f>F323</f>
        <v>2.08</v>
      </c>
      <c r="G439" s="36">
        <f t="shared" ref="G439:AN440" si="238">G323</f>
        <v>0</v>
      </c>
      <c r="H439" s="36">
        <f t="shared" si="238"/>
        <v>0</v>
      </c>
      <c r="I439" s="36">
        <f t="shared" si="238"/>
        <v>0</v>
      </c>
      <c r="J439" s="36">
        <f t="shared" si="238"/>
        <v>0</v>
      </c>
      <c r="K439" s="36">
        <f t="shared" si="238"/>
        <v>0</v>
      </c>
      <c r="L439" s="36">
        <f t="shared" si="238"/>
        <v>0</v>
      </c>
      <c r="M439" s="36">
        <f t="shared" si="238"/>
        <v>0</v>
      </c>
      <c r="N439" s="36">
        <f t="shared" si="238"/>
        <v>1.6965000000000001</v>
      </c>
      <c r="O439" s="36">
        <f t="shared" si="238"/>
        <v>0</v>
      </c>
      <c r="P439" s="36">
        <f t="shared" si="238"/>
        <v>0</v>
      </c>
      <c r="Q439" s="36">
        <f t="shared" si="238"/>
        <v>0</v>
      </c>
      <c r="R439" s="36">
        <f t="shared" si="238"/>
        <v>0</v>
      </c>
      <c r="S439" s="36">
        <f t="shared" si="238"/>
        <v>8.1258579999999991</v>
      </c>
      <c r="T439" s="36">
        <f t="shared" si="238"/>
        <v>28.690529399999999</v>
      </c>
      <c r="U439" s="36">
        <f t="shared" si="238"/>
        <v>22.761153323999999</v>
      </c>
      <c r="V439" s="36">
        <f t="shared" si="238"/>
        <v>13.980727533137536</v>
      </c>
      <c r="W439" s="36">
        <f t="shared" si="238"/>
        <v>9.5242013001423675</v>
      </c>
      <c r="X439" s="36">
        <f t="shared" si="238"/>
        <v>9.7146853261452151</v>
      </c>
      <c r="Y439" s="36">
        <f t="shared" si="238"/>
        <v>9.9089790326681211</v>
      </c>
      <c r="Z439" s="36">
        <f t="shared" si="238"/>
        <v>11.284893622557078</v>
      </c>
      <c r="AA439" s="36">
        <f t="shared" si="238"/>
        <v>14.467612318196672</v>
      </c>
      <c r="AB439" s="36">
        <f t="shared" si="238"/>
        <v>13.814414177169287</v>
      </c>
      <c r="AC439" s="36">
        <f t="shared" si="238"/>
        <v>11.398778554323068</v>
      </c>
      <c r="AD439" s="36">
        <f t="shared" si="238"/>
        <v>10.940313529280179</v>
      </c>
      <c r="AE439" s="36">
        <f t="shared" si="238"/>
        <v>11.159119799865781</v>
      </c>
      <c r="AF439" s="36">
        <f t="shared" si="238"/>
        <v>11.382302195863097</v>
      </c>
      <c r="AG439" s="36">
        <f t="shared" si="238"/>
        <v>11.60994823978036</v>
      </c>
      <c r="AH439" s="36">
        <f t="shared" si="238"/>
        <v>11.842147204575969</v>
      </c>
      <c r="AI439" s="36">
        <f t="shared" si="238"/>
        <v>0</v>
      </c>
      <c r="AJ439" s="36">
        <f t="shared" si="238"/>
        <v>0</v>
      </c>
      <c r="AK439" s="36">
        <f t="shared" si="238"/>
        <v>0</v>
      </c>
      <c r="AL439" s="36">
        <f t="shared" si="238"/>
        <v>0</v>
      </c>
      <c r="AM439" s="36">
        <f t="shared" si="238"/>
        <v>0</v>
      </c>
      <c r="AN439" s="36">
        <f t="shared" si="238"/>
        <v>0</v>
      </c>
      <c r="AO439" s="32"/>
      <c r="AP439" s="28"/>
    </row>
    <row r="440" spans="1:42" s="26" customFormat="1" ht="15.75" customHeight="1" x14ac:dyDescent="0.25">
      <c r="A440" s="13"/>
      <c r="B440" s="26" t="s">
        <v>256</v>
      </c>
      <c r="E440" s="85">
        <f t="shared" si="235"/>
        <v>328.82409359634073</v>
      </c>
      <c r="F440" s="36">
        <f>F324</f>
        <v>4.8</v>
      </c>
      <c r="G440" s="36">
        <f t="shared" si="238"/>
        <v>0</v>
      </c>
      <c r="H440" s="36">
        <f t="shared" si="238"/>
        <v>0</v>
      </c>
      <c r="I440" s="36">
        <f t="shared" si="238"/>
        <v>0</v>
      </c>
      <c r="J440" s="36">
        <f t="shared" si="238"/>
        <v>0</v>
      </c>
      <c r="K440" s="36">
        <f t="shared" si="238"/>
        <v>0</v>
      </c>
      <c r="L440" s="36">
        <f t="shared" si="238"/>
        <v>0</v>
      </c>
      <c r="M440" s="36">
        <f t="shared" si="238"/>
        <v>0</v>
      </c>
      <c r="N440" s="36">
        <f t="shared" si="238"/>
        <v>3.915</v>
      </c>
      <c r="O440" s="36">
        <f t="shared" si="238"/>
        <v>0</v>
      </c>
      <c r="P440" s="36">
        <f t="shared" si="238"/>
        <v>0</v>
      </c>
      <c r="Q440" s="36">
        <f t="shared" si="238"/>
        <v>0</v>
      </c>
      <c r="R440" s="36">
        <f t="shared" si="238"/>
        <v>0</v>
      </c>
      <c r="S440" s="36">
        <f t="shared" si="238"/>
        <v>18.751979999999996</v>
      </c>
      <c r="T440" s="36">
        <f t="shared" si="238"/>
        <v>66.208913999999979</v>
      </c>
      <c r="U440" s="36">
        <f t="shared" si="238"/>
        <v>52.525738439999984</v>
      </c>
      <c r="V440" s="36">
        <f t="shared" si="238"/>
        <v>20.96211182699076</v>
      </c>
      <c r="W440" s="36">
        <f t="shared" si="238"/>
        <v>10.451798408935383</v>
      </c>
      <c r="X440" s="36">
        <f t="shared" si="238"/>
        <v>10.660834377114091</v>
      </c>
      <c r="Y440" s="36">
        <f t="shared" si="238"/>
        <v>10.874051064656374</v>
      </c>
      <c r="Z440" s="36">
        <f t="shared" si="238"/>
        <v>13.809382107262415</v>
      </c>
      <c r="AA440" s="36">
        <f t="shared" si="238"/>
        <v>20.909463956765631</v>
      </c>
      <c r="AB440" s="36">
        <f t="shared" si="238"/>
        <v>19.152536957305589</v>
      </c>
      <c r="AC440" s="36">
        <f t="shared" si="238"/>
        <v>13.32345560478338</v>
      </c>
      <c r="AD440" s="36">
        <f t="shared" si="238"/>
        <v>12.005831033503625</v>
      </c>
      <c r="AE440" s="36">
        <f t="shared" si="238"/>
        <v>12.245947654173698</v>
      </c>
      <c r="AF440" s="36">
        <f t="shared" si="238"/>
        <v>12.490866607257169</v>
      </c>
      <c r="AG440" s="36">
        <f t="shared" si="238"/>
        <v>12.740683939402315</v>
      </c>
      <c r="AH440" s="36">
        <f t="shared" si="238"/>
        <v>12.995497618190363</v>
      </c>
      <c r="AI440" s="36">
        <f t="shared" si="238"/>
        <v>0</v>
      </c>
      <c r="AJ440" s="36">
        <f t="shared" si="238"/>
        <v>0</v>
      </c>
      <c r="AK440" s="36">
        <f t="shared" si="238"/>
        <v>0</v>
      </c>
      <c r="AL440" s="36">
        <f t="shared" si="238"/>
        <v>0</v>
      </c>
      <c r="AM440" s="36">
        <f t="shared" si="238"/>
        <v>0</v>
      </c>
      <c r="AN440" s="36">
        <f t="shared" si="238"/>
        <v>0</v>
      </c>
      <c r="AO440" s="32"/>
      <c r="AP440" s="28"/>
    </row>
    <row r="441" spans="1:42" s="26" customFormat="1" ht="15.75" customHeight="1" x14ac:dyDescent="0.25">
      <c r="A441" s="13"/>
      <c r="B441" t="s">
        <v>179</v>
      </c>
      <c r="E441" s="85">
        <f t="shared" si="235"/>
        <v>297.85446582515584</v>
      </c>
      <c r="F441" s="36">
        <f t="shared" ref="F441:AN441" si="239">+F375</f>
        <v>0</v>
      </c>
      <c r="G441" s="36">
        <f t="shared" si="239"/>
        <v>0</v>
      </c>
      <c r="H441" s="36">
        <f t="shared" si="239"/>
        <v>0</v>
      </c>
      <c r="I441" s="36">
        <f t="shared" si="239"/>
        <v>0</v>
      </c>
      <c r="J441" s="36">
        <f t="shared" si="239"/>
        <v>0</v>
      </c>
      <c r="K441" s="36">
        <f t="shared" si="239"/>
        <v>0</v>
      </c>
      <c r="L441" s="36">
        <f t="shared" si="239"/>
        <v>0</v>
      </c>
      <c r="M441" s="36">
        <f t="shared" si="239"/>
        <v>0</v>
      </c>
      <c r="N441" s="36">
        <f t="shared" si="239"/>
        <v>0</v>
      </c>
      <c r="O441" s="36">
        <f t="shared" si="239"/>
        <v>0</v>
      </c>
      <c r="P441" s="36">
        <f t="shared" si="239"/>
        <v>0</v>
      </c>
      <c r="Q441" s="36">
        <f t="shared" si="239"/>
        <v>0</v>
      </c>
      <c r="R441" s="36">
        <f t="shared" si="239"/>
        <v>0</v>
      </c>
      <c r="S441" s="36">
        <f t="shared" si="239"/>
        <v>0</v>
      </c>
      <c r="T441" s="36">
        <f t="shared" si="239"/>
        <v>0</v>
      </c>
      <c r="U441" s="36">
        <f t="shared" si="239"/>
        <v>0</v>
      </c>
      <c r="V441" s="36">
        <f t="shared" si="239"/>
        <v>0</v>
      </c>
      <c r="W441" s="36">
        <f t="shared" si="239"/>
        <v>0</v>
      </c>
      <c r="X441" s="36">
        <f t="shared" si="239"/>
        <v>14.969893979389198</v>
      </c>
      <c r="Y441" s="36">
        <f t="shared" si="239"/>
        <v>32.335697173972648</v>
      </c>
      <c r="Z441" s="36">
        <f t="shared" si="239"/>
        <v>32.306895777851679</v>
      </c>
      <c r="AA441" s="36">
        <f t="shared" si="239"/>
        <v>30.321893895168813</v>
      </c>
      <c r="AB441" s="36">
        <f t="shared" si="239"/>
        <v>32.249296754345259</v>
      </c>
      <c r="AC441" s="36">
        <f t="shared" si="239"/>
        <v>36.105657098456874</v>
      </c>
      <c r="AD441" s="36">
        <f t="shared" si="239"/>
        <v>36.026359339516247</v>
      </c>
      <c r="AE441" s="36">
        <f t="shared" si="239"/>
        <v>30.554277231236206</v>
      </c>
      <c r="AF441" s="36">
        <f t="shared" si="239"/>
        <v>22.926257066811104</v>
      </c>
      <c r="AG441" s="36">
        <f t="shared" si="239"/>
        <v>18.302231157245039</v>
      </c>
      <c r="AH441" s="36">
        <f t="shared" si="239"/>
        <v>11.756006351162823</v>
      </c>
      <c r="AI441" s="36">
        <f t="shared" si="239"/>
        <v>0</v>
      </c>
      <c r="AJ441" s="36">
        <f t="shared" si="239"/>
        <v>0</v>
      </c>
      <c r="AK441" s="36">
        <f t="shared" si="239"/>
        <v>0</v>
      </c>
      <c r="AL441" s="36">
        <f t="shared" si="239"/>
        <v>0</v>
      </c>
      <c r="AM441" s="36">
        <f t="shared" si="239"/>
        <v>0</v>
      </c>
      <c r="AN441" s="36">
        <f t="shared" si="239"/>
        <v>0</v>
      </c>
      <c r="AO441" s="32"/>
      <c r="AP441" s="28"/>
    </row>
    <row r="442" spans="1:42" s="26" customFormat="1" ht="15.75" customHeight="1" x14ac:dyDescent="0.25">
      <c r="A442" s="13"/>
      <c r="B442" t="s">
        <v>180</v>
      </c>
      <c r="E442" s="85">
        <f t="shared" si="235"/>
        <v>4036.1534327747099</v>
      </c>
      <c r="F442" s="36">
        <f t="shared" ref="F442:AN442" si="240">+F395</f>
        <v>0</v>
      </c>
      <c r="G442" s="36">
        <f t="shared" si="240"/>
        <v>0</v>
      </c>
      <c r="H442" s="36">
        <f t="shared" si="240"/>
        <v>0</v>
      </c>
      <c r="I442" s="36">
        <f t="shared" si="240"/>
        <v>0</v>
      </c>
      <c r="J442" s="36">
        <f t="shared" si="240"/>
        <v>0</v>
      </c>
      <c r="K442" s="36">
        <f t="shared" si="240"/>
        <v>0</v>
      </c>
      <c r="L442" s="36">
        <f t="shared" si="240"/>
        <v>0</v>
      </c>
      <c r="M442" s="36">
        <f t="shared" si="240"/>
        <v>0</v>
      </c>
      <c r="N442" s="36">
        <f t="shared" si="240"/>
        <v>0</v>
      </c>
      <c r="O442" s="36">
        <f t="shared" si="240"/>
        <v>0</v>
      </c>
      <c r="P442" s="36">
        <f t="shared" si="240"/>
        <v>0</v>
      </c>
      <c r="Q442" s="36">
        <f t="shared" si="240"/>
        <v>0</v>
      </c>
      <c r="R442" s="36">
        <f t="shared" si="240"/>
        <v>0</v>
      </c>
      <c r="S442" s="36">
        <f t="shared" si="240"/>
        <v>0</v>
      </c>
      <c r="T442" s="36">
        <f t="shared" si="240"/>
        <v>0</v>
      </c>
      <c r="U442" s="36">
        <f t="shared" si="240"/>
        <v>0</v>
      </c>
      <c r="V442" s="36">
        <f t="shared" si="240"/>
        <v>0</v>
      </c>
      <c r="W442" s="36">
        <f t="shared" si="240"/>
        <v>0</v>
      </c>
      <c r="X442" s="36">
        <f t="shared" si="240"/>
        <v>56.137102422709518</v>
      </c>
      <c r="Y442" s="36">
        <f t="shared" si="240"/>
        <v>121.25886440239742</v>
      </c>
      <c r="Z442" s="36">
        <f t="shared" si="240"/>
        <v>135.01189427563975</v>
      </c>
      <c r="AA442" s="36">
        <f t="shared" si="240"/>
        <v>162.6472183752785</v>
      </c>
      <c r="AB442" s="36">
        <f t="shared" si="240"/>
        <v>159.76068840172172</v>
      </c>
      <c r="AC442" s="36">
        <f t="shared" si="240"/>
        <v>574.10074611947186</v>
      </c>
      <c r="AD442" s="36">
        <f t="shared" si="240"/>
        <v>851.63040882041514</v>
      </c>
      <c r="AE442" s="36">
        <f t="shared" si="240"/>
        <v>719.89242326393241</v>
      </c>
      <c r="AF442" s="36">
        <f t="shared" si="240"/>
        <v>543.3228603041324</v>
      </c>
      <c r="AG442" s="36">
        <f t="shared" si="240"/>
        <v>437.15969052843553</v>
      </c>
      <c r="AH442" s="36">
        <f t="shared" si="240"/>
        <v>275.23153586057578</v>
      </c>
      <c r="AI442" s="36">
        <f t="shared" si="240"/>
        <v>0</v>
      </c>
      <c r="AJ442" s="36">
        <f t="shared" si="240"/>
        <v>0</v>
      </c>
      <c r="AK442" s="36">
        <f t="shared" si="240"/>
        <v>0</v>
      </c>
      <c r="AL442" s="36">
        <f t="shared" si="240"/>
        <v>0</v>
      </c>
      <c r="AM442" s="36">
        <f t="shared" si="240"/>
        <v>0</v>
      </c>
      <c r="AN442" s="36">
        <f t="shared" si="240"/>
        <v>0</v>
      </c>
      <c r="AO442" s="32"/>
      <c r="AP442" s="28"/>
    </row>
    <row r="443" spans="1:42" s="26" customFormat="1" ht="15.75" customHeight="1" x14ac:dyDescent="0.25">
      <c r="A443" s="13"/>
      <c r="B443" t="s">
        <v>8</v>
      </c>
      <c r="E443" s="276">
        <f t="shared" si="235"/>
        <v>4877.2141557539117</v>
      </c>
      <c r="F443" s="34">
        <f t="shared" ref="F443:AN443" si="241">SUM(F437:F442)</f>
        <v>6.88</v>
      </c>
      <c r="G443" s="34">
        <f t="shared" si="241"/>
        <v>0</v>
      </c>
      <c r="H443" s="34">
        <f t="shared" si="241"/>
        <v>0</v>
      </c>
      <c r="I443" s="34">
        <f t="shared" si="241"/>
        <v>0</v>
      </c>
      <c r="J443" s="34">
        <f t="shared" si="241"/>
        <v>0</v>
      </c>
      <c r="K443" s="34">
        <f t="shared" si="241"/>
        <v>0</v>
      </c>
      <c r="L443" s="34">
        <f t="shared" si="241"/>
        <v>0</v>
      </c>
      <c r="M443" s="34">
        <f t="shared" si="241"/>
        <v>0</v>
      </c>
      <c r="N443" s="34">
        <f t="shared" si="241"/>
        <v>5.6115000000000004</v>
      </c>
      <c r="O443" s="34">
        <f t="shared" si="241"/>
        <v>0</v>
      </c>
      <c r="P443" s="34">
        <f t="shared" si="241"/>
        <v>0</v>
      </c>
      <c r="Q443" s="34">
        <f t="shared" si="241"/>
        <v>0</v>
      </c>
      <c r="R443" s="34">
        <f t="shared" si="241"/>
        <v>0</v>
      </c>
      <c r="S443" s="34">
        <f t="shared" si="241"/>
        <v>26.877837999999997</v>
      </c>
      <c r="T443" s="34">
        <f t="shared" si="241"/>
        <v>94.899443399999981</v>
      </c>
      <c r="U443" s="34">
        <f t="shared" si="241"/>
        <v>75.286891763999989</v>
      </c>
      <c r="V443" s="34">
        <f t="shared" si="241"/>
        <v>34.942839360128296</v>
      </c>
      <c r="W443" s="34">
        <f t="shared" si="241"/>
        <v>19.975999709077751</v>
      </c>
      <c r="X443" s="34">
        <f t="shared" si="241"/>
        <v>91.48251610535803</v>
      </c>
      <c r="Y443" s="34">
        <f t="shared" si="241"/>
        <v>174.37759167369455</v>
      </c>
      <c r="Z443" s="34">
        <f t="shared" si="241"/>
        <v>192.41306578331091</v>
      </c>
      <c r="AA443" s="34">
        <f t="shared" si="241"/>
        <v>228.34618854540963</v>
      </c>
      <c r="AB443" s="34">
        <f t="shared" si="241"/>
        <v>224.97693629054186</v>
      </c>
      <c r="AC443" s="34">
        <f t="shared" si="241"/>
        <v>634.92863737703522</v>
      </c>
      <c r="AD443" s="34">
        <f t="shared" si="241"/>
        <v>910.60291272271525</v>
      </c>
      <c r="AE443" s="34">
        <f t="shared" si="241"/>
        <v>773.85176794920812</v>
      </c>
      <c r="AF443" s="34">
        <f t="shared" si="241"/>
        <v>590.12228617406379</v>
      </c>
      <c r="AG443" s="34">
        <f t="shared" si="241"/>
        <v>479.81255386486328</v>
      </c>
      <c r="AH443" s="34">
        <f t="shared" si="241"/>
        <v>311.82518703450495</v>
      </c>
      <c r="AI443" s="34">
        <f t="shared" si="241"/>
        <v>0</v>
      </c>
      <c r="AJ443" s="34">
        <f t="shared" si="241"/>
        <v>0</v>
      </c>
      <c r="AK443" s="34">
        <f t="shared" si="241"/>
        <v>0</v>
      </c>
      <c r="AL443" s="34">
        <f t="shared" si="241"/>
        <v>0</v>
      </c>
      <c r="AM443" s="34">
        <f t="shared" si="241"/>
        <v>0</v>
      </c>
      <c r="AN443" s="34">
        <f t="shared" si="241"/>
        <v>0</v>
      </c>
      <c r="AO443" s="55">
        <f>+E443/(E443+E433)</f>
        <v>0.40755032555932169</v>
      </c>
      <c r="AP443" s="10" t="s">
        <v>73</v>
      </c>
    </row>
    <row r="444" spans="1:42" ht="15.75" customHeight="1" x14ac:dyDescent="0.25">
      <c r="B444" t="s">
        <v>9</v>
      </c>
      <c r="F444" s="5">
        <f>+F443</f>
        <v>6.88</v>
      </c>
      <c r="G444" s="5">
        <f t="shared" ref="G444:AN444" si="242">+G443+F444</f>
        <v>6.88</v>
      </c>
      <c r="H444" s="5">
        <f t="shared" si="242"/>
        <v>6.88</v>
      </c>
      <c r="I444" s="5">
        <f t="shared" si="242"/>
        <v>6.88</v>
      </c>
      <c r="J444" s="5">
        <f t="shared" si="242"/>
        <v>6.88</v>
      </c>
      <c r="K444" s="5">
        <f t="shared" si="242"/>
        <v>6.88</v>
      </c>
      <c r="L444" s="5">
        <f t="shared" si="242"/>
        <v>6.88</v>
      </c>
      <c r="M444" s="5">
        <f t="shared" si="242"/>
        <v>6.88</v>
      </c>
      <c r="N444" s="5">
        <f t="shared" si="242"/>
        <v>12.4915</v>
      </c>
      <c r="O444" s="5">
        <f t="shared" si="242"/>
        <v>12.4915</v>
      </c>
      <c r="P444" s="5">
        <f t="shared" si="242"/>
        <v>12.4915</v>
      </c>
      <c r="Q444" s="5">
        <f t="shared" si="242"/>
        <v>12.4915</v>
      </c>
      <c r="R444" s="5">
        <f t="shared" si="242"/>
        <v>12.4915</v>
      </c>
      <c r="S444" s="5">
        <f t="shared" si="242"/>
        <v>39.369337999999999</v>
      </c>
      <c r="T444" s="5">
        <f t="shared" si="242"/>
        <v>134.26878139999997</v>
      </c>
      <c r="U444" s="5">
        <f t="shared" si="242"/>
        <v>209.55567316399996</v>
      </c>
      <c r="V444" s="5">
        <f t="shared" si="242"/>
        <v>244.49851252412824</v>
      </c>
      <c r="W444" s="5">
        <f t="shared" si="242"/>
        <v>264.47451223320599</v>
      </c>
      <c r="X444" s="5">
        <f t="shared" si="242"/>
        <v>355.95702833856399</v>
      </c>
      <c r="Y444" s="5">
        <f t="shared" si="242"/>
        <v>530.33462001225848</v>
      </c>
      <c r="Z444" s="5">
        <f t="shared" si="242"/>
        <v>722.7476857955694</v>
      </c>
      <c r="AA444" s="5">
        <f t="shared" si="242"/>
        <v>951.09387434097903</v>
      </c>
      <c r="AB444" s="5">
        <f t="shared" si="242"/>
        <v>1176.070810631521</v>
      </c>
      <c r="AC444" s="5">
        <f t="shared" si="242"/>
        <v>1810.9994480085561</v>
      </c>
      <c r="AD444" s="5">
        <f t="shared" si="242"/>
        <v>2721.6023607312713</v>
      </c>
      <c r="AE444" s="5">
        <f t="shared" si="242"/>
        <v>3495.4541286804797</v>
      </c>
      <c r="AF444" s="5">
        <f t="shared" si="242"/>
        <v>4085.5764148545436</v>
      </c>
      <c r="AG444" s="5">
        <f t="shared" si="242"/>
        <v>4565.3889687194069</v>
      </c>
      <c r="AH444" s="5">
        <f t="shared" si="242"/>
        <v>4877.2141557539117</v>
      </c>
      <c r="AI444" s="5">
        <f t="shared" si="242"/>
        <v>4877.2141557539117</v>
      </c>
      <c r="AJ444" s="5">
        <f t="shared" si="242"/>
        <v>4877.2141557539117</v>
      </c>
      <c r="AK444" s="5">
        <f t="shared" si="242"/>
        <v>4877.2141557539117</v>
      </c>
      <c r="AL444" s="5">
        <f t="shared" si="242"/>
        <v>4877.2141557539117</v>
      </c>
      <c r="AM444" s="5">
        <f t="shared" si="242"/>
        <v>4877.2141557539117</v>
      </c>
      <c r="AN444" s="5">
        <f t="shared" si="242"/>
        <v>4877.2141557539117</v>
      </c>
    </row>
    <row r="445" spans="1:42" ht="15.75" customHeight="1" x14ac:dyDescent="0.25">
      <c r="B445"/>
      <c r="E445" s="190"/>
      <c r="S445" s="5"/>
      <c r="T445" s="5"/>
      <c r="U445" s="5"/>
      <c r="V445" s="5"/>
      <c r="W445" s="5"/>
      <c r="X445" s="5"/>
      <c r="Y445" s="5"/>
      <c r="Z445" s="5"/>
      <c r="AA445" s="5"/>
      <c r="AB445" s="5"/>
      <c r="AC445" s="5"/>
      <c r="AD445" s="5"/>
      <c r="AE445" s="5"/>
      <c r="AF445" s="5"/>
      <c r="AG445" s="5"/>
      <c r="AH445" s="5"/>
      <c r="AI445" s="5"/>
      <c r="AJ445" s="5"/>
      <c r="AK445" s="5"/>
      <c r="AL445" s="5"/>
      <c r="AM445" s="5"/>
      <c r="AN445" s="5"/>
    </row>
    <row r="446" spans="1:42" s="26" customFormat="1" ht="15.6" customHeight="1" x14ac:dyDescent="0.25">
      <c r="A446" s="13" t="s">
        <v>219</v>
      </c>
      <c r="E446" s="119"/>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27"/>
      <c r="AP446" s="28"/>
    </row>
    <row r="447" spans="1:42" s="5" customFormat="1" x14ac:dyDescent="0.25">
      <c r="A447" s="11"/>
      <c r="B447" s="11"/>
      <c r="C447" s="111"/>
      <c r="D447" s="112"/>
      <c r="E447" s="113" t="s">
        <v>74</v>
      </c>
      <c r="F447" s="113" t="s">
        <v>105</v>
      </c>
      <c r="G447" s="114" t="s">
        <v>0</v>
      </c>
      <c r="J447"/>
      <c r="K447"/>
      <c r="L447"/>
      <c r="S447" s="6"/>
      <c r="T447" s="6"/>
      <c r="U447" s="6"/>
      <c r="V447" s="6"/>
      <c r="W447" s="6"/>
      <c r="X447" s="6"/>
      <c r="Y447" s="6"/>
      <c r="Z447" s="6"/>
      <c r="AA447" s="6"/>
      <c r="AB447" s="6"/>
      <c r="AC447" s="6"/>
      <c r="AD447" s="6"/>
      <c r="AE447" s="6"/>
      <c r="AF447" s="6"/>
      <c r="AG447" s="6"/>
      <c r="AH447" s="6"/>
      <c r="AI447" s="6"/>
      <c r="AJ447" s="6"/>
      <c r="AK447" s="6"/>
      <c r="AL447" s="6"/>
      <c r="AM447" s="6"/>
      <c r="AN447" s="6"/>
      <c r="AO447" s="9"/>
      <c r="AP447" s="10"/>
    </row>
    <row r="448" spans="1:42" x14ac:dyDescent="0.25">
      <c r="C448" s="297">
        <v>0.1</v>
      </c>
      <c r="D448" s="103"/>
      <c r="E448" s="56">
        <f>NPV(C448,S433:AN433)</f>
        <v>1345.0385423219677</v>
      </c>
      <c r="F448" s="56">
        <f>NPV(C448,S443:AN443)</f>
        <v>1685.1273656280378</v>
      </c>
      <c r="G448" s="104">
        <f>SUM(E448:F448)</f>
        <v>3030.1659079500055</v>
      </c>
      <c r="J448"/>
      <c r="K448"/>
      <c r="L448"/>
    </row>
    <row r="449" spans="1:42" x14ac:dyDescent="0.25">
      <c r="C449" s="105"/>
      <c r="D449" s="72"/>
      <c r="E449" s="107"/>
      <c r="F449" s="107"/>
      <c r="G449" s="108"/>
    </row>
    <row r="450" spans="1:42" x14ac:dyDescent="0.25">
      <c r="C450" s="195" t="s">
        <v>209</v>
      </c>
      <c r="D450" s="196"/>
      <c r="E450" s="200">
        <f>IRR(S433:AN433,0.2)</f>
        <v>0.15339374561072905</v>
      </c>
      <c r="F450" s="106"/>
      <c r="G450" s="108"/>
    </row>
    <row r="451" spans="1:42" x14ac:dyDescent="0.25">
      <c r="C451" s="195"/>
      <c r="D451" s="196"/>
      <c r="E451" s="200"/>
      <c r="F451" s="106"/>
      <c r="G451" s="108"/>
    </row>
    <row r="452" spans="1:42" x14ac:dyDescent="0.25">
      <c r="C452" s="195" t="s">
        <v>254</v>
      </c>
      <c r="D452" s="196"/>
      <c r="E452" s="201">
        <f>E462</f>
        <v>7</v>
      </c>
      <c r="F452" s="106"/>
      <c r="G452" s="108"/>
      <c r="I452" s="264"/>
    </row>
    <row r="453" spans="1:42" x14ac:dyDescent="0.25">
      <c r="C453" s="195"/>
      <c r="D453" s="196"/>
      <c r="E453" s="200"/>
      <c r="F453" s="106"/>
      <c r="G453" s="108"/>
    </row>
    <row r="454" spans="1:42" x14ac:dyDescent="0.25">
      <c r="C454" s="105" t="s">
        <v>10</v>
      </c>
      <c r="D454" s="72"/>
      <c r="E454" s="261">
        <f>SUM(F433:AN433)</f>
        <v>7089.9316171280698</v>
      </c>
      <c r="F454" s="262">
        <f>SUM(F443:AN443)</f>
        <v>4877.2141557539117</v>
      </c>
      <c r="G454" s="104">
        <f>SUM(E454:F454)</f>
        <v>11967.145772881981</v>
      </c>
    </row>
    <row r="455" spans="1:42" x14ac:dyDescent="0.25">
      <c r="C455" s="105" t="s">
        <v>78</v>
      </c>
      <c r="D455" s="72"/>
      <c r="E455" s="107">
        <f>+E454/G454</f>
        <v>0.59244967444067842</v>
      </c>
      <c r="F455" s="107">
        <f>+F454/G454</f>
        <v>0.40755032555932169</v>
      </c>
      <c r="G455" s="104"/>
    </row>
    <row r="456" spans="1:42" x14ac:dyDescent="0.25">
      <c r="C456" s="105"/>
      <c r="D456" s="72"/>
      <c r="E456" s="107"/>
      <c r="F456" s="107"/>
      <c r="G456" s="104"/>
    </row>
    <row r="457" spans="1:42" x14ac:dyDescent="0.25">
      <c r="C457" s="197" t="s">
        <v>80</v>
      </c>
      <c r="D457" s="198"/>
      <c r="E457" s="199">
        <f>MIN(F434:AN434)</f>
        <v>-5453.4912089238196</v>
      </c>
      <c r="F457" s="109"/>
      <c r="G457" s="110"/>
    </row>
    <row r="458" spans="1:42" x14ac:dyDescent="0.25">
      <c r="C458" s="106"/>
      <c r="D458" s="106"/>
      <c r="F458" s="106"/>
      <c r="G458" s="106"/>
      <c r="H458" s="106"/>
    </row>
    <row r="459" spans="1:42" s="26" customFormat="1" x14ac:dyDescent="0.25">
      <c r="A459" s="13" t="s">
        <v>252</v>
      </c>
      <c r="B459" s="13"/>
      <c r="C459" s="43"/>
      <c r="D459" s="43"/>
      <c r="E459" s="119"/>
      <c r="F459" s="41"/>
      <c r="G459" s="41"/>
      <c r="H459" s="41"/>
      <c r="I459" s="41"/>
      <c r="J459" s="41"/>
      <c r="K459" s="41"/>
      <c r="L459" s="41"/>
      <c r="M459" s="41"/>
      <c r="N459" s="41"/>
      <c r="O459" s="41"/>
      <c r="P459" s="41"/>
      <c r="Q459" s="41"/>
      <c r="R459" s="41"/>
      <c r="S459" s="44"/>
      <c r="T459" s="44"/>
      <c r="U459" s="44"/>
      <c r="V459" s="44"/>
      <c r="W459" s="44"/>
      <c r="X459" s="44"/>
      <c r="Y459" s="44"/>
      <c r="Z459" s="44"/>
      <c r="AA459" s="44"/>
      <c r="AB459" s="44"/>
      <c r="AC459" s="44"/>
      <c r="AD459" s="44"/>
      <c r="AE459" s="44"/>
      <c r="AF459" s="44"/>
      <c r="AG459" s="44"/>
      <c r="AH459" s="44"/>
      <c r="AI459" s="44"/>
      <c r="AJ459" s="44"/>
      <c r="AK459" s="44"/>
      <c r="AL459" s="44"/>
      <c r="AM459" s="44"/>
      <c r="AN459" s="44"/>
      <c r="AO459" s="27"/>
      <c r="AP459" s="28"/>
    </row>
    <row r="460" spans="1:42" s="26" customFormat="1" ht="15.6" customHeight="1" x14ac:dyDescent="0.25">
      <c r="A460" s="13"/>
      <c r="C460" s="26" t="s">
        <v>251</v>
      </c>
      <c r="E460" s="276">
        <f>SUM(F460:AN460)</f>
        <v>7089.9316171280698</v>
      </c>
      <c r="F460" s="34">
        <f t="shared" ref="F460:AO460" si="243">+F433</f>
        <v>-166.88</v>
      </c>
      <c r="G460" s="34">
        <f t="shared" si="243"/>
        <v>0</v>
      </c>
      <c r="H460" s="34">
        <f t="shared" si="243"/>
        <v>0</v>
      </c>
      <c r="I460" s="34">
        <f t="shared" si="243"/>
        <v>0</v>
      </c>
      <c r="J460" s="34">
        <f t="shared" si="243"/>
        <v>0</v>
      </c>
      <c r="K460" s="34">
        <f t="shared" si="243"/>
        <v>0</v>
      </c>
      <c r="L460" s="34">
        <f t="shared" si="243"/>
        <v>0</v>
      </c>
      <c r="M460" s="34">
        <f t="shared" si="243"/>
        <v>0</v>
      </c>
      <c r="N460" s="34">
        <f t="shared" si="243"/>
        <v>-136.11150000000001</v>
      </c>
      <c r="O460" s="34">
        <f t="shared" si="243"/>
        <v>0</v>
      </c>
      <c r="P460" s="34">
        <f t="shared" si="243"/>
        <v>0</v>
      </c>
      <c r="Q460" s="34">
        <f t="shared" si="243"/>
        <v>0</v>
      </c>
      <c r="R460" s="34">
        <f t="shared" si="243"/>
        <v>0</v>
      </c>
      <c r="S460" s="34">
        <f t="shared" si="243"/>
        <v>-651.94383799999991</v>
      </c>
      <c r="T460" s="34">
        <f t="shared" si="243"/>
        <v>-2301.8632433999996</v>
      </c>
      <c r="U460" s="34">
        <f t="shared" si="243"/>
        <v>-1826.1448397639997</v>
      </c>
      <c r="V460" s="34">
        <f t="shared" si="243"/>
        <v>-370.54778775982049</v>
      </c>
      <c r="W460" s="34">
        <f t="shared" si="243"/>
        <v>1014.437804393076</v>
      </c>
      <c r="X460" s="34">
        <f t="shared" si="243"/>
        <v>1668.8511771228391</v>
      </c>
      <c r="Y460" s="34">
        <f t="shared" si="243"/>
        <v>1621.1627754190665</v>
      </c>
      <c r="Z460" s="34">
        <f t="shared" si="243"/>
        <v>1548.4431079408746</v>
      </c>
      <c r="AA460" s="34">
        <f t="shared" si="243"/>
        <v>1319.8639684079944</v>
      </c>
      <c r="AB460" s="34">
        <f t="shared" si="243"/>
        <v>1426.7012997551087</v>
      </c>
      <c r="AC460" s="34">
        <f t="shared" si="243"/>
        <v>1256.854233111806</v>
      </c>
      <c r="AD460" s="34">
        <f t="shared" si="243"/>
        <v>968.95777244244266</v>
      </c>
      <c r="AE460" s="34">
        <f t="shared" si="243"/>
        <v>811.10725177531197</v>
      </c>
      <c r="AF460" s="34">
        <f t="shared" si="243"/>
        <v>602.98999303642256</v>
      </c>
      <c r="AG460" s="34">
        <f t="shared" si="243"/>
        <v>477.95186733381627</v>
      </c>
      <c r="AH460" s="34">
        <f t="shared" si="243"/>
        <v>312.56878169756533</v>
      </c>
      <c r="AI460" s="34">
        <f t="shared" si="243"/>
        <v>-486.46720638443492</v>
      </c>
      <c r="AJ460" s="34">
        <f t="shared" si="243"/>
        <v>0</v>
      </c>
      <c r="AK460" s="34">
        <f t="shared" si="243"/>
        <v>0</v>
      </c>
      <c r="AL460" s="34">
        <f t="shared" si="243"/>
        <v>0</v>
      </c>
      <c r="AM460" s="34">
        <f t="shared" si="243"/>
        <v>0</v>
      </c>
      <c r="AN460" s="34">
        <f t="shared" si="243"/>
        <v>0</v>
      </c>
      <c r="AO460" s="34">
        <f t="shared" si="243"/>
        <v>0</v>
      </c>
      <c r="AP460" s="28"/>
    </row>
    <row r="461" spans="1:42" s="26" customFormat="1" ht="15.6" customHeight="1" x14ac:dyDescent="0.25">
      <c r="A461" s="13"/>
      <c r="B461" s="13"/>
      <c r="C461" s="26" t="s">
        <v>250</v>
      </c>
      <c r="E461" s="85"/>
      <c r="F461" s="41">
        <f>+F460</f>
        <v>-166.88</v>
      </c>
      <c r="G461" s="41">
        <f t="shared" ref="G461:AN461" si="244">+G460+F461</f>
        <v>-166.88</v>
      </c>
      <c r="H461" s="41">
        <f t="shared" si="244"/>
        <v>-166.88</v>
      </c>
      <c r="I461" s="41">
        <f t="shared" si="244"/>
        <v>-166.88</v>
      </c>
      <c r="J461" s="41">
        <f t="shared" si="244"/>
        <v>-166.88</v>
      </c>
      <c r="K461" s="41">
        <f t="shared" si="244"/>
        <v>-166.88</v>
      </c>
      <c r="L461" s="41">
        <f t="shared" si="244"/>
        <v>-166.88</v>
      </c>
      <c r="M461" s="41">
        <f t="shared" si="244"/>
        <v>-166.88</v>
      </c>
      <c r="N461" s="41">
        <f t="shared" si="244"/>
        <v>-302.99149999999997</v>
      </c>
      <c r="O461" s="41">
        <f t="shared" si="244"/>
        <v>-302.99149999999997</v>
      </c>
      <c r="P461" s="41">
        <f t="shared" si="244"/>
        <v>-302.99149999999997</v>
      </c>
      <c r="Q461" s="41">
        <f t="shared" si="244"/>
        <v>-302.99149999999997</v>
      </c>
      <c r="R461" s="41">
        <f t="shared" si="244"/>
        <v>-302.99149999999997</v>
      </c>
      <c r="S461" s="41">
        <f t="shared" si="244"/>
        <v>-954.93533799999989</v>
      </c>
      <c r="T461" s="41">
        <f t="shared" si="244"/>
        <v>-3256.7985813999994</v>
      </c>
      <c r="U461" s="41">
        <f t="shared" si="244"/>
        <v>-5082.9434211639991</v>
      </c>
      <c r="V461" s="41">
        <f t="shared" si="244"/>
        <v>-5453.4912089238196</v>
      </c>
      <c r="W461" s="41">
        <f t="shared" si="244"/>
        <v>-4439.0534045307431</v>
      </c>
      <c r="X461" s="41">
        <f t="shared" si="244"/>
        <v>-2770.202227407904</v>
      </c>
      <c r="Y461" s="41">
        <f t="shared" si="244"/>
        <v>-1149.0394519888375</v>
      </c>
      <c r="Z461" s="41">
        <f t="shared" si="244"/>
        <v>399.40365595203707</v>
      </c>
      <c r="AA461" s="41">
        <f t="shared" si="244"/>
        <v>1719.2676243600315</v>
      </c>
      <c r="AB461" s="41">
        <f t="shared" si="244"/>
        <v>3145.96892411514</v>
      </c>
      <c r="AC461" s="41">
        <f t="shared" si="244"/>
        <v>4402.823157226946</v>
      </c>
      <c r="AD461" s="41">
        <f t="shared" si="244"/>
        <v>5371.7809296693886</v>
      </c>
      <c r="AE461" s="41">
        <f t="shared" si="244"/>
        <v>6182.8881814447004</v>
      </c>
      <c r="AF461" s="41">
        <f t="shared" si="244"/>
        <v>6785.8781744811231</v>
      </c>
      <c r="AG461" s="41">
        <f t="shared" si="244"/>
        <v>7263.8300418149392</v>
      </c>
      <c r="AH461" s="41">
        <f t="shared" si="244"/>
        <v>7576.3988235125044</v>
      </c>
      <c r="AI461" s="41">
        <f t="shared" si="244"/>
        <v>7089.9316171280698</v>
      </c>
      <c r="AJ461" s="41">
        <f t="shared" si="244"/>
        <v>7089.9316171280698</v>
      </c>
      <c r="AK461" s="41">
        <f t="shared" si="244"/>
        <v>7089.9316171280698</v>
      </c>
      <c r="AL461" s="41">
        <f t="shared" si="244"/>
        <v>7089.9316171280698</v>
      </c>
      <c r="AM461" s="41">
        <f t="shared" si="244"/>
        <v>7089.9316171280698</v>
      </c>
      <c r="AN461" s="41">
        <f t="shared" si="244"/>
        <v>7089.9316171280698</v>
      </c>
      <c r="AO461" s="27"/>
      <c r="AP461" s="28"/>
    </row>
    <row r="462" spans="1:42" s="43" customFormat="1" x14ac:dyDescent="0.25">
      <c r="A462" s="13"/>
      <c r="C462" s="43" t="s">
        <v>208</v>
      </c>
      <c r="E462" s="99">
        <f>SUM(F462:AN462)</f>
        <v>7</v>
      </c>
      <c r="F462" s="259"/>
      <c r="G462" s="259"/>
      <c r="H462" s="259"/>
      <c r="I462" s="259"/>
      <c r="J462" s="259"/>
      <c r="K462" s="259"/>
      <c r="L462" s="259"/>
      <c r="M462" s="259"/>
      <c r="N462" s="259"/>
      <c r="O462" s="259"/>
      <c r="P462" s="259"/>
      <c r="Q462" s="259"/>
      <c r="R462" s="259"/>
      <c r="S462" s="259">
        <f t="shared" ref="S462:AN462" si="245">IF(S461&gt;0,"",1)</f>
        <v>1</v>
      </c>
      <c r="T462" s="259">
        <f t="shared" si="245"/>
        <v>1</v>
      </c>
      <c r="U462" s="259">
        <f t="shared" si="245"/>
        <v>1</v>
      </c>
      <c r="V462" s="259">
        <f t="shared" si="245"/>
        <v>1</v>
      </c>
      <c r="W462" s="259">
        <f t="shared" si="245"/>
        <v>1</v>
      </c>
      <c r="X462" s="259">
        <f t="shared" si="245"/>
        <v>1</v>
      </c>
      <c r="Y462" s="259">
        <f t="shared" si="245"/>
        <v>1</v>
      </c>
      <c r="Z462" s="259" t="str">
        <f t="shared" si="245"/>
        <v/>
      </c>
      <c r="AA462" s="259" t="str">
        <f t="shared" si="245"/>
        <v/>
      </c>
      <c r="AB462" s="259" t="str">
        <f t="shared" si="245"/>
        <v/>
      </c>
      <c r="AC462" s="259" t="str">
        <f t="shared" si="245"/>
        <v/>
      </c>
      <c r="AD462" s="259" t="str">
        <f t="shared" si="245"/>
        <v/>
      </c>
      <c r="AE462" s="259" t="str">
        <f t="shared" si="245"/>
        <v/>
      </c>
      <c r="AF462" s="259" t="str">
        <f t="shared" si="245"/>
        <v/>
      </c>
      <c r="AG462" s="259" t="str">
        <f t="shared" si="245"/>
        <v/>
      </c>
      <c r="AH462" s="259" t="str">
        <f t="shared" si="245"/>
        <v/>
      </c>
      <c r="AI462" s="259" t="str">
        <f t="shared" si="245"/>
        <v/>
      </c>
      <c r="AJ462" s="259" t="str">
        <f t="shared" si="245"/>
        <v/>
      </c>
      <c r="AK462" s="259" t="str">
        <f t="shared" si="245"/>
        <v/>
      </c>
      <c r="AL462" s="259" t="str">
        <f t="shared" si="245"/>
        <v/>
      </c>
      <c r="AM462" s="259" t="str">
        <f t="shared" si="245"/>
        <v/>
      </c>
      <c r="AN462" s="259" t="str">
        <f t="shared" si="245"/>
        <v/>
      </c>
      <c r="AO462" s="27"/>
      <c r="AP462" s="28"/>
    </row>
    <row r="463" spans="1:42" x14ac:dyDescent="0.25">
      <c r="F463" s="394" t="s">
        <v>266</v>
      </c>
      <c r="G463" s="395"/>
      <c r="H463" s="395"/>
      <c r="I463" s="396"/>
    </row>
    <row r="464" spans="1:42" x14ac:dyDescent="0.25">
      <c r="F464" s="268" t="s">
        <v>267</v>
      </c>
      <c r="G464" s="269" t="s">
        <v>268</v>
      </c>
      <c r="H464" s="269" t="s">
        <v>267</v>
      </c>
      <c r="I464" s="270" t="s">
        <v>269</v>
      </c>
    </row>
    <row r="465" spans="1:42" x14ac:dyDescent="0.25">
      <c r="F465" s="271" t="s">
        <v>270</v>
      </c>
      <c r="G465" s="106">
        <f>+E443</f>
        <v>4877.2141557539117</v>
      </c>
      <c r="H465" s="106"/>
      <c r="I465" s="273">
        <f>+F455</f>
        <v>0.40755032555932169</v>
      </c>
    </row>
    <row r="466" spans="1:42" x14ac:dyDescent="0.25">
      <c r="F466" s="271">
        <f>+Dashboard!AC6</f>
        <v>70</v>
      </c>
      <c r="G466" s="106">
        <f t="dataTable" ref="G466:G468" dt2D="0" dtr="0" r1="D248" ca="1"/>
        <v>4877.2141557539117</v>
      </c>
      <c r="H466" s="106">
        <f>+Dashboard!AC6</f>
        <v>70</v>
      </c>
      <c r="I466" s="273">
        <f t="dataTable" ref="I466:I468" dt2D="0" dtr="0" r1="D248" ca="1"/>
        <v>0.40755032555932169</v>
      </c>
    </row>
    <row r="467" spans="1:42" x14ac:dyDescent="0.25">
      <c r="F467" s="271">
        <f>+Dashboard!AC7</f>
        <v>85</v>
      </c>
      <c r="G467" s="106">
        <v>7435.0915447360785</v>
      </c>
      <c r="H467" s="106">
        <f>+Dashboard!AC7</f>
        <v>85</v>
      </c>
      <c r="I467" s="273">
        <v>0.4377569256969342</v>
      </c>
    </row>
    <row r="468" spans="1:42" x14ac:dyDescent="0.25">
      <c r="F468" s="272">
        <f>+Dashboard!AC8</f>
        <v>100</v>
      </c>
      <c r="G468" s="109">
        <v>9992.9689337182444</v>
      </c>
      <c r="H468" s="109">
        <f>+Dashboard!AC8</f>
        <v>100</v>
      </c>
      <c r="I468" s="274">
        <v>0.45418672769570684</v>
      </c>
    </row>
    <row r="471" spans="1:42" s="357" customFormat="1" ht="34.35" customHeight="1" x14ac:dyDescent="0.4">
      <c r="A471" s="345" t="s">
        <v>343</v>
      </c>
      <c r="B471" s="346"/>
      <c r="C471" s="346"/>
      <c r="D471" s="346"/>
      <c r="E471" s="347"/>
      <c r="F471" s="346"/>
      <c r="G471" s="346"/>
      <c r="H471" s="346"/>
      <c r="I471" s="348"/>
      <c r="J471" s="349"/>
      <c r="K471" s="350"/>
      <c r="L471" s="351"/>
      <c r="M471" s="352"/>
      <c r="N471" s="352"/>
      <c r="O471" s="352"/>
      <c r="P471" s="352"/>
      <c r="Q471" s="352"/>
      <c r="R471" s="352"/>
      <c r="S471" s="353"/>
      <c r="T471" s="353"/>
      <c r="U471" s="353"/>
      <c r="V471" s="353"/>
      <c r="W471" s="353"/>
      <c r="X471" s="353"/>
      <c r="Y471" s="353"/>
      <c r="Z471" s="353"/>
      <c r="AA471" s="353"/>
      <c r="AB471" s="353"/>
      <c r="AC471" s="354"/>
      <c r="AD471" s="353"/>
      <c r="AE471" s="353"/>
      <c r="AF471" s="353"/>
      <c r="AG471" s="353"/>
      <c r="AH471" s="353"/>
      <c r="AI471" s="353"/>
      <c r="AJ471" s="353"/>
      <c r="AK471" s="353"/>
      <c r="AL471" s="353"/>
      <c r="AM471" s="353"/>
      <c r="AN471" s="353"/>
      <c r="AO471" s="355"/>
      <c r="AP471" s="356"/>
    </row>
    <row r="473" spans="1:42" ht="15.75" customHeight="1" x14ac:dyDescent="0.25">
      <c r="A473" s="11" t="s">
        <v>177</v>
      </c>
    </row>
    <row r="474" spans="1:42" s="26" customFormat="1" ht="15.6" customHeight="1" x14ac:dyDescent="0.25">
      <c r="A474" s="13"/>
      <c r="B474" t="s">
        <v>69</v>
      </c>
      <c r="E474" s="85">
        <f t="shared" ref="E474:E482" si="246">SUM(F474:AN474)</f>
        <v>12640.476583416506</v>
      </c>
      <c r="F474" s="36">
        <f>+F426+F192</f>
        <v>0</v>
      </c>
      <c r="G474" s="36">
        <f t="shared" ref="G474:AN479" si="247">+G426+G192</f>
        <v>0</v>
      </c>
      <c r="H474" s="36">
        <f t="shared" si="247"/>
        <v>0</v>
      </c>
      <c r="I474" s="36">
        <f t="shared" si="247"/>
        <v>0</v>
      </c>
      <c r="J474" s="36">
        <f t="shared" si="247"/>
        <v>0</v>
      </c>
      <c r="K474" s="36">
        <f t="shared" si="247"/>
        <v>0</v>
      </c>
      <c r="L474" s="36">
        <f t="shared" si="247"/>
        <v>0</v>
      </c>
      <c r="M474" s="36">
        <f t="shared" si="247"/>
        <v>0</v>
      </c>
      <c r="N474" s="36">
        <f t="shared" si="247"/>
        <v>0</v>
      </c>
      <c r="O474" s="36">
        <f t="shared" si="247"/>
        <v>0</v>
      </c>
      <c r="P474" s="36">
        <f t="shared" si="247"/>
        <v>0</v>
      </c>
      <c r="Q474" s="36">
        <f t="shared" si="247"/>
        <v>0</v>
      </c>
      <c r="R474" s="36">
        <f t="shared" si="247"/>
        <v>0</v>
      </c>
      <c r="S474" s="36">
        <f t="shared" si="247"/>
        <v>0</v>
      </c>
      <c r="T474" s="36">
        <f t="shared" si="247"/>
        <v>0</v>
      </c>
      <c r="U474" s="36">
        <f t="shared" si="247"/>
        <v>0</v>
      </c>
      <c r="V474" s="36">
        <f t="shared" si="247"/>
        <v>363.13211249999995</v>
      </c>
      <c r="W474" s="36">
        <f t="shared" si="247"/>
        <v>1382.8070843999999</v>
      </c>
      <c r="X474" s="36">
        <f t="shared" si="247"/>
        <v>2115.6948391320002</v>
      </c>
      <c r="Y474" s="36">
        <f t="shared" si="247"/>
        <v>2158.0087359146401</v>
      </c>
      <c r="Z474" s="36">
        <f t="shared" si="247"/>
        <v>2186.1630501070736</v>
      </c>
      <c r="AA474" s="36">
        <f t="shared" si="247"/>
        <v>689.21387097009574</v>
      </c>
      <c r="AB474" s="36">
        <f t="shared" si="247"/>
        <v>671.88226738287767</v>
      </c>
      <c r="AC474" s="36">
        <f t="shared" si="247"/>
        <v>547.75168369343248</v>
      </c>
      <c r="AD474" s="36">
        <f t="shared" si="247"/>
        <v>521.19766168121998</v>
      </c>
      <c r="AE474" s="36">
        <f t="shared" si="247"/>
        <v>519.53233762710806</v>
      </c>
      <c r="AF474" s="36">
        <f t="shared" si="247"/>
        <v>499.90252177731639</v>
      </c>
      <c r="AG474" s="36">
        <f t="shared" si="247"/>
        <v>489.83227363130749</v>
      </c>
      <c r="AH474" s="36">
        <f t="shared" si="247"/>
        <v>495.35814459943464</v>
      </c>
      <c r="AI474" s="36">
        <f t="shared" si="247"/>
        <v>0</v>
      </c>
      <c r="AJ474" s="36">
        <f t="shared" si="247"/>
        <v>0</v>
      </c>
      <c r="AK474" s="36">
        <f t="shared" si="247"/>
        <v>0</v>
      </c>
      <c r="AL474" s="36">
        <f t="shared" si="247"/>
        <v>0</v>
      </c>
      <c r="AM474" s="36">
        <f t="shared" si="247"/>
        <v>0</v>
      </c>
      <c r="AN474" s="36">
        <f t="shared" si="247"/>
        <v>0</v>
      </c>
      <c r="AO474" s="32"/>
      <c r="AP474" s="28"/>
    </row>
    <row r="475" spans="1:42" s="26" customFormat="1" ht="15.6" customHeight="1" x14ac:dyDescent="0.25">
      <c r="A475" s="13"/>
      <c r="B475" t="s">
        <v>70</v>
      </c>
      <c r="E475" s="85">
        <f t="shared" si="246"/>
        <v>23588.360332534226</v>
      </c>
      <c r="F475" s="36">
        <f t="shared" ref="F475:U479" si="248">+F427+F193</f>
        <v>0</v>
      </c>
      <c r="G475" s="36">
        <f t="shared" si="248"/>
        <v>0</v>
      </c>
      <c r="H475" s="36">
        <f t="shared" si="248"/>
        <v>0</v>
      </c>
      <c r="I475" s="36">
        <f t="shared" si="248"/>
        <v>0</v>
      </c>
      <c r="J475" s="36">
        <f t="shared" si="248"/>
        <v>0</v>
      </c>
      <c r="K475" s="36">
        <f t="shared" si="248"/>
        <v>0</v>
      </c>
      <c r="L475" s="36">
        <f t="shared" si="248"/>
        <v>0</v>
      </c>
      <c r="M475" s="36">
        <f t="shared" si="248"/>
        <v>0</v>
      </c>
      <c r="N475" s="36">
        <f t="shared" si="248"/>
        <v>0</v>
      </c>
      <c r="O475" s="36">
        <f t="shared" si="248"/>
        <v>0</v>
      </c>
      <c r="P475" s="36">
        <f t="shared" si="248"/>
        <v>0</v>
      </c>
      <c r="Q475" s="36">
        <f t="shared" si="248"/>
        <v>0</v>
      </c>
      <c r="R475" s="36">
        <f t="shared" si="248"/>
        <v>0</v>
      </c>
      <c r="S475" s="36">
        <f t="shared" si="248"/>
        <v>0</v>
      </c>
      <c r="T475" s="36">
        <f t="shared" si="248"/>
        <v>0</v>
      </c>
      <c r="U475" s="36">
        <f t="shared" si="248"/>
        <v>0</v>
      </c>
      <c r="V475" s="36">
        <f t="shared" si="247"/>
        <v>363.13211249999995</v>
      </c>
      <c r="W475" s="36">
        <f t="shared" si="247"/>
        <v>1382.8070843999999</v>
      </c>
      <c r="X475" s="36">
        <f t="shared" si="247"/>
        <v>2044.5878427299015</v>
      </c>
      <c r="Y475" s="36">
        <f t="shared" si="247"/>
        <v>2004.41417433827</v>
      </c>
      <c r="Z475" s="36">
        <f t="shared" si="247"/>
        <v>2033.8501205794412</v>
      </c>
      <c r="AA475" s="36">
        <f t="shared" si="247"/>
        <v>2742.4195492444078</v>
      </c>
      <c r="AB475" s="36">
        <f t="shared" si="247"/>
        <v>3096.4288669249277</v>
      </c>
      <c r="AC475" s="36">
        <f t="shared" si="247"/>
        <v>2550.2496333795398</v>
      </c>
      <c r="AD475" s="36">
        <f t="shared" si="247"/>
        <v>2001.7287209639032</v>
      </c>
      <c r="AE475" s="36">
        <f t="shared" si="247"/>
        <v>1748.9353400874313</v>
      </c>
      <c r="AF475" s="36">
        <f t="shared" si="247"/>
        <v>1423.551384294341</v>
      </c>
      <c r="AG475" s="36">
        <f t="shared" si="247"/>
        <v>1233.0037475296476</v>
      </c>
      <c r="AH475" s="36">
        <f t="shared" si="247"/>
        <v>963.25175556241356</v>
      </c>
      <c r="AI475" s="36">
        <f t="shared" si="247"/>
        <v>0</v>
      </c>
      <c r="AJ475" s="36">
        <f t="shared" si="247"/>
        <v>0</v>
      </c>
      <c r="AK475" s="36">
        <f t="shared" si="247"/>
        <v>0</v>
      </c>
      <c r="AL475" s="36">
        <f t="shared" si="247"/>
        <v>0</v>
      </c>
      <c r="AM475" s="36">
        <f t="shared" si="247"/>
        <v>0</v>
      </c>
      <c r="AN475" s="36">
        <f t="shared" si="247"/>
        <v>0</v>
      </c>
      <c r="AO475" s="32"/>
      <c r="AP475" s="28"/>
    </row>
    <row r="476" spans="1:42" s="26" customFormat="1" ht="15.6" customHeight="1" x14ac:dyDescent="0.25">
      <c r="A476" s="13"/>
      <c r="B476" t="s">
        <v>136</v>
      </c>
      <c r="E476" s="85">
        <f t="shared" si="246"/>
        <v>581</v>
      </c>
      <c r="F476" s="36">
        <f t="shared" si="248"/>
        <v>320</v>
      </c>
      <c r="G476" s="36">
        <f t="shared" si="247"/>
        <v>0</v>
      </c>
      <c r="H476" s="36">
        <f t="shared" si="247"/>
        <v>0</v>
      </c>
      <c r="I476" s="36">
        <f t="shared" si="247"/>
        <v>0</v>
      </c>
      <c r="J476" s="36">
        <f t="shared" si="247"/>
        <v>0</v>
      </c>
      <c r="K476" s="36">
        <f t="shared" si="247"/>
        <v>0</v>
      </c>
      <c r="L476" s="36">
        <f t="shared" si="247"/>
        <v>0</v>
      </c>
      <c r="M476" s="36">
        <f t="shared" si="247"/>
        <v>0</v>
      </c>
      <c r="N476" s="36">
        <f t="shared" si="247"/>
        <v>261</v>
      </c>
      <c r="O476" s="36">
        <f t="shared" si="247"/>
        <v>0</v>
      </c>
      <c r="P476" s="36">
        <f t="shared" si="247"/>
        <v>0</v>
      </c>
      <c r="Q476" s="36">
        <f t="shared" si="247"/>
        <v>0</v>
      </c>
      <c r="R476" s="36">
        <f t="shared" si="247"/>
        <v>0</v>
      </c>
      <c r="S476" s="36">
        <f t="shared" si="247"/>
        <v>0</v>
      </c>
      <c r="T476" s="36">
        <f t="shared" si="247"/>
        <v>0</v>
      </c>
      <c r="U476" s="36">
        <f t="shared" si="247"/>
        <v>0</v>
      </c>
      <c r="V476" s="36">
        <f t="shared" si="247"/>
        <v>0</v>
      </c>
      <c r="W476" s="36">
        <f t="shared" si="247"/>
        <v>0</v>
      </c>
      <c r="X476" s="36">
        <f t="shared" si="247"/>
        <v>0</v>
      </c>
      <c r="Y476" s="36">
        <f t="shared" si="247"/>
        <v>0</v>
      </c>
      <c r="Z476" s="36">
        <f t="shared" si="247"/>
        <v>0</v>
      </c>
      <c r="AA476" s="36">
        <f t="shared" si="247"/>
        <v>0</v>
      </c>
      <c r="AB476" s="36">
        <f t="shared" si="247"/>
        <v>0</v>
      </c>
      <c r="AC476" s="36">
        <f t="shared" si="247"/>
        <v>0</v>
      </c>
      <c r="AD476" s="36">
        <f t="shared" si="247"/>
        <v>0</v>
      </c>
      <c r="AE476" s="36">
        <f t="shared" si="247"/>
        <v>0</v>
      </c>
      <c r="AF476" s="36">
        <f t="shared" si="247"/>
        <v>0</v>
      </c>
      <c r="AG476" s="36">
        <f t="shared" si="247"/>
        <v>0</v>
      </c>
      <c r="AH476" s="36">
        <f t="shared" si="247"/>
        <v>0</v>
      </c>
      <c r="AI476" s="36">
        <f t="shared" si="247"/>
        <v>0</v>
      </c>
      <c r="AJ476" s="36">
        <f t="shared" si="247"/>
        <v>0</v>
      </c>
      <c r="AK476" s="36">
        <f t="shared" si="247"/>
        <v>0</v>
      </c>
      <c r="AL476" s="36">
        <f t="shared" si="247"/>
        <v>0</v>
      </c>
      <c r="AM476" s="36">
        <f t="shared" si="247"/>
        <v>0</v>
      </c>
      <c r="AN476" s="36">
        <f t="shared" si="247"/>
        <v>0</v>
      </c>
      <c r="AO476" s="32"/>
      <c r="AP476" s="28"/>
    </row>
    <row r="477" spans="1:42" s="26" customFormat="1" ht="15.6" customHeight="1" x14ac:dyDescent="0.25">
      <c r="A477" s="13"/>
      <c r="B477" t="s">
        <v>178</v>
      </c>
      <c r="E477" s="85">
        <f t="shared" si="246"/>
        <v>11312.118288678055</v>
      </c>
      <c r="F477" s="36">
        <f t="shared" si="248"/>
        <v>0</v>
      </c>
      <c r="G477" s="36">
        <f t="shared" si="247"/>
        <v>0</v>
      </c>
      <c r="H477" s="36">
        <f t="shared" si="247"/>
        <v>0</v>
      </c>
      <c r="I477" s="36">
        <f t="shared" si="247"/>
        <v>0</v>
      </c>
      <c r="J477" s="36">
        <f t="shared" si="247"/>
        <v>0</v>
      </c>
      <c r="K477" s="36">
        <f t="shared" si="247"/>
        <v>0</v>
      </c>
      <c r="L477" s="36">
        <f t="shared" si="247"/>
        <v>0</v>
      </c>
      <c r="M477" s="36">
        <f t="shared" si="247"/>
        <v>0</v>
      </c>
      <c r="N477" s="36">
        <f t="shared" si="247"/>
        <v>0</v>
      </c>
      <c r="O477" s="36">
        <f t="shared" si="247"/>
        <v>0</v>
      </c>
      <c r="P477" s="36">
        <f t="shared" si="247"/>
        <v>0</v>
      </c>
      <c r="Q477" s="36">
        <f t="shared" si="247"/>
        <v>0</v>
      </c>
      <c r="R477" s="36">
        <f t="shared" si="247"/>
        <v>0</v>
      </c>
      <c r="S477" s="36">
        <f t="shared" si="247"/>
        <v>1250.1319999999998</v>
      </c>
      <c r="T477" s="36">
        <f t="shared" si="247"/>
        <v>4413.9275999999991</v>
      </c>
      <c r="U477" s="36">
        <f t="shared" si="247"/>
        <v>3501.7158959999992</v>
      </c>
      <c r="V477" s="36">
        <f t="shared" si="247"/>
        <v>714.35004278399981</v>
      </c>
      <c r="W477" s="36">
        <f t="shared" si="247"/>
        <v>0</v>
      </c>
      <c r="X477" s="36">
        <f t="shared" si="247"/>
        <v>0</v>
      </c>
      <c r="Y477" s="36">
        <f t="shared" si="247"/>
        <v>0</v>
      </c>
      <c r="Z477" s="36">
        <f t="shared" si="247"/>
        <v>181.19000142086094</v>
      </c>
      <c r="AA477" s="36">
        <f t="shared" si="247"/>
        <v>639.7400819398091</v>
      </c>
      <c r="AB477" s="36">
        <f t="shared" si="247"/>
        <v>507.52713167224852</v>
      </c>
      <c r="AC477" s="36">
        <f t="shared" si="247"/>
        <v>103.5355348611387</v>
      </c>
      <c r="AD477" s="36">
        <f t="shared" si="247"/>
        <v>0</v>
      </c>
      <c r="AE477" s="36">
        <f t="shared" si="247"/>
        <v>0</v>
      </c>
      <c r="AF477" s="36">
        <f t="shared" si="247"/>
        <v>0</v>
      </c>
      <c r="AG477" s="36">
        <f t="shared" si="247"/>
        <v>0</v>
      </c>
      <c r="AH477" s="36">
        <f t="shared" si="247"/>
        <v>0</v>
      </c>
      <c r="AI477" s="36">
        <f t="shared" si="247"/>
        <v>0</v>
      </c>
      <c r="AJ477" s="36">
        <f t="shared" si="247"/>
        <v>0</v>
      </c>
      <c r="AK477" s="36">
        <f t="shared" si="247"/>
        <v>0</v>
      </c>
      <c r="AL477" s="36">
        <f t="shared" si="247"/>
        <v>0</v>
      </c>
      <c r="AM477" s="36">
        <f t="shared" si="247"/>
        <v>0</v>
      </c>
      <c r="AN477" s="36">
        <f t="shared" si="247"/>
        <v>0</v>
      </c>
      <c r="AO477" s="32"/>
      <c r="AP477" s="28"/>
    </row>
    <row r="478" spans="1:42" s="26" customFormat="1" ht="15.6" customHeight="1" x14ac:dyDescent="0.25">
      <c r="A478" s="13"/>
      <c r="B478" t="s">
        <v>53</v>
      </c>
      <c r="E478" s="85">
        <f t="shared" si="246"/>
        <v>10028.487951077997</v>
      </c>
      <c r="F478" s="36">
        <f t="shared" si="248"/>
        <v>0</v>
      </c>
      <c r="G478" s="36">
        <f t="shared" si="247"/>
        <v>0</v>
      </c>
      <c r="H478" s="36">
        <f t="shared" si="247"/>
        <v>0</v>
      </c>
      <c r="I478" s="36">
        <f t="shared" si="247"/>
        <v>0</v>
      </c>
      <c r="J478" s="36">
        <f t="shared" si="247"/>
        <v>0</v>
      </c>
      <c r="K478" s="36">
        <f t="shared" si="247"/>
        <v>0</v>
      </c>
      <c r="L478" s="36">
        <f t="shared" si="247"/>
        <v>0</v>
      </c>
      <c r="M478" s="36">
        <f t="shared" si="247"/>
        <v>0</v>
      </c>
      <c r="N478" s="36">
        <f t="shared" si="247"/>
        <v>0</v>
      </c>
      <c r="O478" s="36">
        <f t="shared" si="247"/>
        <v>0</v>
      </c>
      <c r="P478" s="36">
        <f t="shared" si="247"/>
        <v>0</v>
      </c>
      <c r="Q478" s="36">
        <f t="shared" si="247"/>
        <v>0</v>
      </c>
      <c r="R478" s="36">
        <f t="shared" si="247"/>
        <v>0</v>
      </c>
      <c r="S478" s="36">
        <f t="shared" si="247"/>
        <v>0</v>
      </c>
      <c r="T478" s="36">
        <f t="shared" si="247"/>
        <v>0</v>
      </c>
      <c r="U478" s="36">
        <f t="shared" si="247"/>
        <v>0</v>
      </c>
      <c r="V478" s="36">
        <f t="shared" si="247"/>
        <v>683.1240790153845</v>
      </c>
      <c r="W478" s="36">
        <f t="shared" si="247"/>
        <v>696.78656059569221</v>
      </c>
      <c r="X478" s="36">
        <f t="shared" si="247"/>
        <v>710.7222918076061</v>
      </c>
      <c r="Y478" s="36">
        <f t="shared" si="247"/>
        <v>724.93673764375831</v>
      </c>
      <c r="Z478" s="36">
        <f t="shared" si="247"/>
        <v>739.43547239663337</v>
      </c>
      <c r="AA478" s="36">
        <f t="shared" si="247"/>
        <v>754.22418184456615</v>
      </c>
      <c r="AB478" s="36">
        <f t="shared" si="247"/>
        <v>769.30866548145741</v>
      </c>
      <c r="AC478" s="36">
        <f t="shared" si="247"/>
        <v>784.69483879108668</v>
      </c>
      <c r="AD478" s="36">
        <f t="shared" si="247"/>
        <v>800.38873556690839</v>
      </c>
      <c r="AE478" s="36">
        <f t="shared" si="247"/>
        <v>816.39651027824652</v>
      </c>
      <c r="AF478" s="36">
        <f t="shared" si="247"/>
        <v>832.72444048381135</v>
      </c>
      <c r="AG478" s="36">
        <f t="shared" si="247"/>
        <v>849.37892929348766</v>
      </c>
      <c r="AH478" s="36">
        <f t="shared" si="247"/>
        <v>866.36650787935753</v>
      </c>
      <c r="AI478" s="36">
        <f t="shared" si="247"/>
        <v>0</v>
      </c>
      <c r="AJ478" s="36">
        <f t="shared" si="247"/>
        <v>0</v>
      </c>
      <c r="AK478" s="36">
        <f t="shared" si="247"/>
        <v>0</v>
      </c>
      <c r="AL478" s="36">
        <f t="shared" si="247"/>
        <v>0</v>
      </c>
      <c r="AM478" s="36">
        <f t="shared" si="247"/>
        <v>0</v>
      </c>
      <c r="AN478" s="36">
        <f t="shared" si="247"/>
        <v>0</v>
      </c>
      <c r="AO478" s="32"/>
      <c r="AP478" s="28"/>
    </row>
    <row r="479" spans="1:42" s="26" customFormat="1" ht="15.6" customHeight="1" x14ac:dyDescent="0.25">
      <c r="A479" s="13"/>
      <c r="B479" s="26" t="s">
        <v>257</v>
      </c>
      <c r="E479" s="85">
        <f t="shared" si="246"/>
        <v>1086.412514308091</v>
      </c>
      <c r="F479" s="36">
        <f t="shared" si="248"/>
        <v>13.76</v>
      </c>
      <c r="G479" s="36">
        <f t="shared" si="247"/>
        <v>0</v>
      </c>
      <c r="H479" s="36">
        <f t="shared" si="247"/>
        <v>0</v>
      </c>
      <c r="I479" s="36">
        <f t="shared" si="247"/>
        <v>0</v>
      </c>
      <c r="J479" s="36">
        <f t="shared" si="247"/>
        <v>0</v>
      </c>
      <c r="K479" s="36">
        <f t="shared" si="247"/>
        <v>0</v>
      </c>
      <c r="L479" s="36">
        <f t="shared" si="247"/>
        <v>0</v>
      </c>
      <c r="M479" s="36">
        <f t="shared" si="247"/>
        <v>0</v>
      </c>
      <c r="N479" s="36">
        <f t="shared" si="247"/>
        <v>11.223000000000001</v>
      </c>
      <c r="O479" s="36">
        <f t="shared" si="247"/>
        <v>0</v>
      </c>
      <c r="P479" s="36">
        <f t="shared" si="247"/>
        <v>0</v>
      </c>
      <c r="Q479" s="36">
        <f t="shared" si="247"/>
        <v>0</v>
      </c>
      <c r="R479" s="36">
        <f t="shared" si="247"/>
        <v>0</v>
      </c>
      <c r="S479" s="36">
        <f t="shared" si="247"/>
        <v>53.755675999999994</v>
      </c>
      <c r="T479" s="36">
        <f t="shared" si="247"/>
        <v>189.79888679999996</v>
      </c>
      <c r="U479" s="36">
        <f t="shared" si="247"/>
        <v>150.57378352799998</v>
      </c>
      <c r="V479" s="36">
        <f t="shared" si="247"/>
        <v>69.885678720256593</v>
      </c>
      <c r="W479" s="36">
        <f t="shared" si="247"/>
        <v>39.951999418155502</v>
      </c>
      <c r="X479" s="36">
        <f t="shared" si="247"/>
        <v>40.751039406518615</v>
      </c>
      <c r="Y479" s="36">
        <f t="shared" si="247"/>
        <v>41.56606019464899</v>
      </c>
      <c r="Z479" s="36">
        <f t="shared" si="247"/>
        <v>50.188551459638987</v>
      </c>
      <c r="AA479" s="36">
        <f t="shared" si="247"/>
        <v>70.754152549924612</v>
      </c>
      <c r="AB479" s="36">
        <f t="shared" si="247"/>
        <v>65.933902268949751</v>
      </c>
      <c r="AC479" s="36">
        <f t="shared" si="247"/>
        <v>49.444468318212898</v>
      </c>
      <c r="AD479" s="36">
        <f t="shared" si="247"/>
        <v>45.892289125567608</v>
      </c>
      <c r="AE479" s="36">
        <f t="shared" si="247"/>
        <v>46.810134908078957</v>
      </c>
      <c r="AF479" s="36">
        <f t="shared" si="247"/>
        <v>47.74633760624053</v>
      </c>
      <c r="AG479" s="36">
        <f t="shared" si="247"/>
        <v>48.70126435836535</v>
      </c>
      <c r="AH479" s="36">
        <f t="shared" si="247"/>
        <v>49.675289645532665</v>
      </c>
      <c r="AI479" s="36">
        <f t="shared" si="247"/>
        <v>0</v>
      </c>
      <c r="AJ479" s="36">
        <f t="shared" si="247"/>
        <v>0</v>
      </c>
      <c r="AK479" s="36">
        <f t="shared" si="247"/>
        <v>0</v>
      </c>
      <c r="AL479" s="36">
        <f t="shared" si="247"/>
        <v>0</v>
      </c>
      <c r="AM479" s="36">
        <f t="shared" si="247"/>
        <v>0</v>
      </c>
      <c r="AN479" s="36">
        <f t="shared" si="247"/>
        <v>0</v>
      </c>
      <c r="AO479" s="32"/>
      <c r="AP479" s="28"/>
    </row>
    <row r="480" spans="1:42" s="26" customFormat="1" ht="15.75" customHeight="1" x14ac:dyDescent="0.25">
      <c r="A480" s="13"/>
      <c r="B480" t="s">
        <v>356</v>
      </c>
      <c r="E480" s="85">
        <f t="shared" ref="E480" si="249">SUM(F480:AN480)</f>
        <v>870</v>
      </c>
      <c r="F480" s="36">
        <f>F492</f>
        <v>0</v>
      </c>
      <c r="G480" s="36">
        <f t="shared" ref="G480:AN480" si="250">G492</f>
        <v>0</v>
      </c>
      <c r="H480" s="36">
        <f t="shared" si="250"/>
        <v>0</v>
      </c>
      <c r="I480" s="36">
        <f t="shared" si="250"/>
        <v>0</v>
      </c>
      <c r="J480" s="36">
        <f t="shared" si="250"/>
        <v>0</v>
      </c>
      <c r="K480" s="36">
        <f t="shared" si="250"/>
        <v>0</v>
      </c>
      <c r="L480" s="36">
        <f t="shared" si="250"/>
        <v>0</v>
      </c>
      <c r="M480" s="36">
        <f t="shared" si="250"/>
        <v>0</v>
      </c>
      <c r="N480" s="36">
        <f t="shared" si="250"/>
        <v>0</v>
      </c>
      <c r="O480" s="36">
        <f t="shared" si="250"/>
        <v>0</v>
      </c>
      <c r="P480" s="36">
        <f t="shared" si="250"/>
        <v>0</v>
      </c>
      <c r="Q480" s="36">
        <f t="shared" si="250"/>
        <v>0</v>
      </c>
      <c r="R480" s="36">
        <f t="shared" si="250"/>
        <v>0</v>
      </c>
      <c r="S480" s="36">
        <f t="shared" si="250"/>
        <v>870</v>
      </c>
      <c r="T480" s="36">
        <f t="shared" si="250"/>
        <v>0</v>
      </c>
      <c r="U480" s="36">
        <f t="shared" si="250"/>
        <v>0</v>
      </c>
      <c r="V480" s="36">
        <f t="shared" si="250"/>
        <v>0</v>
      </c>
      <c r="W480" s="36">
        <f t="shared" si="250"/>
        <v>0</v>
      </c>
      <c r="X480" s="36">
        <f t="shared" si="250"/>
        <v>0</v>
      </c>
      <c r="Y480" s="36">
        <f t="shared" si="250"/>
        <v>0</v>
      </c>
      <c r="Z480" s="36">
        <f t="shared" si="250"/>
        <v>0</v>
      </c>
      <c r="AA480" s="36">
        <f t="shared" si="250"/>
        <v>0</v>
      </c>
      <c r="AB480" s="36">
        <f t="shared" si="250"/>
        <v>0</v>
      </c>
      <c r="AC480" s="36">
        <f t="shared" si="250"/>
        <v>0</v>
      </c>
      <c r="AD480" s="36">
        <f t="shared" si="250"/>
        <v>0</v>
      </c>
      <c r="AE480" s="36">
        <f t="shared" si="250"/>
        <v>0</v>
      </c>
      <c r="AF480" s="36">
        <f t="shared" si="250"/>
        <v>0</v>
      </c>
      <c r="AG480" s="36">
        <f t="shared" si="250"/>
        <v>0</v>
      </c>
      <c r="AH480" s="36">
        <f t="shared" si="250"/>
        <v>0</v>
      </c>
      <c r="AI480" s="36">
        <f t="shared" si="250"/>
        <v>0</v>
      </c>
      <c r="AJ480" s="36">
        <f t="shared" si="250"/>
        <v>0</v>
      </c>
      <c r="AK480" s="36">
        <f t="shared" si="250"/>
        <v>0</v>
      </c>
      <c r="AL480" s="36">
        <f t="shared" si="250"/>
        <v>0</v>
      </c>
      <c r="AM480" s="36">
        <f t="shared" si="250"/>
        <v>0</v>
      </c>
      <c r="AN480" s="36">
        <f t="shared" si="250"/>
        <v>0</v>
      </c>
      <c r="AO480" s="32"/>
      <c r="AP480" s="28"/>
    </row>
    <row r="481" spans="1:42" s="26" customFormat="1" ht="15.6" customHeight="1" x14ac:dyDescent="0.25">
      <c r="A481" s="13"/>
      <c r="B481" t="s">
        <v>107</v>
      </c>
      <c r="E481" s="85">
        <f t="shared" si="246"/>
        <v>972.93441276886983</v>
      </c>
      <c r="F481" s="36">
        <f t="shared" ref="F481:AN481" si="251">+F432+F198</f>
        <v>0</v>
      </c>
      <c r="G481" s="36">
        <f t="shared" si="251"/>
        <v>0</v>
      </c>
      <c r="H481" s="36">
        <f t="shared" si="251"/>
        <v>0</v>
      </c>
      <c r="I481" s="36">
        <f t="shared" si="251"/>
        <v>0</v>
      </c>
      <c r="J481" s="36">
        <f t="shared" si="251"/>
        <v>0</v>
      </c>
      <c r="K481" s="36">
        <f t="shared" si="251"/>
        <v>0</v>
      </c>
      <c r="L481" s="36">
        <f t="shared" si="251"/>
        <v>0</v>
      </c>
      <c r="M481" s="36">
        <f t="shared" si="251"/>
        <v>0</v>
      </c>
      <c r="N481" s="36">
        <f t="shared" si="251"/>
        <v>0</v>
      </c>
      <c r="O481" s="36">
        <f t="shared" si="251"/>
        <v>0</v>
      </c>
      <c r="P481" s="36">
        <f t="shared" si="251"/>
        <v>0</v>
      </c>
      <c r="Q481" s="36">
        <f t="shared" si="251"/>
        <v>0</v>
      </c>
      <c r="R481" s="36">
        <f t="shared" si="251"/>
        <v>0</v>
      </c>
      <c r="S481" s="36">
        <f t="shared" si="251"/>
        <v>0</v>
      </c>
      <c r="T481" s="36">
        <f t="shared" si="251"/>
        <v>0</v>
      </c>
      <c r="U481" s="36">
        <f t="shared" si="251"/>
        <v>0</v>
      </c>
      <c r="V481" s="36">
        <f t="shared" si="251"/>
        <v>0</v>
      </c>
      <c r="W481" s="36">
        <f t="shared" si="251"/>
        <v>0</v>
      </c>
      <c r="X481" s="36">
        <f t="shared" si="251"/>
        <v>0</v>
      </c>
      <c r="Y481" s="36">
        <f t="shared" si="251"/>
        <v>0</v>
      </c>
      <c r="Z481" s="36">
        <f t="shared" si="251"/>
        <v>0</v>
      </c>
      <c r="AA481" s="36">
        <f t="shared" si="251"/>
        <v>0</v>
      </c>
      <c r="AB481" s="36">
        <f t="shared" si="251"/>
        <v>0</v>
      </c>
      <c r="AC481" s="36">
        <f t="shared" si="251"/>
        <v>0</v>
      </c>
      <c r="AD481" s="36">
        <f t="shared" si="251"/>
        <v>0</v>
      </c>
      <c r="AE481" s="36">
        <f t="shared" si="251"/>
        <v>0</v>
      </c>
      <c r="AF481" s="36">
        <f t="shared" si="251"/>
        <v>0</v>
      </c>
      <c r="AG481" s="36">
        <f t="shared" si="251"/>
        <v>0</v>
      </c>
      <c r="AH481" s="36">
        <f t="shared" si="251"/>
        <v>0</v>
      </c>
      <c r="AI481" s="36">
        <f t="shared" si="251"/>
        <v>972.93441276886983</v>
      </c>
      <c r="AJ481" s="36">
        <f t="shared" si="251"/>
        <v>0</v>
      </c>
      <c r="AK481" s="36">
        <f t="shared" si="251"/>
        <v>0</v>
      </c>
      <c r="AL481" s="36">
        <f t="shared" si="251"/>
        <v>0</v>
      </c>
      <c r="AM481" s="36">
        <f t="shared" si="251"/>
        <v>0</v>
      </c>
      <c r="AN481" s="36">
        <f t="shared" si="251"/>
        <v>0</v>
      </c>
      <c r="AO481" s="32"/>
      <c r="AP481" s="28"/>
    </row>
    <row r="482" spans="1:42" s="26" customFormat="1" ht="15.6" customHeight="1" x14ac:dyDescent="0.25">
      <c r="A482" s="13"/>
      <c r="B482" s="26" t="s">
        <v>72</v>
      </c>
      <c r="E482" s="276">
        <f t="shared" si="246"/>
        <v>13117.883749117722</v>
      </c>
      <c r="F482" s="34">
        <f>+F474+F475-F476-F477-F478-F481-F479+F480</f>
        <v>-333.76</v>
      </c>
      <c r="G482" s="34">
        <f t="shared" ref="G482:AN482" si="252">+G474+G475-G476-G477-G478-G481-G479+G480</f>
        <v>0</v>
      </c>
      <c r="H482" s="34">
        <f t="shared" si="252"/>
        <v>0</v>
      </c>
      <c r="I482" s="34">
        <f t="shared" si="252"/>
        <v>0</v>
      </c>
      <c r="J482" s="34">
        <f t="shared" si="252"/>
        <v>0</v>
      </c>
      <c r="K482" s="34">
        <f t="shared" si="252"/>
        <v>0</v>
      </c>
      <c r="L482" s="34">
        <f t="shared" si="252"/>
        <v>0</v>
      </c>
      <c r="M482" s="34">
        <f t="shared" si="252"/>
        <v>0</v>
      </c>
      <c r="N482" s="34">
        <f t="shared" si="252"/>
        <v>-272.22300000000001</v>
      </c>
      <c r="O482" s="34">
        <f t="shared" si="252"/>
        <v>0</v>
      </c>
      <c r="P482" s="34">
        <f t="shared" si="252"/>
        <v>0</v>
      </c>
      <c r="Q482" s="34">
        <f t="shared" si="252"/>
        <v>0</v>
      </c>
      <c r="R482" s="34">
        <f t="shared" si="252"/>
        <v>0</v>
      </c>
      <c r="S482" s="34">
        <f t="shared" si="252"/>
        <v>-433.88767599999983</v>
      </c>
      <c r="T482" s="34">
        <f t="shared" si="252"/>
        <v>-4603.7264867999993</v>
      </c>
      <c r="U482" s="34">
        <f t="shared" si="252"/>
        <v>-3652.2896795279994</v>
      </c>
      <c r="V482" s="34">
        <f t="shared" si="252"/>
        <v>-741.09557551964099</v>
      </c>
      <c r="W482" s="34">
        <f t="shared" si="252"/>
        <v>2028.875608786152</v>
      </c>
      <c r="X482" s="34">
        <f t="shared" si="252"/>
        <v>3408.8093506477771</v>
      </c>
      <c r="Y482" s="34">
        <f t="shared" si="252"/>
        <v>3395.9201124145025</v>
      </c>
      <c r="Z482" s="34">
        <f t="shared" si="252"/>
        <v>3249.1991454093818</v>
      </c>
      <c r="AA482" s="34">
        <f t="shared" si="252"/>
        <v>1966.9150038802038</v>
      </c>
      <c r="AB482" s="34">
        <f t="shared" si="252"/>
        <v>2425.54143488515</v>
      </c>
      <c r="AC482" s="34">
        <f t="shared" si="252"/>
        <v>2160.326475102534</v>
      </c>
      <c r="AD482" s="34">
        <f t="shared" si="252"/>
        <v>1676.6453579526471</v>
      </c>
      <c r="AE482" s="34">
        <f t="shared" si="252"/>
        <v>1405.2610325282142</v>
      </c>
      <c r="AF482" s="34">
        <f t="shared" si="252"/>
        <v>1042.9831279816055</v>
      </c>
      <c r="AG482" s="34">
        <f t="shared" si="252"/>
        <v>824.75582750910212</v>
      </c>
      <c r="AH482" s="34">
        <f t="shared" si="252"/>
        <v>542.56810263695797</v>
      </c>
      <c r="AI482" s="34">
        <f t="shared" si="252"/>
        <v>-972.93441276886983</v>
      </c>
      <c r="AJ482" s="34">
        <f t="shared" si="252"/>
        <v>0</v>
      </c>
      <c r="AK482" s="34">
        <f t="shared" si="252"/>
        <v>0</v>
      </c>
      <c r="AL482" s="34">
        <f t="shared" si="252"/>
        <v>0</v>
      </c>
      <c r="AM482" s="34">
        <f t="shared" si="252"/>
        <v>0</v>
      </c>
      <c r="AN482" s="34">
        <f t="shared" si="252"/>
        <v>0</v>
      </c>
      <c r="AO482" s="35"/>
      <c r="AP482" s="28"/>
    </row>
    <row r="483" spans="1:42" ht="15.6" customHeight="1" x14ac:dyDescent="0.25">
      <c r="C483" t="s">
        <v>75</v>
      </c>
      <c r="D483"/>
      <c r="E483" s="190"/>
      <c r="F483" s="5">
        <f>+F482</f>
        <v>-333.76</v>
      </c>
      <c r="G483" s="5">
        <f t="shared" ref="G483" si="253">+G482+F483</f>
        <v>-333.76</v>
      </c>
      <c r="H483" s="5">
        <f t="shared" ref="H483" si="254">+H482+G483</f>
        <v>-333.76</v>
      </c>
      <c r="I483" s="5">
        <f t="shared" ref="I483" si="255">+I482+H483</f>
        <v>-333.76</v>
      </c>
      <c r="J483" s="5">
        <f t="shared" ref="J483" si="256">+J482+I483</f>
        <v>-333.76</v>
      </c>
      <c r="K483" s="5">
        <f t="shared" ref="K483" si="257">+K482+J483</f>
        <v>-333.76</v>
      </c>
      <c r="L483" s="5">
        <f t="shared" ref="L483" si="258">+L482+K483</f>
        <v>-333.76</v>
      </c>
      <c r="M483" s="5">
        <f t="shared" ref="M483" si="259">+M482+L483</f>
        <v>-333.76</v>
      </c>
      <c r="N483" s="5">
        <f t="shared" ref="N483" si="260">+N482+M483</f>
        <v>-605.98299999999995</v>
      </c>
      <c r="O483" s="5">
        <f t="shared" ref="O483" si="261">+O482+N483</f>
        <v>-605.98299999999995</v>
      </c>
      <c r="P483" s="5">
        <f t="shared" ref="P483" si="262">+P482+O483</f>
        <v>-605.98299999999995</v>
      </c>
      <c r="Q483" s="5">
        <f t="shared" ref="Q483" si="263">+Q482+P483</f>
        <v>-605.98299999999995</v>
      </c>
      <c r="R483" s="5">
        <f t="shared" ref="R483" si="264">+R482+Q483</f>
        <v>-605.98299999999995</v>
      </c>
      <c r="S483" s="5">
        <f t="shared" ref="S483" si="265">+S482+R483</f>
        <v>-1039.8706759999998</v>
      </c>
      <c r="T483" s="5">
        <f t="shared" ref="T483" si="266">+T482+S483</f>
        <v>-5643.5971627999988</v>
      </c>
      <c r="U483" s="5">
        <f t="shared" ref="U483" si="267">+U482+T483</f>
        <v>-9295.8868423279982</v>
      </c>
      <c r="V483" s="5">
        <f t="shared" ref="V483" si="268">+V482+U483</f>
        <v>-10036.982417847639</v>
      </c>
      <c r="W483" s="5">
        <f t="shared" ref="W483" si="269">+W482+V483</f>
        <v>-8008.1068090614872</v>
      </c>
      <c r="X483" s="5">
        <f t="shared" ref="X483" si="270">+X482+W483</f>
        <v>-4599.29745841371</v>
      </c>
      <c r="Y483" s="5">
        <f t="shared" ref="Y483" si="271">+Y482+X483</f>
        <v>-1203.3773459992076</v>
      </c>
      <c r="Z483" s="5">
        <f t="shared" ref="Z483" si="272">+Z482+Y483</f>
        <v>2045.8217994101742</v>
      </c>
      <c r="AA483" s="5">
        <f t="shared" ref="AA483" si="273">+AA482+Z483</f>
        <v>4012.7368032903778</v>
      </c>
      <c r="AB483" s="5">
        <f t="shared" ref="AB483" si="274">+AB482+AA483</f>
        <v>6438.2782381755278</v>
      </c>
      <c r="AC483" s="5">
        <f t="shared" ref="AC483" si="275">+AC482+AB483</f>
        <v>8598.6047132780623</v>
      </c>
      <c r="AD483" s="5">
        <f t="shared" ref="AD483" si="276">+AD482+AC483</f>
        <v>10275.25007123071</v>
      </c>
      <c r="AE483" s="5">
        <f t="shared" ref="AE483" si="277">+AE482+AD483</f>
        <v>11680.511103758925</v>
      </c>
      <c r="AF483" s="5">
        <f t="shared" ref="AF483" si="278">+AF482+AE483</f>
        <v>12723.494231740531</v>
      </c>
      <c r="AG483" s="5">
        <f t="shared" ref="AG483" si="279">+AG482+AF483</f>
        <v>13548.250059249633</v>
      </c>
      <c r="AH483" s="5">
        <f t="shared" ref="AH483" si="280">+AH482+AG483</f>
        <v>14090.818161886591</v>
      </c>
      <c r="AI483" s="5">
        <f t="shared" ref="AI483" si="281">+AI482+AH483</f>
        <v>13117.883749117722</v>
      </c>
      <c r="AJ483" s="5">
        <f t="shared" ref="AJ483" si="282">+AJ482+AI483</f>
        <v>13117.883749117722</v>
      </c>
      <c r="AK483" s="5">
        <f t="shared" ref="AK483" si="283">+AK482+AJ483</f>
        <v>13117.883749117722</v>
      </c>
      <c r="AL483" s="5">
        <f t="shared" ref="AL483" si="284">+AL482+AK483</f>
        <v>13117.883749117722</v>
      </c>
      <c r="AM483" s="5">
        <f t="shared" ref="AM483" si="285">+AM482+AL483</f>
        <v>13117.883749117722</v>
      </c>
      <c r="AN483" s="5">
        <f t="shared" ref="AN483" si="286">+AN482+AM483</f>
        <v>13117.883749117722</v>
      </c>
    </row>
    <row r="484" spans="1:42" ht="15.75" customHeight="1" x14ac:dyDescent="0.25">
      <c r="C484"/>
      <c r="D484"/>
      <c r="E484" s="190"/>
      <c r="S484" s="5"/>
      <c r="T484" s="5"/>
      <c r="U484" s="5"/>
      <c r="V484" s="5"/>
      <c r="W484" s="5"/>
      <c r="X484" s="5"/>
      <c r="Y484" s="5"/>
      <c r="Z484" s="5"/>
      <c r="AA484" s="5"/>
      <c r="AB484" s="5"/>
      <c r="AC484" s="5"/>
      <c r="AD484" s="5"/>
      <c r="AE484" s="5"/>
      <c r="AF484" s="5"/>
      <c r="AG484" s="5"/>
      <c r="AH484" s="5"/>
      <c r="AI484" s="5"/>
      <c r="AJ484" s="5"/>
      <c r="AK484" s="5"/>
      <c r="AL484" s="5"/>
      <c r="AM484" s="5"/>
      <c r="AN484" s="5"/>
    </row>
    <row r="485" spans="1:42" ht="15.75" customHeight="1" x14ac:dyDescent="0.25">
      <c r="A485" s="11" t="s">
        <v>176</v>
      </c>
    </row>
    <row r="486" spans="1:42" s="26" customFormat="1" ht="15.75" customHeight="1" x14ac:dyDescent="0.25">
      <c r="A486" s="13"/>
      <c r="B486" t="s">
        <v>7</v>
      </c>
      <c r="E486" s="85">
        <f t="shared" ref="E486:E493" si="287">SUM(F486:AN486)</f>
        <v>0</v>
      </c>
      <c r="F486" s="36">
        <f t="shared" ref="F486:AN486" si="288">+F437+F203</f>
        <v>0</v>
      </c>
      <c r="G486" s="36">
        <f t="shared" si="288"/>
        <v>0</v>
      </c>
      <c r="H486" s="36">
        <f t="shared" si="288"/>
        <v>0</v>
      </c>
      <c r="I486" s="36">
        <f t="shared" si="288"/>
        <v>0</v>
      </c>
      <c r="J486" s="36">
        <f t="shared" si="288"/>
        <v>0</v>
      </c>
      <c r="K486" s="36">
        <f t="shared" si="288"/>
        <v>0</v>
      </c>
      <c r="L486" s="36">
        <f t="shared" si="288"/>
        <v>0</v>
      </c>
      <c r="M486" s="36">
        <f t="shared" si="288"/>
        <v>0</v>
      </c>
      <c r="N486" s="36">
        <f t="shared" si="288"/>
        <v>0</v>
      </c>
      <c r="O486" s="36">
        <f t="shared" si="288"/>
        <v>0</v>
      </c>
      <c r="P486" s="36">
        <f t="shared" si="288"/>
        <v>0</v>
      </c>
      <c r="Q486" s="36">
        <f t="shared" si="288"/>
        <v>0</v>
      </c>
      <c r="R486" s="36">
        <f t="shared" si="288"/>
        <v>0</v>
      </c>
      <c r="S486" s="36">
        <f t="shared" si="288"/>
        <v>0</v>
      </c>
      <c r="T486" s="36">
        <f t="shared" si="288"/>
        <v>0</v>
      </c>
      <c r="U486" s="36">
        <f t="shared" si="288"/>
        <v>0</v>
      </c>
      <c r="V486" s="36">
        <f t="shared" si="288"/>
        <v>0</v>
      </c>
      <c r="W486" s="36">
        <f t="shared" si="288"/>
        <v>0</v>
      </c>
      <c r="X486" s="36">
        <f t="shared" si="288"/>
        <v>0</v>
      </c>
      <c r="Y486" s="36">
        <f t="shared" si="288"/>
        <v>0</v>
      </c>
      <c r="Z486" s="36">
        <f t="shared" si="288"/>
        <v>0</v>
      </c>
      <c r="AA486" s="36">
        <f t="shared" si="288"/>
        <v>0</v>
      </c>
      <c r="AB486" s="36">
        <f t="shared" si="288"/>
        <v>0</v>
      </c>
      <c r="AC486" s="36">
        <f t="shared" si="288"/>
        <v>0</v>
      </c>
      <c r="AD486" s="36">
        <f t="shared" si="288"/>
        <v>0</v>
      </c>
      <c r="AE486" s="36">
        <f t="shared" si="288"/>
        <v>0</v>
      </c>
      <c r="AF486" s="36">
        <f t="shared" si="288"/>
        <v>0</v>
      </c>
      <c r="AG486" s="36">
        <f t="shared" si="288"/>
        <v>0</v>
      </c>
      <c r="AH486" s="36">
        <f t="shared" si="288"/>
        <v>0</v>
      </c>
      <c r="AI486" s="36">
        <f t="shared" si="288"/>
        <v>0</v>
      </c>
      <c r="AJ486" s="36">
        <f t="shared" si="288"/>
        <v>0</v>
      </c>
      <c r="AK486" s="36">
        <f t="shared" si="288"/>
        <v>0</v>
      </c>
      <c r="AL486" s="36">
        <f t="shared" si="288"/>
        <v>0</v>
      </c>
      <c r="AM486" s="36">
        <f t="shared" si="288"/>
        <v>0</v>
      </c>
      <c r="AN486" s="36">
        <f t="shared" si="288"/>
        <v>0</v>
      </c>
      <c r="AO486" s="32"/>
      <c r="AP486" s="28"/>
    </row>
    <row r="487" spans="1:42" s="26" customFormat="1" ht="15.75" customHeight="1" x14ac:dyDescent="0.25">
      <c r="A487" s="13"/>
      <c r="B487" t="s">
        <v>76</v>
      </c>
      <c r="E487" s="85">
        <f t="shared" si="287"/>
        <v>1931.9794851384211</v>
      </c>
      <c r="F487" s="36">
        <f t="shared" ref="F487:AN487" si="289">+F438+F204</f>
        <v>0</v>
      </c>
      <c r="G487" s="36">
        <f t="shared" si="289"/>
        <v>0</v>
      </c>
      <c r="H487" s="36">
        <f t="shared" si="289"/>
        <v>0</v>
      </c>
      <c r="I487" s="36">
        <f t="shared" si="289"/>
        <v>0</v>
      </c>
      <c r="J487" s="36">
        <f t="shared" si="289"/>
        <v>0</v>
      </c>
      <c r="K487" s="36">
        <f t="shared" si="289"/>
        <v>0</v>
      </c>
      <c r="L487" s="36">
        <f t="shared" si="289"/>
        <v>0</v>
      </c>
      <c r="M487" s="36">
        <f t="shared" si="289"/>
        <v>0</v>
      </c>
      <c r="N487" s="36">
        <f t="shared" si="289"/>
        <v>0</v>
      </c>
      <c r="O487" s="36">
        <f t="shared" si="289"/>
        <v>0</v>
      </c>
      <c r="P487" s="36">
        <f t="shared" si="289"/>
        <v>0</v>
      </c>
      <c r="Q487" s="36">
        <f t="shared" si="289"/>
        <v>0</v>
      </c>
      <c r="R487" s="36">
        <f t="shared" si="289"/>
        <v>0</v>
      </c>
      <c r="S487" s="36">
        <f t="shared" si="289"/>
        <v>0</v>
      </c>
      <c r="T487" s="36">
        <f t="shared" si="289"/>
        <v>0</v>
      </c>
      <c r="U487" s="36">
        <f t="shared" si="289"/>
        <v>0</v>
      </c>
      <c r="V487" s="36">
        <f t="shared" si="289"/>
        <v>0</v>
      </c>
      <c r="W487" s="36">
        <f t="shared" si="289"/>
        <v>0</v>
      </c>
      <c r="X487" s="36">
        <f t="shared" si="289"/>
        <v>0</v>
      </c>
      <c r="Y487" s="36">
        <f t="shared" si="289"/>
        <v>0</v>
      </c>
      <c r="Z487" s="36">
        <f t="shared" si="289"/>
        <v>0</v>
      </c>
      <c r="AA487" s="36">
        <f t="shared" si="289"/>
        <v>295.79844542968419</v>
      </c>
      <c r="AB487" s="36">
        <f t="shared" si="289"/>
        <v>427.86116462506777</v>
      </c>
      <c r="AC487" s="36">
        <f t="shared" si="289"/>
        <v>353.38199112107782</v>
      </c>
      <c r="AD487" s="36">
        <f t="shared" si="289"/>
        <v>261.27018693223829</v>
      </c>
      <c r="AE487" s="36">
        <f t="shared" si="289"/>
        <v>216.95347102241004</v>
      </c>
      <c r="AF487" s="36">
        <f t="shared" si="289"/>
        <v>162.99685809123969</v>
      </c>
      <c r="AG487" s="36">
        <f t="shared" si="289"/>
        <v>131.14790715853059</v>
      </c>
      <c r="AH487" s="36">
        <f t="shared" si="289"/>
        <v>82.569460758172767</v>
      </c>
      <c r="AI487" s="36">
        <f t="shared" si="289"/>
        <v>0</v>
      </c>
      <c r="AJ487" s="36">
        <f t="shared" si="289"/>
        <v>0</v>
      </c>
      <c r="AK487" s="36">
        <f t="shared" si="289"/>
        <v>0</v>
      </c>
      <c r="AL487" s="36">
        <f t="shared" si="289"/>
        <v>0</v>
      </c>
      <c r="AM487" s="36">
        <f t="shared" si="289"/>
        <v>0</v>
      </c>
      <c r="AN487" s="36">
        <f t="shared" si="289"/>
        <v>0</v>
      </c>
      <c r="AO487" s="32"/>
      <c r="AP487" s="28"/>
    </row>
    <row r="488" spans="1:42" s="26" customFormat="1" ht="15.75" customHeight="1" x14ac:dyDescent="0.25">
      <c r="A488" s="13"/>
      <c r="B488" s="26" t="s">
        <v>258</v>
      </c>
      <c r="E488" s="85">
        <f t="shared" si="287"/>
        <v>428.7643271154094</v>
      </c>
      <c r="F488" s="36">
        <f t="shared" ref="F488:AN488" si="290">+F439+F205</f>
        <v>4.16</v>
      </c>
      <c r="G488" s="36">
        <f t="shared" si="290"/>
        <v>0</v>
      </c>
      <c r="H488" s="36">
        <f t="shared" si="290"/>
        <v>0</v>
      </c>
      <c r="I488" s="36">
        <f t="shared" si="290"/>
        <v>0</v>
      </c>
      <c r="J488" s="36">
        <f t="shared" si="290"/>
        <v>0</v>
      </c>
      <c r="K488" s="36">
        <f t="shared" si="290"/>
        <v>0</v>
      </c>
      <c r="L488" s="36">
        <f t="shared" si="290"/>
        <v>0</v>
      </c>
      <c r="M488" s="36">
        <f t="shared" si="290"/>
        <v>0</v>
      </c>
      <c r="N488" s="36">
        <f t="shared" si="290"/>
        <v>3.3930000000000002</v>
      </c>
      <c r="O488" s="36">
        <f t="shared" si="290"/>
        <v>0</v>
      </c>
      <c r="P488" s="36">
        <f t="shared" si="290"/>
        <v>0</v>
      </c>
      <c r="Q488" s="36">
        <f t="shared" si="290"/>
        <v>0</v>
      </c>
      <c r="R488" s="36">
        <f t="shared" si="290"/>
        <v>0</v>
      </c>
      <c r="S488" s="36">
        <f t="shared" si="290"/>
        <v>16.251715999999998</v>
      </c>
      <c r="T488" s="36">
        <f t="shared" si="290"/>
        <v>57.381058799999998</v>
      </c>
      <c r="U488" s="36">
        <f t="shared" si="290"/>
        <v>45.522306647999997</v>
      </c>
      <c r="V488" s="36">
        <f t="shared" si="290"/>
        <v>27.961455066275072</v>
      </c>
      <c r="W488" s="36">
        <f t="shared" si="290"/>
        <v>19.048402600284735</v>
      </c>
      <c r="X488" s="36">
        <f t="shared" si="290"/>
        <v>19.42937065229043</v>
      </c>
      <c r="Y488" s="36">
        <f t="shared" si="290"/>
        <v>19.817958065336242</v>
      </c>
      <c r="Z488" s="36">
        <f t="shared" si="290"/>
        <v>22.569787245114156</v>
      </c>
      <c r="AA488" s="36">
        <f t="shared" si="290"/>
        <v>28.935224636393343</v>
      </c>
      <c r="AB488" s="36">
        <f t="shared" si="290"/>
        <v>27.628828354338573</v>
      </c>
      <c r="AC488" s="36">
        <f t="shared" si="290"/>
        <v>22.797557108646135</v>
      </c>
      <c r="AD488" s="36">
        <f t="shared" si="290"/>
        <v>21.880627058560357</v>
      </c>
      <c r="AE488" s="36">
        <f t="shared" si="290"/>
        <v>22.318239599731562</v>
      </c>
      <c r="AF488" s="36">
        <f t="shared" si="290"/>
        <v>22.764604391726195</v>
      </c>
      <c r="AG488" s="36">
        <f t="shared" si="290"/>
        <v>23.21989647956072</v>
      </c>
      <c r="AH488" s="36">
        <f t="shared" si="290"/>
        <v>23.684294409151939</v>
      </c>
      <c r="AI488" s="36">
        <f t="shared" si="290"/>
        <v>0</v>
      </c>
      <c r="AJ488" s="36">
        <f t="shared" si="290"/>
        <v>0</v>
      </c>
      <c r="AK488" s="36">
        <f t="shared" si="290"/>
        <v>0</v>
      </c>
      <c r="AL488" s="36">
        <f t="shared" si="290"/>
        <v>0</v>
      </c>
      <c r="AM488" s="36">
        <f t="shared" si="290"/>
        <v>0</v>
      </c>
      <c r="AN488" s="36">
        <f t="shared" si="290"/>
        <v>0</v>
      </c>
      <c r="AO488" s="32"/>
      <c r="AP488" s="28"/>
    </row>
    <row r="489" spans="1:42" s="26" customFormat="1" ht="15.75" customHeight="1" x14ac:dyDescent="0.25">
      <c r="A489" s="13"/>
      <c r="B489" s="26" t="s">
        <v>256</v>
      </c>
      <c r="E489" s="85">
        <f t="shared" si="287"/>
        <v>657.64818719268146</v>
      </c>
      <c r="F489" s="36">
        <f t="shared" ref="F489:AN489" si="291">+F440+F206</f>
        <v>9.6</v>
      </c>
      <c r="G489" s="36">
        <f t="shared" si="291"/>
        <v>0</v>
      </c>
      <c r="H489" s="36">
        <f t="shared" si="291"/>
        <v>0</v>
      </c>
      <c r="I489" s="36">
        <f t="shared" si="291"/>
        <v>0</v>
      </c>
      <c r="J489" s="36">
        <f t="shared" si="291"/>
        <v>0</v>
      </c>
      <c r="K489" s="36">
        <f t="shared" si="291"/>
        <v>0</v>
      </c>
      <c r="L489" s="36">
        <f t="shared" si="291"/>
        <v>0</v>
      </c>
      <c r="M489" s="36">
        <f t="shared" si="291"/>
        <v>0</v>
      </c>
      <c r="N489" s="36">
        <f t="shared" si="291"/>
        <v>7.83</v>
      </c>
      <c r="O489" s="36">
        <f t="shared" si="291"/>
        <v>0</v>
      </c>
      <c r="P489" s="36">
        <f t="shared" si="291"/>
        <v>0</v>
      </c>
      <c r="Q489" s="36">
        <f t="shared" si="291"/>
        <v>0</v>
      </c>
      <c r="R489" s="36">
        <f t="shared" si="291"/>
        <v>0</v>
      </c>
      <c r="S489" s="36">
        <f t="shared" si="291"/>
        <v>37.503959999999992</v>
      </c>
      <c r="T489" s="36">
        <f t="shared" si="291"/>
        <v>132.41782799999996</v>
      </c>
      <c r="U489" s="36">
        <f t="shared" si="291"/>
        <v>105.05147687999997</v>
      </c>
      <c r="V489" s="36">
        <f t="shared" si="291"/>
        <v>41.924223653981521</v>
      </c>
      <c r="W489" s="36">
        <f t="shared" si="291"/>
        <v>20.903596817870767</v>
      </c>
      <c r="X489" s="36">
        <f t="shared" si="291"/>
        <v>21.321668754228181</v>
      </c>
      <c r="Y489" s="36">
        <f t="shared" si="291"/>
        <v>21.748102129312748</v>
      </c>
      <c r="Z489" s="36">
        <f t="shared" si="291"/>
        <v>27.61876421452483</v>
      </c>
      <c r="AA489" s="36">
        <f t="shared" si="291"/>
        <v>41.818927913531262</v>
      </c>
      <c r="AB489" s="36">
        <f t="shared" si="291"/>
        <v>38.305073914611178</v>
      </c>
      <c r="AC489" s="36">
        <f t="shared" si="291"/>
        <v>26.64691120956676</v>
      </c>
      <c r="AD489" s="36">
        <f t="shared" si="291"/>
        <v>24.011662067007251</v>
      </c>
      <c r="AE489" s="36">
        <f t="shared" si="291"/>
        <v>24.491895308347395</v>
      </c>
      <c r="AF489" s="36">
        <f t="shared" si="291"/>
        <v>24.981733214514339</v>
      </c>
      <c r="AG489" s="36">
        <f t="shared" si="291"/>
        <v>25.48136787880463</v>
      </c>
      <c r="AH489" s="36">
        <f t="shared" si="291"/>
        <v>25.990995236380726</v>
      </c>
      <c r="AI489" s="36">
        <f t="shared" si="291"/>
        <v>0</v>
      </c>
      <c r="AJ489" s="36">
        <f t="shared" si="291"/>
        <v>0</v>
      </c>
      <c r="AK489" s="36">
        <f t="shared" si="291"/>
        <v>0</v>
      </c>
      <c r="AL489" s="36">
        <f t="shared" si="291"/>
        <v>0</v>
      </c>
      <c r="AM489" s="36">
        <f t="shared" si="291"/>
        <v>0</v>
      </c>
      <c r="AN489" s="36">
        <f t="shared" si="291"/>
        <v>0</v>
      </c>
      <c r="AO489" s="32"/>
      <c r="AP489" s="28"/>
    </row>
    <row r="490" spans="1:42" s="26" customFormat="1" ht="15.75" customHeight="1" x14ac:dyDescent="0.25">
      <c r="A490" s="13"/>
      <c r="B490" t="s">
        <v>179</v>
      </c>
      <c r="E490" s="85">
        <f t="shared" si="287"/>
        <v>595.70893165031168</v>
      </c>
      <c r="F490" s="36">
        <f t="shared" ref="F490:AN490" si="292">+F441+F207</f>
        <v>0</v>
      </c>
      <c r="G490" s="36">
        <f t="shared" si="292"/>
        <v>0</v>
      </c>
      <c r="H490" s="36">
        <f t="shared" si="292"/>
        <v>0</v>
      </c>
      <c r="I490" s="36">
        <f t="shared" si="292"/>
        <v>0</v>
      </c>
      <c r="J490" s="36">
        <f t="shared" si="292"/>
        <v>0</v>
      </c>
      <c r="K490" s="36">
        <f t="shared" si="292"/>
        <v>0</v>
      </c>
      <c r="L490" s="36">
        <f t="shared" si="292"/>
        <v>0</v>
      </c>
      <c r="M490" s="36">
        <f t="shared" si="292"/>
        <v>0</v>
      </c>
      <c r="N490" s="36">
        <f t="shared" si="292"/>
        <v>0</v>
      </c>
      <c r="O490" s="36">
        <f t="shared" si="292"/>
        <v>0</v>
      </c>
      <c r="P490" s="36">
        <f t="shared" si="292"/>
        <v>0</v>
      </c>
      <c r="Q490" s="36">
        <f t="shared" si="292"/>
        <v>0</v>
      </c>
      <c r="R490" s="36">
        <f t="shared" si="292"/>
        <v>0</v>
      </c>
      <c r="S490" s="36">
        <f t="shared" si="292"/>
        <v>0</v>
      </c>
      <c r="T490" s="36">
        <f t="shared" si="292"/>
        <v>0</v>
      </c>
      <c r="U490" s="36">
        <f t="shared" si="292"/>
        <v>0</v>
      </c>
      <c r="V490" s="36">
        <f t="shared" si="292"/>
        <v>0</v>
      </c>
      <c r="W490" s="36">
        <f t="shared" si="292"/>
        <v>0</v>
      </c>
      <c r="X490" s="36">
        <f t="shared" si="292"/>
        <v>29.939787958778396</v>
      </c>
      <c r="Y490" s="36">
        <f t="shared" si="292"/>
        <v>64.671394347945295</v>
      </c>
      <c r="Z490" s="36">
        <f t="shared" si="292"/>
        <v>64.613791555703358</v>
      </c>
      <c r="AA490" s="36">
        <f t="shared" si="292"/>
        <v>60.643787790337626</v>
      </c>
      <c r="AB490" s="36">
        <f t="shared" si="292"/>
        <v>64.498593508690519</v>
      </c>
      <c r="AC490" s="36">
        <f t="shared" si="292"/>
        <v>72.211314196913747</v>
      </c>
      <c r="AD490" s="36">
        <f t="shared" si="292"/>
        <v>72.052718679032495</v>
      </c>
      <c r="AE490" s="36">
        <f t="shared" si="292"/>
        <v>61.108554462472412</v>
      </c>
      <c r="AF490" s="36">
        <f t="shared" si="292"/>
        <v>45.852514133622208</v>
      </c>
      <c r="AG490" s="36">
        <f t="shared" si="292"/>
        <v>36.604462314490078</v>
      </c>
      <c r="AH490" s="36">
        <f t="shared" si="292"/>
        <v>23.512012702325645</v>
      </c>
      <c r="AI490" s="36">
        <f t="shared" si="292"/>
        <v>0</v>
      </c>
      <c r="AJ490" s="36">
        <f t="shared" si="292"/>
        <v>0</v>
      </c>
      <c r="AK490" s="36">
        <f t="shared" si="292"/>
        <v>0</v>
      </c>
      <c r="AL490" s="36">
        <f t="shared" si="292"/>
        <v>0</v>
      </c>
      <c r="AM490" s="36">
        <f t="shared" si="292"/>
        <v>0</v>
      </c>
      <c r="AN490" s="36">
        <f t="shared" si="292"/>
        <v>0</v>
      </c>
      <c r="AO490" s="32"/>
      <c r="AP490" s="28"/>
    </row>
    <row r="491" spans="1:42" s="26" customFormat="1" ht="15.75" customHeight="1" x14ac:dyDescent="0.25">
      <c r="A491" s="13"/>
      <c r="B491" t="s">
        <v>180</v>
      </c>
      <c r="E491" s="85">
        <f t="shared" si="287"/>
        <v>8072.3068655494199</v>
      </c>
      <c r="F491" s="36">
        <f t="shared" ref="F491:AN491" si="293">+F442+F208</f>
        <v>0</v>
      </c>
      <c r="G491" s="36">
        <f t="shared" si="293"/>
        <v>0</v>
      </c>
      <c r="H491" s="36">
        <f t="shared" si="293"/>
        <v>0</v>
      </c>
      <c r="I491" s="36">
        <f t="shared" si="293"/>
        <v>0</v>
      </c>
      <c r="J491" s="36">
        <f t="shared" si="293"/>
        <v>0</v>
      </c>
      <c r="K491" s="36">
        <f t="shared" si="293"/>
        <v>0</v>
      </c>
      <c r="L491" s="36">
        <f t="shared" si="293"/>
        <v>0</v>
      </c>
      <c r="M491" s="36">
        <f t="shared" si="293"/>
        <v>0</v>
      </c>
      <c r="N491" s="36">
        <f t="shared" si="293"/>
        <v>0</v>
      </c>
      <c r="O491" s="36">
        <f t="shared" si="293"/>
        <v>0</v>
      </c>
      <c r="P491" s="36">
        <f t="shared" si="293"/>
        <v>0</v>
      </c>
      <c r="Q491" s="36">
        <f t="shared" si="293"/>
        <v>0</v>
      </c>
      <c r="R491" s="36">
        <f t="shared" si="293"/>
        <v>0</v>
      </c>
      <c r="S491" s="36">
        <f t="shared" si="293"/>
        <v>0</v>
      </c>
      <c r="T491" s="36">
        <f t="shared" si="293"/>
        <v>0</v>
      </c>
      <c r="U491" s="36">
        <f t="shared" si="293"/>
        <v>0</v>
      </c>
      <c r="V491" s="36">
        <f t="shared" si="293"/>
        <v>0</v>
      </c>
      <c r="W491" s="36">
        <f t="shared" si="293"/>
        <v>0</v>
      </c>
      <c r="X491" s="36">
        <f t="shared" si="293"/>
        <v>56.137102422709518</v>
      </c>
      <c r="Y491" s="36">
        <f t="shared" si="293"/>
        <v>121.25886440239742</v>
      </c>
      <c r="Z491" s="36">
        <f t="shared" si="293"/>
        <v>150.01775480149888</v>
      </c>
      <c r="AA491" s="36">
        <f t="shared" si="293"/>
        <v>622.69643732544455</v>
      </c>
      <c r="AB491" s="36">
        <f t="shared" si="293"/>
        <v>319.52137680344345</v>
      </c>
      <c r="AC491" s="36">
        <f t="shared" si="293"/>
        <v>1148.2014922389437</v>
      </c>
      <c r="AD491" s="36">
        <f t="shared" si="293"/>
        <v>1703.2608176408303</v>
      </c>
      <c r="AE491" s="36">
        <f t="shared" si="293"/>
        <v>1439.7848465278648</v>
      </c>
      <c r="AF491" s="36">
        <f t="shared" si="293"/>
        <v>1086.6457206082648</v>
      </c>
      <c r="AG491" s="36">
        <f t="shared" si="293"/>
        <v>874.31938105687107</v>
      </c>
      <c r="AH491" s="36">
        <f t="shared" si="293"/>
        <v>550.46307172115155</v>
      </c>
      <c r="AI491" s="36">
        <f t="shared" si="293"/>
        <v>0</v>
      </c>
      <c r="AJ491" s="36">
        <f t="shared" si="293"/>
        <v>0</v>
      </c>
      <c r="AK491" s="36">
        <f t="shared" si="293"/>
        <v>0</v>
      </c>
      <c r="AL491" s="36">
        <f t="shared" si="293"/>
        <v>0</v>
      </c>
      <c r="AM491" s="36">
        <f t="shared" si="293"/>
        <v>0</v>
      </c>
      <c r="AN491" s="36">
        <f t="shared" si="293"/>
        <v>0</v>
      </c>
      <c r="AO491" s="32"/>
      <c r="AP491" s="28"/>
    </row>
    <row r="492" spans="1:42" s="26" customFormat="1" ht="15.75" customHeight="1" x14ac:dyDescent="0.25">
      <c r="A492" s="13"/>
      <c r="B492" t="s">
        <v>355</v>
      </c>
      <c r="E492" s="85">
        <f t="shared" ref="E492" si="294">SUM(F492:AN492)</f>
        <v>870</v>
      </c>
      <c r="F492" s="31">
        <v>0</v>
      </c>
      <c r="G492" s="31">
        <v>0</v>
      </c>
      <c r="H492" s="31">
        <v>0</v>
      </c>
      <c r="I492" s="31">
        <v>0</v>
      </c>
      <c r="J492" s="31">
        <v>0</v>
      </c>
      <c r="K492" s="31">
        <v>0</v>
      </c>
      <c r="L492" s="31">
        <v>0</v>
      </c>
      <c r="M492" s="31">
        <v>0</v>
      </c>
      <c r="N492" s="31">
        <v>0</v>
      </c>
      <c r="O492" s="31">
        <v>0</v>
      </c>
      <c r="P492" s="31">
        <v>0</v>
      </c>
      <c r="Q492" s="31">
        <v>0</v>
      </c>
      <c r="R492" s="31">
        <v>0</v>
      </c>
      <c r="S492" s="367">
        <f>IF(Dashboard!J30="Include",Dashboard!J31,0)</f>
        <v>870</v>
      </c>
      <c r="T492" s="31">
        <v>0</v>
      </c>
      <c r="U492" s="31">
        <v>0</v>
      </c>
      <c r="V492" s="31">
        <v>0</v>
      </c>
      <c r="W492" s="31">
        <v>0</v>
      </c>
      <c r="X492" s="31">
        <v>0</v>
      </c>
      <c r="Y492" s="31">
        <v>0</v>
      </c>
      <c r="Z492" s="31">
        <v>0</v>
      </c>
      <c r="AA492" s="31">
        <v>0</v>
      </c>
      <c r="AB492" s="31">
        <v>0</v>
      </c>
      <c r="AC492" s="31">
        <v>0</v>
      </c>
      <c r="AD492" s="31">
        <v>0</v>
      </c>
      <c r="AE492" s="31">
        <v>0</v>
      </c>
      <c r="AF492" s="31">
        <v>0</v>
      </c>
      <c r="AG492" s="31">
        <v>0</v>
      </c>
      <c r="AH492" s="31">
        <v>0</v>
      </c>
      <c r="AI492" s="31">
        <v>0</v>
      </c>
      <c r="AJ492" s="31">
        <v>0</v>
      </c>
      <c r="AK492" s="31">
        <v>0</v>
      </c>
      <c r="AL492" s="31">
        <v>0</v>
      </c>
      <c r="AM492" s="31">
        <v>0</v>
      </c>
      <c r="AN492" s="31">
        <v>0</v>
      </c>
      <c r="AO492" s="32"/>
      <c r="AP492" s="28"/>
    </row>
    <row r="493" spans="1:42" s="26" customFormat="1" ht="15.75" customHeight="1" x14ac:dyDescent="0.25">
      <c r="A493" s="13"/>
      <c r="B493" t="s">
        <v>8</v>
      </c>
      <c r="E493" s="276">
        <f t="shared" si="287"/>
        <v>10816.407796646245</v>
      </c>
      <c r="F493" s="34">
        <f>SUM(F486:F491)-F492</f>
        <v>13.76</v>
      </c>
      <c r="G493" s="34">
        <f t="shared" ref="G493:AN493" si="295">SUM(G486:G491)-G492</f>
        <v>0</v>
      </c>
      <c r="H493" s="34">
        <f t="shared" si="295"/>
        <v>0</v>
      </c>
      <c r="I493" s="34">
        <f t="shared" si="295"/>
        <v>0</v>
      </c>
      <c r="J493" s="34">
        <f t="shared" si="295"/>
        <v>0</v>
      </c>
      <c r="K493" s="34">
        <f t="shared" si="295"/>
        <v>0</v>
      </c>
      <c r="L493" s="34">
        <f t="shared" si="295"/>
        <v>0</v>
      </c>
      <c r="M493" s="34">
        <f t="shared" si="295"/>
        <v>0</v>
      </c>
      <c r="N493" s="34">
        <f t="shared" si="295"/>
        <v>11.223000000000001</v>
      </c>
      <c r="O493" s="34">
        <f t="shared" si="295"/>
        <v>0</v>
      </c>
      <c r="P493" s="34">
        <f t="shared" si="295"/>
        <v>0</v>
      </c>
      <c r="Q493" s="34">
        <f t="shared" si="295"/>
        <v>0</v>
      </c>
      <c r="R493" s="34">
        <f t="shared" si="295"/>
        <v>0</v>
      </c>
      <c r="S493" s="34">
        <f t="shared" si="295"/>
        <v>-816.24432400000001</v>
      </c>
      <c r="T493" s="34">
        <f t="shared" si="295"/>
        <v>189.79888679999996</v>
      </c>
      <c r="U493" s="34">
        <f t="shared" si="295"/>
        <v>150.57378352799998</v>
      </c>
      <c r="V493" s="34">
        <f t="shared" si="295"/>
        <v>69.885678720256593</v>
      </c>
      <c r="W493" s="34">
        <f t="shared" si="295"/>
        <v>39.951999418155502</v>
      </c>
      <c r="X493" s="34">
        <f t="shared" si="295"/>
        <v>126.82792978800653</v>
      </c>
      <c r="Y493" s="34">
        <f t="shared" si="295"/>
        <v>227.49631894499171</v>
      </c>
      <c r="Z493" s="34">
        <f t="shared" si="295"/>
        <v>264.82009781684121</v>
      </c>
      <c r="AA493" s="34">
        <f t="shared" si="295"/>
        <v>1049.8928230953909</v>
      </c>
      <c r="AB493" s="34">
        <f t="shared" si="295"/>
        <v>877.81503720615149</v>
      </c>
      <c r="AC493" s="34">
        <f t="shared" si="295"/>
        <v>1623.2392658751482</v>
      </c>
      <c r="AD493" s="34">
        <f t="shared" si="295"/>
        <v>2082.4760123776687</v>
      </c>
      <c r="AE493" s="34">
        <f t="shared" si="295"/>
        <v>1764.6570069208262</v>
      </c>
      <c r="AF493" s="34">
        <f t="shared" si="295"/>
        <v>1343.2414304393674</v>
      </c>
      <c r="AG493" s="34">
        <f t="shared" si="295"/>
        <v>1090.773014888257</v>
      </c>
      <c r="AH493" s="34">
        <f t="shared" si="295"/>
        <v>706.21983482718269</v>
      </c>
      <c r="AI493" s="34">
        <f t="shared" si="295"/>
        <v>0</v>
      </c>
      <c r="AJ493" s="34">
        <f t="shared" si="295"/>
        <v>0</v>
      </c>
      <c r="AK493" s="34">
        <f t="shared" si="295"/>
        <v>0</v>
      </c>
      <c r="AL493" s="34">
        <f t="shared" si="295"/>
        <v>0</v>
      </c>
      <c r="AM493" s="34">
        <f t="shared" si="295"/>
        <v>0</v>
      </c>
      <c r="AN493" s="34">
        <f t="shared" si="295"/>
        <v>0</v>
      </c>
      <c r="AO493" s="55">
        <f>+E493/(E493+E482)</f>
        <v>0.45192095099052959</v>
      </c>
      <c r="AP493" s="10" t="s">
        <v>73</v>
      </c>
    </row>
    <row r="494" spans="1:42" ht="15.75" customHeight="1" x14ac:dyDescent="0.25">
      <c r="B494" t="s">
        <v>9</v>
      </c>
      <c r="F494" s="5">
        <f>+F493</f>
        <v>13.76</v>
      </c>
      <c r="G494" s="5">
        <f t="shared" ref="G494" si="296">+G493+F494</f>
        <v>13.76</v>
      </c>
      <c r="H494" s="5">
        <f t="shared" ref="H494" si="297">+H493+G494</f>
        <v>13.76</v>
      </c>
      <c r="I494" s="5">
        <f t="shared" ref="I494" si="298">+I493+H494</f>
        <v>13.76</v>
      </c>
      <c r="J494" s="5">
        <f t="shared" ref="J494" si="299">+J493+I494</f>
        <v>13.76</v>
      </c>
      <c r="K494" s="5">
        <f t="shared" ref="K494" si="300">+K493+J494</f>
        <v>13.76</v>
      </c>
      <c r="L494" s="5">
        <f t="shared" ref="L494" si="301">+L493+K494</f>
        <v>13.76</v>
      </c>
      <c r="M494" s="5">
        <f t="shared" ref="M494" si="302">+M493+L494</f>
        <v>13.76</v>
      </c>
      <c r="N494" s="5">
        <f t="shared" ref="N494" si="303">+N493+M494</f>
        <v>24.983000000000001</v>
      </c>
      <c r="O494" s="5">
        <f t="shared" ref="O494" si="304">+O493+N494</f>
        <v>24.983000000000001</v>
      </c>
      <c r="P494" s="5">
        <f t="shared" ref="P494" si="305">+P493+O494</f>
        <v>24.983000000000001</v>
      </c>
      <c r="Q494" s="5">
        <f t="shared" ref="Q494" si="306">+Q493+P494</f>
        <v>24.983000000000001</v>
      </c>
      <c r="R494" s="5">
        <f t="shared" ref="R494" si="307">+R493+Q494</f>
        <v>24.983000000000001</v>
      </c>
      <c r="S494" s="5">
        <f t="shared" ref="S494" si="308">+S493+R494</f>
        <v>-791.26132400000006</v>
      </c>
      <c r="T494" s="5">
        <f t="shared" ref="T494" si="309">+T493+S494</f>
        <v>-601.46243720000007</v>
      </c>
      <c r="U494" s="5">
        <f t="shared" ref="U494" si="310">+U493+T494</f>
        <v>-450.88865367200009</v>
      </c>
      <c r="V494" s="5">
        <f t="shared" ref="V494" si="311">+V493+U494</f>
        <v>-381.00297495174351</v>
      </c>
      <c r="W494" s="5">
        <f t="shared" ref="W494" si="312">+W493+V494</f>
        <v>-341.05097553358803</v>
      </c>
      <c r="X494" s="5">
        <f t="shared" ref="X494" si="313">+X493+W494</f>
        <v>-214.22304574558149</v>
      </c>
      <c r="Y494" s="5">
        <f t="shared" ref="Y494" si="314">+Y493+X494</f>
        <v>13.273273199410227</v>
      </c>
      <c r="Z494" s="5">
        <f t="shared" ref="Z494" si="315">+Z493+Y494</f>
        <v>278.09337101625147</v>
      </c>
      <c r="AA494" s="5">
        <f t="shared" ref="AA494" si="316">+AA493+Z494</f>
        <v>1327.9861941116424</v>
      </c>
      <c r="AB494" s="5">
        <f t="shared" ref="AB494" si="317">+AB493+AA494</f>
        <v>2205.8012313177937</v>
      </c>
      <c r="AC494" s="5">
        <f t="shared" ref="AC494" si="318">+AC493+AB494</f>
        <v>3829.040497192942</v>
      </c>
      <c r="AD494" s="5">
        <f t="shared" ref="AD494" si="319">+AD493+AC494</f>
        <v>5911.5165095706107</v>
      </c>
      <c r="AE494" s="5">
        <f t="shared" ref="AE494" si="320">+AE493+AD494</f>
        <v>7676.1735164914371</v>
      </c>
      <c r="AF494" s="5">
        <f t="shared" ref="AF494" si="321">+AF493+AE494</f>
        <v>9019.4149469308049</v>
      </c>
      <c r="AG494" s="5">
        <f t="shared" ref="AG494" si="322">+AG493+AF494</f>
        <v>10110.187961819061</v>
      </c>
      <c r="AH494" s="5">
        <f t="shared" ref="AH494" si="323">+AH493+AG494</f>
        <v>10816.407796646245</v>
      </c>
      <c r="AI494" s="5">
        <f t="shared" ref="AI494" si="324">+AI493+AH494</f>
        <v>10816.407796646245</v>
      </c>
      <c r="AJ494" s="5">
        <f t="shared" ref="AJ494" si="325">+AJ493+AI494</f>
        <v>10816.407796646245</v>
      </c>
      <c r="AK494" s="5">
        <f t="shared" ref="AK494" si="326">+AK493+AJ494</f>
        <v>10816.407796646245</v>
      </c>
      <c r="AL494" s="5">
        <f t="shared" ref="AL494" si="327">+AL493+AK494</f>
        <v>10816.407796646245</v>
      </c>
      <c r="AM494" s="5">
        <f t="shared" ref="AM494" si="328">+AM493+AL494</f>
        <v>10816.407796646245</v>
      </c>
      <c r="AN494" s="5">
        <f t="shared" ref="AN494" si="329">+AN493+AM494</f>
        <v>10816.407796646245</v>
      </c>
    </row>
    <row r="495" spans="1:42" ht="15.75" customHeight="1" x14ac:dyDescent="0.25">
      <c r="B495"/>
      <c r="E495" s="190"/>
      <c r="S495" s="5"/>
      <c r="T495" s="5"/>
      <c r="U495" s="5"/>
      <c r="V495" s="5"/>
      <c r="W495" s="5"/>
      <c r="X495" s="5"/>
      <c r="Y495" s="5"/>
      <c r="Z495" s="5"/>
      <c r="AA495" s="5"/>
      <c r="AB495" s="5"/>
      <c r="AC495" s="5"/>
      <c r="AD495" s="5"/>
      <c r="AE495" s="5"/>
      <c r="AF495" s="5"/>
      <c r="AG495" s="5"/>
      <c r="AH495" s="5"/>
      <c r="AI495" s="5"/>
      <c r="AJ495" s="5"/>
      <c r="AK495" s="5"/>
      <c r="AL495" s="5"/>
      <c r="AM495" s="5"/>
      <c r="AN495" s="5"/>
    </row>
    <row r="496" spans="1:42" s="26" customFormat="1" ht="15.6" customHeight="1" x14ac:dyDescent="0.25">
      <c r="A496" s="13" t="s">
        <v>219</v>
      </c>
      <c r="E496" s="119"/>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27"/>
      <c r="AP496" s="28"/>
    </row>
    <row r="497" spans="1:42" s="5" customFormat="1" x14ac:dyDescent="0.25">
      <c r="A497" s="11"/>
      <c r="B497" s="11"/>
      <c r="C497" s="111"/>
      <c r="D497" s="112"/>
      <c r="E497" s="113" t="s">
        <v>74</v>
      </c>
      <c r="F497" s="113" t="s">
        <v>105</v>
      </c>
      <c r="G497" s="114" t="s">
        <v>0</v>
      </c>
      <c r="J497"/>
      <c r="K497"/>
      <c r="L497"/>
      <c r="S497" s="6"/>
      <c r="T497" s="6"/>
      <c r="U497" s="6"/>
      <c r="V497" s="6"/>
      <c r="W497" s="6"/>
      <c r="X497" s="6"/>
      <c r="Y497" s="6"/>
      <c r="Z497" s="6"/>
      <c r="AA497" s="6"/>
      <c r="AB497" s="6"/>
      <c r="AC497" s="6"/>
      <c r="AD497" s="6"/>
      <c r="AE497" s="6"/>
      <c r="AF497" s="6"/>
      <c r="AG497" s="6"/>
      <c r="AH497" s="6"/>
      <c r="AI497" s="6"/>
      <c r="AJ497" s="6"/>
      <c r="AK497" s="6"/>
      <c r="AL497" s="6"/>
      <c r="AM497" s="6"/>
      <c r="AN497" s="6"/>
      <c r="AO497" s="9"/>
      <c r="AP497" s="10"/>
    </row>
    <row r="498" spans="1:42" x14ac:dyDescent="0.25">
      <c r="C498" s="297">
        <v>0.1</v>
      </c>
      <c r="D498" s="103"/>
      <c r="E498" s="56">
        <f>NPV(C498,S482:AN482)</f>
        <v>2858.46214814723</v>
      </c>
      <c r="F498" s="56">
        <f>NPV(C498,S493:AN493)</f>
        <v>3208.2210473650857</v>
      </c>
      <c r="G498" s="104">
        <f>SUM(E498:F498)</f>
        <v>6066.6831955123162</v>
      </c>
      <c r="J498"/>
      <c r="K498"/>
      <c r="L498"/>
    </row>
    <row r="499" spans="1:42" x14ac:dyDescent="0.25">
      <c r="C499" s="105"/>
      <c r="D499" s="72"/>
      <c r="E499" s="107"/>
      <c r="F499" s="107"/>
      <c r="G499" s="108"/>
    </row>
    <row r="500" spans="1:42" x14ac:dyDescent="0.25">
      <c r="C500" s="195" t="s">
        <v>209</v>
      </c>
      <c r="D500" s="196"/>
      <c r="E500" s="200">
        <f>IRR(S482:AN482,0.2)</f>
        <v>0.1658218262142015</v>
      </c>
      <c r="F500" s="106"/>
      <c r="G500" s="108"/>
    </row>
    <row r="501" spans="1:42" x14ac:dyDescent="0.25">
      <c r="C501" s="195"/>
      <c r="D501" s="196"/>
      <c r="E501" s="200"/>
      <c r="F501" s="106"/>
      <c r="G501" s="108"/>
    </row>
    <row r="502" spans="1:42" x14ac:dyDescent="0.25">
      <c r="C502" s="195" t="s">
        <v>254</v>
      </c>
      <c r="D502" s="196"/>
      <c r="E502" s="201">
        <f>E512</f>
        <v>7</v>
      </c>
      <c r="F502" s="106"/>
      <c r="G502" s="108"/>
      <c r="I502" s="264"/>
    </row>
    <row r="503" spans="1:42" x14ac:dyDescent="0.25">
      <c r="C503" s="195"/>
      <c r="D503" s="196"/>
      <c r="E503" s="200"/>
      <c r="F503" s="106"/>
      <c r="G503" s="108"/>
    </row>
    <row r="504" spans="1:42" x14ac:dyDescent="0.25">
      <c r="C504" s="105" t="s">
        <v>10</v>
      </c>
      <c r="D504" s="72"/>
      <c r="E504" s="261">
        <f>SUM(F482:AN482)</f>
        <v>13117.883749117722</v>
      </c>
      <c r="F504" s="262">
        <f>SUM(F493:AN493)</f>
        <v>10816.407796646245</v>
      </c>
      <c r="G504" s="104">
        <f>SUM(E504:F504)</f>
        <v>23934.291545763968</v>
      </c>
    </row>
    <row r="505" spans="1:42" x14ac:dyDescent="0.25">
      <c r="C505" s="105" t="s">
        <v>78</v>
      </c>
      <c r="D505" s="72"/>
      <c r="E505" s="107">
        <f>+E504/G504</f>
        <v>0.54807904900947035</v>
      </c>
      <c r="F505" s="107">
        <f>+F504/G504</f>
        <v>0.45192095099052959</v>
      </c>
      <c r="G505" s="104"/>
    </row>
    <row r="506" spans="1:42" x14ac:dyDescent="0.25">
      <c r="C506" s="105"/>
      <c r="D506" s="72"/>
      <c r="E506" s="107"/>
      <c r="F506" s="107"/>
      <c r="G506" s="104"/>
    </row>
    <row r="507" spans="1:42" x14ac:dyDescent="0.25">
      <c r="C507" s="197" t="s">
        <v>80</v>
      </c>
      <c r="D507" s="198"/>
      <c r="E507" s="199">
        <f>MIN(F483:AN483)</f>
        <v>-10036.982417847639</v>
      </c>
      <c r="F507" s="109"/>
      <c r="G507" s="110"/>
    </row>
    <row r="508" spans="1:42" x14ac:dyDescent="0.25">
      <c r="C508" s="106"/>
      <c r="D508" s="106"/>
      <c r="F508" s="106"/>
      <c r="G508" s="106"/>
      <c r="H508" s="106"/>
    </row>
    <row r="509" spans="1:42" s="26" customFormat="1" x14ac:dyDescent="0.25">
      <c r="A509" s="13" t="s">
        <v>252</v>
      </c>
      <c r="B509" s="13"/>
      <c r="C509" s="43"/>
      <c r="D509" s="43"/>
      <c r="E509" s="119"/>
      <c r="F509" s="41"/>
      <c r="G509" s="41"/>
      <c r="H509" s="41"/>
      <c r="I509" s="41"/>
      <c r="J509" s="41"/>
      <c r="K509" s="41"/>
      <c r="L509" s="41"/>
      <c r="M509" s="41"/>
      <c r="N509" s="41"/>
      <c r="O509" s="41"/>
      <c r="P509" s="41"/>
      <c r="Q509" s="41"/>
      <c r="R509" s="41"/>
      <c r="S509" s="44"/>
      <c r="T509" s="44"/>
      <c r="U509" s="44"/>
      <c r="V509" s="44"/>
      <c r="W509" s="44"/>
      <c r="X509" s="44"/>
      <c r="Y509" s="44"/>
      <c r="Z509" s="44"/>
      <c r="AA509" s="44"/>
      <c r="AB509" s="44"/>
      <c r="AC509" s="44"/>
      <c r="AD509" s="44"/>
      <c r="AE509" s="44"/>
      <c r="AF509" s="44"/>
      <c r="AG509" s="44"/>
      <c r="AH509" s="44"/>
      <c r="AI509" s="44"/>
      <c r="AJ509" s="44"/>
      <c r="AK509" s="44"/>
      <c r="AL509" s="44"/>
      <c r="AM509" s="44"/>
      <c r="AN509" s="44"/>
      <c r="AO509" s="27"/>
      <c r="AP509" s="28"/>
    </row>
    <row r="510" spans="1:42" s="26" customFormat="1" ht="15.6" customHeight="1" x14ac:dyDescent="0.25">
      <c r="A510" s="13"/>
      <c r="C510" s="26" t="s">
        <v>251</v>
      </c>
      <c r="E510" s="276">
        <f>SUM(F510:AN510)</f>
        <v>13117.883749117722</v>
      </c>
      <c r="F510" s="34">
        <f t="shared" ref="F510:AO510" si="330">+F482</f>
        <v>-333.76</v>
      </c>
      <c r="G510" s="34">
        <f t="shared" si="330"/>
        <v>0</v>
      </c>
      <c r="H510" s="34">
        <f t="shared" si="330"/>
        <v>0</v>
      </c>
      <c r="I510" s="34">
        <f t="shared" si="330"/>
        <v>0</v>
      </c>
      <c r="J510" s="34">
        <f t="shared" si="330"/>
        <v>0</v>
      </c>
      <c r="K510" s="34">
        <f t="shared" si="330"/>
        <v>0</v>
      </c>
      <c r="L510" s="34">
        <f t="shared" si="330"/>
        <v>0</v>
      </c>
      <c r="M510" s="34">
        <f t="shared" si="330"/>
        <v>0</v>
      </c>
      <c r="N510" s="34">
        <f t="shared" si="330"/>
        <v>-272.22300000000001</v>
      </c>
      <c r="O510" s="34">
        <f t="shared" si="330"/>
        <v>0</v>
      </c>
      <c r="P510" s="34">
        <f t="shared" si="330"/>
        <v>0</v>
      </c>
      <c r="Q510" s="34">
        <f t="shared" si="330"/>
        <v>0</v>
      </c>
      <c r="R510" s="34">
        <f t="shared" si="330"/>
        <v>0</v>
      </c>
      <c r="S510" s="34">
        <f t="shared" si="330"/>
        <v>-433.88767599999983</v>
      </c>
      <c r="T510" s="34">
        <f t="shared" si="330"/>
        <v>-4603.7264867999993</v>
      </c>
      <c r="U510" s="34">
        <f t="shared" si="330"/>
        <v>-3652.2896795279994</v>
      </c>
      <c r="V510" s="34">
        <f t="shared" si="330"/>
        <v>-741.09557551964099</v>
      </c>
      <c r="W510" s="34">
        <f t="shared" si="330"/>
        <v>2028.875608786152</v>
      </c>
      <c r="X510" s="34">
        <f t="shared" si="330"/>
        <v>3408.8093506477771</v>
      </c>
      <c r="Y510" s="34">
        <f t="shared" si="330"/>
        <v>3395.9201124145025</v>
      </c>
      <c r="Z510" s="34">
        <f t="shared" si="330"/>
        <v>3249.1991454093818</v>
      </c>
      <c r="AA510" s="34">
        <f t="shared" si="330"/>
        <v>1966.9150038802038</v>
      </c>
      <c r="AB510" s="34">
        <f t="shared" si="330"/>
        <v>2425.54143488515</v>
      </c>
      <c r="AC510" s="34">
        <f t="shared" si="330"/>
        <v>2160.326475102534</v>
      </c>
      <c r="AD510" s="34">
        <f t="shared" si="330"/>
        <v>1676.6453579526471</v>
      </c>
      <c r="AE510" s="34">
        <f t="shared" si="330"/>
        <v>1405.2610325282142</v>
      </c>
      <c r="AF510" s="34">
        <f t="shared" si="330"/>
        <v>1042.9831279816055</v>
      </c>
      <c r="AG510" s="34">
        <f t="shared" si="330"/>
        <v>824.75582750910212</v>
      </c>
      <c r="AH510" s="34">
        <f t="shared" si="330"/>
        <v>542.56810263695797</v>
      </c>
      <c r="AI510" s="34">
        <f t="shared" si="330"/>
        <v>-972.93441276886983</v>
      </c>
      <c r="AJ510" s="34">
        <f t="shared" si="330"/>
        <v>0</v>
      </c>
      <c r="AK510" s="34">
        <f t="shared" si="330"/>
        <v>0</v>
      </c>
      <c r="AL510" s="34">
        <f t="shared" si="330"/>
        <v>0</v>
      </c>
      <c r="AM510" s="34">
        <f t="shared" si="330"/>
        <v>0</v>
      </c>
      <c r="AN510" s="34">
        <f t="shared" si="330"/>
        <v>0</v>
      </c>
      <c r="AO510" s="34">
        <f t="shared" si="330"/>
        <v>0</v>
      </c>
      <c r="AP510" s="28"/>
    </row>
    <row r="511" spans="1:42" s="26" customFormat="1" ht="15.6" customHeight="1" x14ac:dyDescent="0.25">
      <c r="A511" s="13"/>
      <c r="B511" s="13"/>
      <c r="C511" s="26" t="s">
        <v>250</v>
      </c>
      <c r="E511" s="85"/>
      <c r="F511" s="41">
        <f>+F510</f>
        <v>-333.76</v>
      </c>
      <c r="G511" s="41">
        <f t="shared" ref="G511" si="331">+G510+F511</f>
        <v>-333.76</v>
      </c>
      <c r="H511" s="41">
        <f t="shared" ref="H511" si="332">+H510+G511</f>
        <v>-333.76</v>
      </c>
      <c r="I511" s="41">
        <f t="shared" ref="I511" si="333">+I510+H511</f>
        <v>-333.76</v>
      </c>
      <c r="J511" s="41">
        <f t="shared" ref="J511" si="334">+J510+I511</f>
        <v>-333.76</v>
      </c>
      <c r="K511" s="41">
        <f t="shared" ref="K511" si="335">+K510+J511</f>
        <v>-333.76</v>
      </c>
      <c r="L511" s="41">
        <f t="shared" ref="L511" si="336">+L510+K511</f>
        <v>-333.76</v>
      </c>
      <c r="M511" s="41">
        <f t="shared" ref="M511" si="337">+M510+L511</f>
        <v>-333.76</v>
      </c>
      <c r="N511" s="41">
        <f t="shared" ref="N511" si="338">+N510+M511</f>
        <v>-605.98299999999995</v>
      </c>
      <c r="O511" s="41">
        <f t="shared" ref="O511" si="339">+O510+N511</f>
        <v>-605.98299999999995</v>
      </c>
      <c r="P511" s="41">
        <f t="shared" ref="P511" si="340">+P510+O511</f>
        <v>-605.98299999999995</v>
      </c>
      <c r="Q511" s="41">
        <f t="shared" ref="Q511" si="341">+Q510+P511</f>
        <v>-605.98299999999995</v>
      </c>
      <c r="R511" s="41">
        <f t="shared" ref="R511" si="342">+R510+Q511</f>
        <v>-605.98299999999995</v>
      </c>
      <c r="S511" s="41">
        <f t="shared" ref="S511" si="343">+S510+R511</f>
        <v>-1039.8706759999998</v>
      </c>
      <c r="T511" s="41">
        <f t="shared" ref="T511" si="344">+T510+S511</f>
        <v>-5643.5971627999988</v>
      </c>
      <c r="U511" s="41">
        <f t="shared" ref="U511" si="345">+U510+T511</f>
        <v>-9295.8868423279982</v>
      </c>
      <c r="V511" s="41">
        <f t="shared" ref="V511" si="346">+V510+U511</f>
        <v>-10036.982417847639</v>
      </c>
      <c r="W511" s="41">
        <f t="shared" ref="W511" si="347">+W510+V511</f>
        <v>-8008.1068090614872</v>
      </c>
      <c r="X511" s="41">
        <f t="shared" ref="X511" si="348">+X510+W511</f>
        <v>-4599.29745841371</v>
      </c>
      <c r="Y511" s="41">
        <f t="shared" ref="Y511" si="349">+Y510+X511</f>
        <v>-1203.3773459992076</v>
      </c>
      <c r="Z511" s="41">
        <f t="shared" ref="Z511" si="350">+Z510+Y511</f>
        <v>2045.8217994101742</v>
      </c>
      <c r="AA511" s="41">
        <f t="shared" ref="AA511" si="351">+AA510+Z511</f>
        <v>4012.7368032903778</v>
      </c>
      <c r="AB511" s="41">
        <f t="shared" ref="AB511" si="352">+AB510+AA511</f>
        <v>6438.2782381755278</v>
      </c>
      <c r="AC511" s="41">
        <f t="shared" ref="AC511" si="353">+AC510+AB511</f>
        <v>8598.6047132780623</v>
      </c>
      <c r="AD511" s="41">
        <f t="shared" ref="AD511" si="354">+AD510+AC511</f>
        <v>10275.25007123071</v>
      </c>
      <c r="AE511" s="41">
        <f t="shared" ref="AE511" si="355">+AE510+AD511</f>
        <v>11680.511103758925</v>
      </c>
      <c r="AF511" s="41">
        <f t="shared" ref="AF511" si="356">+AF510+AE511</f>
        <v>12723.494231740531</v>
      </c>
      <c r="AG511" s="41">
        <f t="shared" ref="AG511" si="357">+AG510+AF511</f>
        <v>13548.250059249633</v>
      </c>
      <c r="AH511" s="41">
        <f t="shared" ref="AH511" si="358">+AH510+AG511</f>
        <v>14090.818161886591</v>
      </c>
      <c r="AI511" s="41">
        <f t="shared" ref="AI511" si="359">+AI510+AH511</f>
        <v>13117.883749117722</v>
      </c>
      <c r="AJ511" s="41">
        <f t="shared" ref="AJ511" si="360">+AJ510+AI511</f>
        <v>13117.883749117722</v>
      </c>
      <c r="AK511" s="41">
        <f t="shared" ref="AK511" si="361">+AK510+AJ511</f>
        <v>13117.883749117722</v>
      </c>
      <c r="AL511" s="41">
        <f t="shared" ref="AL511" si="362">+AL510+AK511</f>
        <v>13117.883749117722</v>
      </c>
      <c r="AM511" s="41">
        <f t="shared" ref="AM511" si="363">+AM510+AL511</f>
        <v>13117.883749117722</v>
      </c>
      <c r="AN511" s="41">
        <f t="shared" ref="AN511" si="364">+AN510+AM511</f>
        <v>13117.883749117722</v>
      </c>
      <c r="AO511" s="27"/>
      <c r="AP511" s="28"/>
    </row>
    <row r="512" spans="1:42" s="43" customFormat="1" x14ac:dyDescent="0.25">
      <c r="A512" s="13"/>
      <c r="C512" s="43" t="s">
        <v>208</v>
      </c>
      <c r="E512" s="99">
        <f>SUM(F512:AN512)</f>
        <v>7</v>
      </c>
      <c r="F512" s="259"/>
      <c r="G512" s="259"/>
      <c r="H512" s="259"/>
      <c r="I512" s="259"/>
      <c r="J512" s="259"/>
      <c r="K512" s="259"/>
      <c r="L512" s="259"/>
      <c r="M512" s="259"/>
      <c r="N512" s="259"/>
      <c r="O512" s="259"/>
      <c r="P512" s="259"/>
      <c r="Q512" s="259"/>
      <c r="R512" s="259"/>
      <c r="S512" s="259">
        <f t="shared" ref="S512:AN512" si="365">IF(S511&gt;0,"",1)</f>
        <v>1</v>
      </c>
      <c r="T512" s="259">
        <f t="shared" si="365"/>
        <v>1</v>
      </c>
      <c r="U512" s="259">
        <f t="shared" si="365"/>
        <v>1</v>
      </c>
      <c r="V512" s="259">
        <f t="shared" si="365"/>
        <v>1</v>
      </c>
      <c r="W512" s="259">
        <f t="shared" si="365"/>
        <v>1</v>
      </c>
      <c r="X512" s="259">
        <f t="shared" si="365"/>
        <v>1</v>
      </c>
      <c r="Y512" s="259">
        <f t="shared" si="365"/>
        <v>1</v>
      </c>
      <c r="Z512" s="259" t="str">
        <f t="shared" si="365"/>
        <v/>
      </c>
      <c r="AA512" s="259" t="str">
        <f t="shared" si="365"/>
        <v/>
      </c>
      <c r="AB512" s="259" t="str">
        <f t="shared" si="365"/>
        <v/>
      </c>
      <c r="AC512" s="259" t="str">
        <f t="shared" si="365"/>
        <v/>
      </c>
      <c r="AD512" s="259" t="str">
        <f t="shared" si="365"/>
        <v/>
      </c>
      <c r="AE512" s="259" t="str">
        <f t="shared" si="365"/>
        <v/>
      </c>
      <c r="AF512" s="259" t="str">
        <f t="shared" si="365"/>
        <v/>
      </c>
      <c r="AG512" s="259" t="str">
        <f t="shared" si="365"/>
        <v/>
      </c>
      <c r="AH512" s="259" t="str">
        <f t="shared" si="365"/>
        <v/>
      </c>
      <c r="AI512" s="259" t="str">
        <f t="shared" si="365"/>
        <v/>
      </c>
      <c r="AJ512" s="259" t="str">
        <f t="shared" si="365"/>
        <v/>
      </c>
      <c r="AK512" s="259" t="str">
        <f t="shared" si="365"/>
        <v/>
      </c>
      <c r="AL512" s="259" t="str">
        <f t="shared" si="365"/>
        <v/>
      </c>
      <c r="AM512" s="259" t="str">
        <f t="shared" si="365"/>
        <v/>
      </c>
      <c r="AN512" s="259" t="str">
        <f t="shared" si="365"/>
        <v/>
      </c>
      <c r="AO512" s="27"/>
      <c r="AP512" s="28"/>
    </row>
    <row r="513" spans="6:9" x14ac:dyDescent="0.25">
      <c r="F513" s="394" t="s">
        <v>266</v>
      </c>
      <c r="G513" s="395"/>
      <c r="H513" s="395"/>
      <c r="I513" s="396"/>
    </row>
    <row r="514" spans="6:9" x14ac:dyDescent="0.25">
      <c r="F514" s="268" t="s">
        <v>267</v>
      </c>
      <c r="G514" s="269" t="s">
        <v>268</v>
      </c>
      <c r="H514" s="269" t="s">
        <v>267</v>
      </c>
      <c r="I514" s="270" t="s">
        <v>269</v>
      </c>
    </row>
    <row r="515" spans="6:9" x14ac:dyDescent="0.25">
      <c r="F515" s="271" t="s">
        <v>270</v>
      </c>
      <c r="G515" s="106">
        <f>+E493</f>
        <v>10816.407796646245</v>
      </c>
      <c r="H515" s="106"/>
      <c r="I515" s="273">
        <f>+F505</f>
        <v>0.45192095099052959</v>
      </c>
    </row>
    <row r="516" spans="6:9" x14ac:dyDescent="0.25">
      <c r="F516" s="271">
        <f>+Dashboard!AC6</f>
        <v>70</v>
      </c>
      <c r="G516" s="106">
        <f t="dataTable" ref="G516:G518" dt2D="0" dtr="0" r1="D248"/>
        <v>10816.407796646245</v>
      </c>
      <c r="H516" s="106">
        <f>+F516</f>
        <v>70</v>
      </c>
      <c r="I516" s="273">
        <f t="dataTable" ref="I516:I518" dt2D="0" dtr="0" r1="D248" ca="1"/>
        <v>0.45192095099052959</v>
      </c>
    </row>
    <row r="517" spans="6:9" x14ac:dyDescent="0.25">
      <c r="F517" s="271">
        <f>+Dashboard!AC7</f>
        <v>85</v>
      </c>
      <c r="G517" s="106">
        <v>13374.285185628412</v>
      </c>
      <c r="H517" s="106">
        <f>+Dashboard!AC7</f>
        <v>85</v>
      </c>
      <c r="I517" s="273">
        <v>0.46195217192994859</v>
      </c>
    </row>
    <row r="518" spans="6:9" x14ac:dyDescent="0.25">
      <c r="F518" s="272">
        <f>+Dashboard!AC8</f>
        <v>100</v>
      </c>
      <c r="G518" s="109">
        <v>15932.162574610578</v>
      </c>
      <c r="H518" s="109">
        <f>+Dashboard!AC8</f>
        <v>100</v>
      </c>
      <c r="I518" s="274">
        <v>0.46902008310193899</v>
      </c>
    </row>
  </sheetData>
  <mergeCells count="3">
    <mergeCell ref="F229:I229"/>
    <mergeCell ref="F463:I463"/>
    <mergeCell ref="F513:I513"/>
  </mergeCells>
  <pageMargins left="0.2" right="0.2" top="0.43" bottom="0.35" header="0.3" footer="0.3"/>
  <pageSetup scale="65" fitToWidth="8" fitToHeight="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239"/>
  <sheetViews>
    <sheetView showGridLines="0" workbookViewId="0">
      <pane xSplit="5" ySplit="3" topLeftCell="S192" activePane="bottomRight" state="frozen"/>
      <selection pane="topRight" activeCell="F1" sqref="F1"/>
      <selection pane="bottomLeft" activeCell="A4" sqref="A4"/>
      <selection pane="bottomRight" activeCell="T185" sqref="T185"/>
    </sheetView>
  </sheetViews>
  <sheetFormatPr defaultColWidth="8.7109375" defaultRowHeight="15" x14ac:dyDescent="0.25"/>
  <cols>
    <col min="1" max="1" width="3" style="11" customWidth="1"/>
    <col min="2" max="2" width="2.140625" style="11" customWidth="1"/>
    <col min="3" max="3" width="50.7109375" style="20" customWidth="1"/>
    <col min="4" max="4" width="10.42578125" style="20" customWidth="1"/>
    <col min="5" max="5" width="14.42578125" style="185" customWidth="1"/>
    <col min="6" max="18" width="14.42578125" style="5" customWidth="1"/>
    <col min="19" max="40" width="14.42578125" style="6" customWidth="1"/>
    <col min="41" max="41" width="8.140625" style="9" customWidth="1"/>
    <col min="42" max="42" width="71" style="10" customWidth="1"/>
    <col min="44" max="44" width="11.7109375" customWidth="1"/>
  </cols>
  <sheetData>
    <row r="1" spans="1:42" ht="18.75" x14ac:dyDescent="0.3">
      <c r="A1" s="202" t="s">
        <v>100</v>
      </c>
      <c r="B1" s="203"/>
      <c r="C1" s="203"/>
      <c r="D1" s="203"/>
      <c r="E1" s="184"/>
      <c r="F1" s="203"/>
      <c r="G1" s="203"/>
      <c r="H1" s="203"/>
      <c r="I1" s="1"/>
      <c r="J1" s="2"/>
      <c r="K1" s="3"/>
      <c r="L1" s="4"/>
      <c r="AC1" s="7"/>
    </row>
    <row r="2" spans="1:42" ht="16.5" customHeight="1" x14ac:dyDescent="0.25">
      <c r="C2" s="159" t="s">
        <v>111</v>
      </c>
      <c r="D2" s="204" t="s">
        <v>82</v>
      </c>
      <c r="E2" s="17" t="s">
        <v>0</v>
      </c>
      <c r="F2" s="17">
        <f>+'Field Profiles'!F2</f>
        <v>2005</v>
      </c>
      <c r="G2" s="16">
        <f>+F2+1</f>
        <v>2006</v>
      </c>
      <c r="H2" s="16">
        <f>+G2+1</f>
        <v>2007</v>
      </c>
      <c r="I2" s="16">
        <f t="shared" ref="I2:X3" si="0">+H2+1</f>
        <v>2008</v>
      </c>
      <c r="J2" s="16">
        <f t="shared" si="0"/>
        <v>2009</v>
      </c>
      <c r="K2" s="16">
        <f t="shared" si="0"/>
        <v>2010</v>
      </c>
      <c r="L2" s="16">
        <f t="shared" si="0"/>
        <v>2011</v>
      </c>
      <c r="M2" s="16">
        <f t="shared" si="0"/>
        <v>2012</v>
      </c>
      <c r="N2" s="16">
        <f t="shared" si="0"/>
        <v>2013</v>
      </c>
      <c r="O2" s="16">
        <f t="shared" si="0"/>
        <v>2014</v>
      </c>
      <c r="P2" s="16">
        <f t="shared" si="0"/>
        <v>2015</v>
      </c>
      <c r="Q2" s="16">
        <f t="shared" si="0"/>
        <v>2016</v>
      </c>
      <c r="R2" s="16">
        <f t="shared" si="0"/>
        <v>2017</v>
      </c>
      <c r="S2" s="16">
        <f t="shared" si="0"/>
        <v>2018</v>
      </c>
      <c r="T2" s="16">
        <f t="shared" si="0"/>
        <v>2019</v>
      </c>
      <c r="U2" s="16">
        <f t="shared" si="0"/>
        <v>2020</v>
      </c>
      <c r="V2" s="16">
        <f t="shared" si="0"/>
        <v>2021</v>
      </c>
      <c r="W2" s="16">
        <f t="shared" si="0"/>
        <v>2022</v>
      </c>
      <c r="X2" s="16">
        <f t="shared" si="0"/>
        <v>2023</v>
      </c>
      <c r="Y2" s="16">
        <f t="shared" ref="Y2:AN3" si="1">+X2+1</f>
        <v>2024</v>
      </c>
      <c r="Z2" s="16">
        <f t="shared" si="1"/>
        <v>2025</v>
      </c>
      <c r="AA2" s="16">
        <f t="shared" si="1"/>
        <v>2026</v>
      </c>
      <c r="AB2" s="16">
        <f t="shared" si="1"/>
        <v>2027</v>
      </c>
      <c r="AC2" s="16">
        <f t="shared" si="1"/>
        <v>2028</v>
      </c>
      <c r="AD2" s="16">
        <f t="shared" si="1"/>
        <v>2029</v>
      </c>
      <c r="AE2" s="16">
        <f t="shared" si="1"/>
        <v>2030</v>
      </c>
      <c r="AF2" s="16">
        <f t="shared" si="1"/>
        <v>2031</v>
      </c>
      <c r="AG2" s="16">
        <f t="shared" si="1"/>
        <v>2032</v>
      </c>
      <c r="AH2" s="16">
        <f t="shared" si="1"/>
        <v>2033</v>
      </c>
      <c r="AI2" s="16">
        <f t="shared" si="1"/>
        <v>2034</v>
      </c>
      <c r="AJ2" s="16">
        <f t="shared" si="1"/>
        <v>2035</v>
      </c>
      <c r="AK2" s="16">
        <f t="shared" si="1"/>
        <v>2036</v>
      </c>
      <c r="AL2" s="16">
        <f t="shared" si="1"/>
        <v>2037</v>
      </c>
      <c r="AM2" s="16">
        <f t="shared" si="1"/>
        <v>2038</v>
      </c>
      <c r="AN2" s="16">
        <f t="shared" si="1"/>
        <v>2039</v>
      </c>
    </row>
    <row r="3" spans="1:42" s="19" customFormat="1" ht="21.75" customHeight="1" x14ac:dyDescent="0.25">
      <c r="A3" s="13"/>
      <c r="B3" s="148" t="s">
        <v>103</v>
      </c>
      <c r="C3" s="145"/>
      <c r="D3" s="15"/>
      <c r="F3" s="87">
        <f>+'Field Profiles'!F3</f>
        <v>-16</v>
      </c>
      <c r="G3" s="87">
        <f>+F3+1</f>
        <v>-15</v>
      </c>
      <c r="H3" s="87">
        <f>+G3+1</f>
        <v>-14</v>
      </c>
      <c r="I3" s="87">
        <f t="shared" si="0"/>
        <v>-13</v>
      </c>
      <c r="J3" s="87">
        <f t="shared" si="0"/>
        <v>-12</v>
      </c>
      <c r="K3" s="87">
        <f t="shared" si="0"/>
        <v>-11</v>
      </c>
      <c r="L3" s="87">
        <f t="shared" si="0"/>
        <v>-10</v>
      </c>
      <c r="M3" s="87">
        <f t="shared" si="0"/>
        <v>-9</v>
      </c>
      <c r="N3" s="87">
        <f t="shared" si="0"/>
        <v>-8</v>
      </c>
      <c r="O3" s="87">
        <f t="shared" si="0"/>
        <v>-7</v>
      </c>
      <c r="P3" s="87">
        <f t="shared" si="0"/>
        <v>-6</v>
      </c>
      <c r="Q3" s="87">
        <f t="shared" si="0"/>
        <v>-5</v>
      </c>
      <c r="R3" s="87">
        <f t="shared" si="0"/>
        <v>-4</v>
      </c>
      <c r="S3" s="87">
        <f t="shared" si="0"/>
        <v>-3</v>
      </c>
      <c r="T3" s="87">
        <f t="shared" si="0"/>
        <v>-2</v>
      </c>
      <c r="U3" s="87">
        <f t="shared" si="0"/>
        <v>-1</v>
      </c>
      <c r="V3" s="87">
        <f t="shared" si="0"/>
        <v>0</v>
      </c>
      <c r="W3" s="87">
        <f t="shared" si="0"/>
        <v>1</v>
      </c>
      <c r="X3" s="87">
        <f t="shared" si="0"/>
        <v>2</v>
      </c>
      <c r="Y3" s="87">
        <f t="shared" si="1"/>
        <v>3</v>
      </c>
      <c r="Z3" s="87">
        <f t="shared" si="1"/>
        <v>4</v>
      </c>
      <c r="AA3" s="87">
        <f t="shared" si="1"/>
        <v>5</v>
      </c>
      <c r="AB3" s="87">
        <f t="shared" si="1"/>
        <v>6</v>
      </c>
      <c r="AC3" s="87">
        <f t="shared" si="1"/>
        <v>7</v>
      </c>
      <c r="AD3" s="87">
        <f t="shared" si="1"/>
        <v>8</v>
      </c>
      <c r="AE3" s="87">
        <f t="shared" si="1"/>
        <v>9</v>
      </c>
      <c r="AF3" s="87">
        <f t="shared" si="1"/>
        <v>10</v>
      </c>
      <c r="AG3" s="87">
        <f t="shared" si="1"/>
        <v>11</v>
      </c>
      <c r="AH3" s="87">
        <f t="shared" si="1"/>
        <v>12</v>
      </c>
      <c r="AI3" s="87">
        <f t="shared" si="1"/>
        <v>13</v>
      </c>
      <c r="AJ3" s="87">
        <f t="shared" si="1"/>
        <v>14</v>
      </c>
      <c r="AK3" s="87">
        <f t="shared" si="1"/>
        <v>15</v>
      </c>
      <c r="AL3" s="87">
        <f t="shared" si="1"/>
        <v>16</v>
      </c>
      <c r="AM3" s="87">
        <f t="shared" si="1"/>
        <v>17</v>
      </c>
      <c r="AN3" s="87">
        <f t="shared" si="1"/>
        <v>18</v>
      </c>
      <c r="AO3" s="17"/>
      <c r="AP3" s="18" t="s">
        <v>1</v>
      </c>
    </row>
    <row r="4" spans="1:42" x14ac:dyDescent="0.25">
      <c r="C4" t="s">
        <v>23</v>
      </c>
    </row>
    <row r="5" spans="1:42" s="22" customFormat="1" ht="21.75" customHeight="1" x14ac:dyDescent="0.25">
      <c r="A5" s="21" t="s">
        <v>20</v>
      </c>
      <c r="E5" s="18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4"/>
      <c r="AP5" s="25"/>
    </row>
    <row r="6" spans="1:42" s="26" customFormat="1" ht="15.75" customHeight="1" x14ac:dyDescent="0.25">
      <c r="A6" s="13"/>
      <c r="E6" s="11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7"/>
      <c r="AP6" s="28"/>
    </row>
    <row r="7" spans="1:42" s="26" customFormat="1" ht="15.75" customHeight="1" x14ac:dyDescent="0.25">
      <c r="A7" s="13" t="s">
        <v>57</v>
      </c>
      <c r="E7" s="1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27"/>
      <c r="AP7" s="28"/>
    </row>
    <row r="8" spans="1:42" s="26" customFormat="1" ht="15.75" customHeight="1" x14ac:dyDescent="0.25">
      <c r="A8"/>
      <c r="B8" s="26" t="s">
        <v>55</v>
      </c>
      <c r="E8" s="99"/>
      <c r="F8" s="37">
        <f>'Field Profiles'!F11</f>
        <v>0</v>
      </c>
      <c r="G8" s="37">
        <f>'Field Profiles'!G11</f>
        <v>0</v>
      </c>
      <c r="H8" s="37">
        <f>'Field Profiles'!H11</f>
        <v>0</v>
      </c>
      <c r="I8" s="37">
        <f>'Field Profiles'!I11</f>
        <v>0</v>
      </c>
      <c r="J8" s="37">
        <f>'Field Profiles'!J11</f>
        <v>0</v>
      </c>
      <c r="K8" s="37">
        <f>'Field Profiles'!K11</f>
        <v>0</v>
      </c>
      <c r="L8" s="37">
        <f>'Field Profiles'!L11</f>
        <v>0</v>
      </c>
      <c r="M8" s="37">
        <f>'Field Profiles'!M11</f>
        <v>0</v>
      </c>
      <c r="N8" s="37">
        <f>'Field Profiles'!N11</f>
        <v>0</v>
      </c>
      <c r="O8" s="37">
        <f>'Field Profiles'!O11</f>
        <v>0</v>
      </c>
      <c r="P8" s="37">
        <f>'Field Profiles'!P11</f>
        <v>0</v>
      </c>
      <c r="Q8" s="37">
        <f>'Field Profiles'!Q11</f>
        <v>0</v>
      </c>
      <c r="R8" s="37">
        <f>'Field Profiles'!R11</f>
        <v>0</v>
      </c>
      <c r="S8" s="37">
        <f>'Field Profiles'!S11</f>
        <v>0</v>
      </c>
      <c r="T8" s="37">
        <f>'Field Profiles'!T11</f>
        <v>0</v>
      </c>
      <c r="U8" s="37">
        <f>'Field Profiles'!U11</f>
        <v>0</v>
      </c>
      <c r="V8" s="37">
        <f>'Field Profiles'!V11</f>
        <v>26.785714285714285</v>
      </c>
      <c r="W8" s="37">
        <f>'Field Profiles'!W11</f>
        <v>100</v>
      </c>
      <c r="X8" s="37">
        <f>'Field Profiles'!X11</f>
        <v>150</v>
      </c>
      <c r="Y8" s="37">
        <f>'Field Profiles'!Y11</f>
        <v>150</v>
      </c>
      <c r="Z8" s="37">
        <f>'Field Profiles'!Z11</f>
        <v>150</v>
      </c>
      <c r="AA8" s="37">
        <f>'Field Profiles'!AA11</f>
        <v>150</v>
      </c>
      <c r="AB8" s="37">
        <f>'Field Profiles'!AB11</f>
        <v>150</v>
      </c>
      <c r="AC8" s="37">
        <f>'Field Profiles'!AC11</f>
        <v>150</v>
      </c>
      <c r="AD8" s="37">
        <f>'Field Profiles'!AD11</f>
        <v>143.52428393524335</v>
      </c>
      <c r="AE8" s="37">
        <f>'Field Profiles'!AE11</f>
        <v>123.02081480163713</v>
      </c>
      <c r="AF8" s="37">
        <f>'Field Profiles'!AF11</f>
        <v>97.391478384629409</v>
      </c>
      <c r="AG8" s="37">
        <f>'Field Profiles'!AG11</f>
        <v>82.013876534424767</v>
      </c>
      <c r="AH8" s="37">
        <f>'Field Profiles'!AH11</f>
        <v>61.510407400818579</v>
      </c>
      <c r="AI8" s="37">
        <f>'Field Profiles'!AI11</f>
        <v>0</v>
      </c>
      <c r="AJ8" s="37">
        <f>'Field Profiles'!AJ11</f>
        <v>0</v>
      </c>
      <c r="AK8" s="37">
        <f>'Field Profiles'!AK11</f>
        <v>0</v>
      </c>
      <c r="AL8" s="37">
        <f>'Field Profiles'!AL11</f>
        <v>0</v>
      </c>
      <c r="AM8" s="37">
        <f>'Field Profiles'!AM11</f>
        <v>0</v>
      </c>
      <c r="AN8" s="37">
        <f>'Field Profiles'!AN11</f>
        <v>0</v>
      </c>
      <c r="AO8" s="32"/>
      <c r="AP8" s="28"/>
    </row>
    <row r="9" spans="1:42" s="26" customFormat="1" ht="15.75" customHeight="1" x14ac:dyDescent="0.25">
      <c r="A9"/>
      <c r="B9" s="26" t="s">
        <v>24</v>
      </c>
      <c r="E9" s="98">
        <f>SUM(F9:AN9)</f>
        <v>560.00000000000068</v>
      </c>
      <c r="F9" s="42">
        <f>+F8*0.365</f>
        <v>0</v>
      </c>
      <c r="G9" s="42">
        <f t="shared" ref="G9:AN9" si="2">+G8*0.365</f>
        <v>0</v>
      </c>
      <c r="H9" s="42">
        <f t="shared" si="2"/>
        <v>0</v>
      </c>
      <c r="I9" s="42">
        <f t="shared" si="2"/>
        <v>0</v>
      </c>
      <c r="J9" s="42">
        <f t="shared" si="2"/>
        <v>0</v>
      </c>
      <c r="K9" s="42">
        <f t="shared" si="2"/>
        <v>0</v>
      </c>
      <c r="L9" s="42">
        <f t="shared" si="2"/>
        <v>0</v>
      </c>
      <c r="M9" s="42">
        <f t="shared" si="2"/>
        <v>0</v>
      </c>
      <c r="N9" s="42">
        <f t="shared" si="2"/>
        <v>0</v>
      </c>
      <c r="O9" s="42">
        <f t="shared" si="2"/>
        <v>0</v>
      </c>
      <c r="P9" s="42">
        <f t="shared" si="2"/>
        <v>0</v>
      </c>
      <c r="Q9" s="42">
        <f t="shared" si="2"/>
        <v>0</v>
      </c>
      <c r="R9" s="42">
        <f t="shared" si="2"/>
        <v>0</v>
      </c>
      <c r="S9" s="42">
        <f t="shared" si="2"/>
        <v>0</v>
      </c>
      <c r="T9" s="42">
        <f t="shared" si="2"/>
        <v>0</v>
      </c>
      <c r="U9" s="42">
        <f t="shared" si="2"/>
        <v>0</v>
      </c>
      <c r="V9" s="42">
        <f t="shared" si="2"/>
        <v>9.7767857142857135</v>
      </c>
      <c r="W9" s="42">
        <f t="shared" si="2"/>
        <v>36.5</v>
      </c>
      <c r="X9" s="42">
        <f t="shared" si="2"/>
        <v>54.75</v>
      </c>
      <c r="Y9" s="42">
        <f t="shared" si="2"/>
        <v>54.75</v>
      </c>
      <c r="Z9" s="42">
        <f t="shared" si="2"/>
        <v>54.75</v>
      </c>
      <c r="AA9" s="42">
        <f t="shared" si="2"/>
        <v>54.75</v>
      </c>
      <c r="AB9" s="42">
        <f t="shared" si="2"/>
        <v>54.75</v>
      </c>
      <c r="AC9" s="42">
        <f t="shared" si="2"/>
        <v>54.75</v>
      </c>
      <c r="AD9" s="42">
        <f t="shared" si="2"/>
        <v>52.386363636363818</v>
      </c>
      <c r="AE9" s="42">
        <f t="shared" si="2"/>
        <v>44.90259740259755</v>
      </c>
      <c r="AF9" s="42">
        <f t="shared" si="2"/>
        <v>35.547889610389731</v>
      </c>
      <c r="AG9" s="42">
        <f t="shared" si="2"/>
        <v>29.935064935065039</v>
      </c>
      <c r="AH9" s="42">
        <f t="shared" si="2"/>
        <v>22.451298701298782</v>
      </c>
      <c r="AI9" s="42">
        <f t="shared" si="2"/>
        <v>0</v>
      </c>
      <c r="AJ9" s="42">
        <f t="shared" si="2"/>
        <v>0</v>
      </c>
      <c r="AK9" s="42">
        <f t="shared" si="2"/>
        <v>0</v>
      </c>
      <c r="AL9" s="42">
        <f t="shared" si="2"/>
        <v>0</v>
      </c>
      <c r="AM9" s="42">
        <f t="shared" si="2"/>
        <v>0</v>
      </c>
      <c r="AN9" s="42">
        <f t="shared" si="2"/>
        <v>0</v>
      </c>
      <c r="AO9" s="32"/>
      <c r="AP9" s="28"/>
    </row>
    <row r="10" spans="1:42" s="26" customFormat="1" ht="15.75" customHeight="1" x14ac:dyDescent="0.25">
      <c r="A10" s="13"/>
      <c r="B10" s="26" t="s">
        <v>46</v>
      </c>
      <c r="C10" s="43"/>
      <c r="D10" s="43"/>
      <c r="E10" s="119"/>
      <c r="F10" s="41">
        <f>+F9</f>
        <v>0</v>
      </c>
      <c r="G10" s="41">
        <f t="shared" ref="G10:AN10" si="3">+G9+F10</f>
        <v>0</v>
      </c>
      <c r="H10" s="41">
        <f t="shared" si="3"/>
        <v>0</v>
      </c>
      <c r="I10" s="41">
        <f t="shared" si="3"/>
        <v>0</v>
      </c>
      <c r="J10" s="41">
        <f t="shared" si="3"/>
        <v>0</v>
      </c>
      <c r="K10" s="41">
        <f t="shared" si="3"/>
        <v>0</v>
      </c>
      <c r="L10" s="41">
        <f t="shared" si="3"/>
        <v>0</v>
      </c>
      <c r="M10" s="41">
        <f t="shared" si="3"/>
        <v>0</v>
      </c>
      <c r="N10" s="41">
        <f t="shared" si="3"/>
        <v>0</v>
      </c>
      <c r="O10" s="41">
        <f t="shared" si="3"/>
        <v>0</v>
      </c>
      <c r="P10" s="41">
        <f t="shared" si="3"/>
        <v>0</v>
      </c>
      <c r="Q10" s="41">
        <f t="shared" si="3"/>
        <v>0</v>
      </c>
      <c r="R10" s="41">
        <f t="shared" si="3"/>
        <v>0</v>
      </c>
      <c r="S10" s="41">
        <f t="shared" si="3"/>
        <v>0</v>
      </c>
      <c r="T10" s="41">
        <f t="shared" si="3"/>
        <v>0</v>
      </c>
      <c r="U10" s="41">
        <f t="shared" si="3"/>
        <v>0</v>
      </c>
      <c r="V10" s="41">
        <f t="shared" si="3"/>
        <v>9.7767857142857135</v>
      </c>
      <c r="W10" s="41">
        <f t="shared" si="3"/>
        <v>46.276785714285715</v>
      </c>
      <c r="X10" s="41">
        <f t="shared" si="3"/>
        <v>101.02678571428572</v>
      </c>
      <c r="Y10" s="41">
        <f t="shared" si="3"/>
        <v>155.77678571428572</v>
      </c>
      <c r="Z10" s="41">
        <f t="shared" si="3"/>
        <v>210.52678571428572</v>
      </c>
      <c r="AA10" s="41">
        <f t="shared" si="3"/>
        <v>265.27678571428572</v>
      </c>
      <c r="AB10" s="41">
        <f t="shared" si="3"/>
        <v>320.02678571428572</v>
      </c>
      <c r="AC10" s="41">
        <f t="shared" si="3"/>
        <v>374.77678571428572</v>
      </c>
      <c r="AD10" s="41">
        <f t="shared" si="3"/>
        <v>427.16314935064952</v>
      </c>
      <c r="AE10" s="41">
        <f t="shared" si="3"/>
        <v>472.06574675324708</v>
      </c>
      <c r="AF10" s="41">
        <f t="shared" si="3"/>
        <v>507.61363636363683</v>
      </c>
      <c r="AG10" s="41">
        <f t="shared" si="3"/>
        <v>537.54870129870187</v>
      </c>
      <c r="AH10" s="41">
        <f t="shared" si="3"/>
        <v>560.00000000000068</v>
      </c>
      <c r="AI10" s="41">
        <f t="shared" si="3"/>
        <v>560.00000000000068</v>
      </c>
      <c r="AJ10" s="41">
        <f t="shared" si="3"/>
        <v>560.00000000000068</v>
      </c>
      <c r="AK10" s="41">
        <f t="shared" si="3"/>
        <v>560.00000000000068</v>
      </c>
      <c r="AL10" s="41">
        <f t="shared" si="3"/>
        <v>560.00000000000068</v>
      </c>
      <c r="AM10" s="41">
        <f t="shared" si="3"/>
        <v>560.00000000000068</v>
      </c>
      <c r="AN10" s="41">
        <f t="shared" si="3"/>
        <v>560.00000000000068</v>
      </c>
      <c r="AO10" s="27"/>
      <c r="AP10" s="28"/>
    </row>
    <row r="11" spans="1:42" s="27" customFormat="1" ht="15.75" customHeight="1" x14ac:dyDescent="0.25">
      <c r="A11" s="43"/>
      <c r="B11" s="27" t="s">
        <v>77</v>
      </c>
      <c r="D11" s="83">
        <f>+Dashboard!D9-Dashboard!D10</f>
        <v>70</v>
      </c>
      <c r="E11" s="85">
        <f>SUM(F11:AN11)</f>
        <v>39200.000000000036</v>
      </c>
      <c r="F11" s="38">
        <f t="shared" ref="F11:AN11" si="4">+$D11*F9</f>
        <v>0</v>
      </c>
      <c r="G11" s="38">
        <f t="shared" si="4"/>
        <v>0</v>
      </c>
      <c r="H11" s="38">
        <f t="shared" si="4"/>
        <v>0</v>
      </c>
      <c r="I11" s="38">
        <f t="shared" si="4"/>
        <v>0</v>
      </c>
      <c r="J11" s="38">
        <f t="shared" si="4"/>
        <v>0</v>
      </c>
      <c r="K11" s="38">
        <f t="shared" si="4"/>
        <v>0</v>
      </c>
      <c r="L11" s="38">
        <f t="shared" si="4"/>
        <v>0</v>
      </c>
      <c r="M11" s="38">
        <f t="shared" si="4"/>
        <v>0</v>
      </c>
      <c r="N11" s="38">
        <f t="shared" si="4"/>
        <v>0</v>
      </c>
      <c r="O11" s="38">
        <f t="shared" si="4"/>
        <v>0</v>
      </c>
      <c r="P11" s="38">
        <f t="shared" si="4"/>
        <v>0</v>
      </c>
      <c r="Q11" s="38">
        <f t="shared" si="4"/>
        <v>0</v>
      </c>
      <c r="R11" s="38">
        <f t="shared" si="4"/>
        <v>0</v>
      </c>
      <c r="S11" s="38">
        <f t="shared" si="4"/>
        <v>0</v>
      </c>
      <c r="T11" s="38">
        <f t="shared" si="4"/>
        <v>0</v>
      </c>
      <c r="U11" s="38">
        <f t="shared" si="4"/>
        <v>0</v>
      </c>
      <c r="V11" s="38">
        <f t="shared" si="4"/>
        <v>684.375</v>
      </c>
      <c r="W11" s="38">
        <f t="shared" si="4"/>
        <v>2555</v>
      </c>
      <c r="X11" s="38">
        <f t="shared" si="4"/>
        <v>3832.5</v>
      </c>
      <c r="Y11" s="38">
        <f t="shared" si="4"/>
        <v>3832.5</v>
      </c>
      <c r="Z11" s="38">
        <f t="shared" si="4"/>
        <v>3832.5</v>
      </c>
      <c r="AA11" s="38">
        <f t="shared" si="4"/>
        <v>3832.5</v>
      </c>
      <c r="AB11" s="38">
        <f t="shared" si="4"/>
        <v>3832.5</v>
      </c>
      <c r="AC11" s="38">
        <f t="shared" si="4"/>
        <v>3832.5</v>
      </c>
      <c r="AD11" s="38">
        <f t="shared" si="4"/>
        <v>3667.0454545454672</v>
      </c>
      <c r="AE11" s="38">
        <f t="shared" si="4"/>
        <v>3143.1818181818285</v>
      </c>
      <c r="AF11" s="38">
        <f t="shared" si="4"/>
        <v>2488.3522727272812</v>
      </c>
      <c r="AG11" s="38">
        <f t="shared" si="4"/>
        <v>2095.4545454545528</v>
      </c>
      <c r="AH11" s="38">
        <f t="shared" si="4"/>
        <v>1571.5909090909147</v>
      </c>
      <c r="AI11" s="38">
        <f t="shared" si="4"/>
        <v>0</v>
      </c>
      <c r="AJ11" s="38">
        <f t="shared" si="4"/>
        <v>0</v>
      </c>
      <c r="AK11" s="38">
        <f t="shared" si="4"/>
        <v>0</v>
      </c>
      <c r="AL11" s="38">
        <f t="shared" si="4"/>
        <v>0</v>
      </c>
      <c r="AM11" s="38">
        <f t="shared" si="4"/>
        <v>0</v>
      </c>
      <c r="AN11" s="38">
        <f t="shared" si="4"/>
        <v>0</v>
      </c>
      <c r="AP11" s="27" t="s">
        <v>134</v>
      </c>
    </row>
    <row r="12" spans="1:42" s="26" customFormat="1" ht="15.75" customHeight="1" x14ac:dyDescent="0.25">
      <c r="A12" s="13"/>
      <c r="E12" s="1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7"/>
      <c r="AP12" s="28"/>
    </row>
    <row r="13" spans="1:42" s="26" customFormat="1" ht="15.75" customHeight="1" x14ac:dyDescent="0.25">
      <c r="A13" s="13" t="s">
        <v>58</v>
      </c>
      <c r="E13" s="1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7"/>
      <c r="AP13" s="28"/>
    </row>
    <row r="14" spans="1:42" s="124" customFormat="1" ht="15.75" customHeight="1" x14ac:dyDescent="0.25">
      <c r="A14" s="123"/>
      <c r="B14" s="123" t="s">
        <v>54</v>
      </c>
      <c r="E14" s="99">
        <f>SUM(F14:AN14)</f>
        <v>581</v>
      </c>
      <c r="F14" s="38">
        <f>'Field Profiles'!F16</f>
        <v>320</v>
      </c>
      <c r="G14" s="38">
        <f>'Field Profiles'!G16</f>
        <v>0</v>
      </c>
      <c r="H14" s="38">
        <f>'Field Profiles'!H16</f>
        <v>0</v>
      </c>
      <c r="I14" s="38">
        <f>'Field Profiles'!I16</f>
        <v>0</v>
      </c>
      <c r="J14" s="38">
        <f>'Field Profiles'!J16</f>
        <v>0</v>
      </c>
      <c r="K14" s="38">
        <f>'Field Profiles'!K16</f>
        <v>0</v>
      </c>
      <c r="L14" s="38">
        <f>'Field Profiles'!L16</f>
        <v>0</v>
      </c>
      <c r="M14" s="38">
        <f>'Field Profiles'!M16</f>
        <v>0</v>
      </c>
      <c r="N14" s="38">
        <f>'Field Profiles'!N16</f>
        <v>261</v>
      </c>
      <c r="O14" s="38">
        <f>'Field Profiles'!O16</f>
        <v>0</v>
      </c>
      <c r="P14" s="38">
        <f>'Field Profiles'!P16</f>
        <v>0</v>
      </c>
      <c r="Q14" s="38">
        <f>'Field Profiles'!Q16</f>
        <v>0</v>
      </c>
      <c r="R14" s="38">
        <f>'Field Profiles'!R16</f>
        <v>0</v>
      </c>
      <c r="S14" s="38">
        <f>'Field Profiles'!S16</f>
        <v>0</v>
      </c>
      <c r="T14" s="38">
        <f>'Field Profiles'!T16</f>
        <v>0</v>
      </c>
      <c r="U14" s="38">
        <f>'Field Profiles'!U16</f>
        <v>0</v>
      </c>
      <c r="V14" s="38">
        <f>'Field Profiles'!V16</f>
        <v>0</v>
      </c>
      <c r="W14" s="38">
        <f>'Field Profiles'!W16</f>
        <v>0</v>
      </c>
      <c r="X14" s="38">
        <f>'Field Profiles'!X16</f>
        <v>0</v>
      </c>
      <c r="Y14" s="38">
        <f>'Field Profiles'!Y16</f>
        <v>0</v>
      </c>
      <c r="Z14" s="38">
        <f>'Field Profiles'!Z16</f>
        <v>0</v>
      </c>
      <c r="AA14" s="38">
        <f>'Field Profiles'!AA16</f>
        <v>0</v>
      </c>
      <c r="AB14" s="38">
        <f>'Field Profiles'!AB16</f>
        <v>0</v>
      </c>
      <c r="AC14" s="38">
        <f>'Field Profiles'!AC16</f>
        <v>0</v>
      </c>
      <c r="AD14" s="38">
        <f>'Field Profiles'!AD16</f>
        <v>0</v>
      </c>
      <c r="AE14" s="38">
        <f>'Field Profiles'!AE16</f>
        <v>0</v>
      </c>
      <c r="AF14" s="38">
        <f>'Field Profiles'!AF16</f>
        <v>0</v>
      </c>
      <c r="AG14" s="38">
        <f>'Field Profiles'!AG16</f>
        <v>0</v>
      </c>
      <c r="AH14" s="38">
        <f>'Field Profiles'!AH16</f>
        <v>0</v>
      </c>
      <c r="AI14" s="38">
        <f>'Field Profiles'!AI16</f>
        <v>0</v>
      </c>
      <c r="AJ14" s="38">
        <f>'Field Profiles'!AJ16</f>
        <v>0</v>
      </c>
      <c r="AK14" s="38">
        <f>'Field Profiles'!AK16</f>
        <v>0</v>
      </c>
      <c r="AL14" s="38">
        <f>'Field Profiles'!AL16</f>
        <v>0</v>
      </c>
      <c r="AM14" s="38">
        <f>'Field Profiles'!AM16</f>
        <v>0</v>
      </c>
      <c r="AN14" s="38">
        <f>'Field Profiles'!AN16</f>
        <v>0</v>
      </c>
      <c r="AO14" s="35"/>
      <c r="AP14" s="50"/>
    </row>
    <row r="15" spans="1:42" s="26" customFormat="1" ht="15.75" customHeight="1" x14ac:dyDescent="0.25">
      <c r="A15" s="13"/>
      <c r="E15" s="1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7"/>
      <c r="AP15" s="28"/>
    </row>
    <row r="16" spans="1:42" s="26" customFormat="1" ht="15.75" customHeight="1" x14ac:dyDescent="0.25">
      <c r="B16" s="29" t="s">
        <v>114</v>
      </c>
      <c r="E16" s="1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27"/>
      <c r="AP16" s="28"/>
    </row>
    <row r="17" spans="1:42" s="27" customFormat="1" ht="15.75" customHeight="1" x14ac:dyDescent="0.25">
      <c r="A17" s="82"/>
      <c r="C17" s="27" t="s">
        <v>115</v>
      </c>
      <c r="E17" s="99">
        <f>SUM(F17:AN17)</f>
        <v>6650.2799999999988</v>
      </c>
      <c r="F17" s="38">
        <f>'Field Profiles'!F19</f>
        <v>0</v>
      </c>
      <c r="G17" s="38">
        <f>'Field Profiles'!G19</f>
        <v>0</v>
      </c>
      <c r="H17" s="38">
        <f>'Field Profiles'!H19</f>
        <v>0</v>
      </c>
      <c r="I17" s="38">
        <f>'Field Profiles'!I19</f>
        <v>0</v>
      </c>
      <c r="J17" s="38">
        <f>'Field Profiles'!J19</f>
        <v>0</v>
      </c>
      <c r="K17" s="38">
        <f>'Field Profiles'!K19</f>
        <v>0</v>
      </c>
      <c r="L17" s="38">
        <f>'Field Profiles'!L19</f>
        <v>0</v>
      </c>
      <c r="M17" s="38">
        <f>'Field Profiles'!M19</f>
        <v>0</v>
      </c>
      <c r="N17" s="38">
        <f>'Field Profiles'!N19</f>
        <v>0</v>
      </c>
      <c r="O17" s="38">
        <f>'Field Profiles'!O19</f>
        <v>0</v>
      </c>
      <c r="P17" s="38">
        <f>'Field Profiles'!P19</f>
        <v>0</v>
      </c>
      <c r="Q17" s="38">
        <f>'Field Profiles'!Q19</f>
        <v>0</v>
      </c>
      <c r="R17" s="38">
        <f>'Field Profiles'!R19</f>
        <v>0</v>
      </c>
      <c r="S17" s="38">
        <f>'Field Profiles'!S19</f>
        <v>864.53639999999984</v>
      </c>
      <c r="T17" s="38">
        <f>'Field Profiles'!T19</f>
        <v>2992.6259999999997</v>
      </c>
      <c r="U17" s="38">
        <f>'Field Profiles'!U19</f>
        <v>2327.5979999999995</v>
      </c>
      <c r="V17" s="38">
        <f>'Field Profiles'!V19</f>
        <v>465.51959999999997</v>
      </c>
      <c r="W17" s="38">
        <f>'Field Profiles'!W19</f>
        <v>0</v>
      </c>
      <c r="X17" s="38">
        <f>'Field Profiles'!X19</f>
        <v>0</v>
      </c>
      <c r="Y17" s="38">
        <f>'Field Profiles'!Y19</f>
        <v>0</v>
      </c>
      <c r="Z17" s="38">
        <f>'Field Profiles'!Z19</f>
        <v>0</v>
      </c>
      <c r="AA17" s="38">
        <f>'Field Profiles'!AA19</f>
        <v>0</v>
      </c>
      <c r="AB17" s="38">
        <f>'Field Profiles'!AB19</f>
        <v>0</v>
      </c>
      <c r="AC17" s="38">
        <f>'Field Profiles'!AC19</f>
        <v>0</v>
      </c>
      <c r="AD17" s="38">
        <f>'Field Profiles'!AD19</f>
        <v>0</v>
      </c>
      <c r="AE17" s="38">
        <f>'Field Profiles'!AE19</f>
        <v>0</v>
      </c>
      <c r="AF17" s="38">
        <f>'Field Profiles'!AF19</f>
        <v>0</v>
      </c>
      <c r="AG17" s="38">
        <f>'Field Profiles'!AG19</f>
        <v>0</v>
      </c>
      <c r="AH17" s="38">
        <f>'Field Profiles'!AH19</f>
        <v>0</v>
      </c>
      <c r="AI17" s="38">
        <f>'Field Profiles'!AI19</f>
        <v>0</v>
      </c>
      <c r="AJ17" s="38">
        <f>'Field Profiles'!AJ19</f>
        <v>0</v>
      </c>
      <c r="AK17" s="38">
        <f>'Field Profiles'!AK19</f>
        <v>0</v>
      </c>
      <c r="AL17" s="38">
        <f>'Field Profiles'!AL19</f>
        <v>0</v>
      </c>
      <c r="AM17" s="38">
        <f>'Field Profiles'!AM19</f>
        <v>0</v>
      </c>
      <c r="AN17" s="38">
        <f>'Field Profiles'!AN19</f>
        <v>0</v>
      </c>
      <c r="AO17" s="50"/>
      <c r="AP17" s="27" t="s">
        <v>139</v>
      </c>
    </row>
    <row r="18" spans="1:42" s="27" customFormat="1" ht="15.75" customHeight="1" x14ac:dyDescent="0.25">
      <c r="A18" s="82"/>
      <c r="C18" s="27" t="s">
        <v>116</v>
      </c>
      <c r="E18" s="99">
        <f>SUM(F18:AN18)</f>
        <v>4179.4800000000005</v>
      </c>
      <c r="F18" s="38">
        <f>'Field Profiles'!F20</f>
        <v>0</v>
      </c>
      <c r="G18" s="38">
        <f>'Field Profiles'!G20</f>
        <v>0</v>
      </c>
      <c r="H18" s="38">
        <f>'Field Profiles'!H20</f>
        <v>0</v>
      </c>
      <c r="I18" s="38">
        <f>'Field Profiles'!I20</f>
        <v>0</v>
      </c>
      <c r="J18" s="38">
        <f>'Field Profiles'!J20</f>
        <v>0</v>
      </c>
      <c r="K18" s="38">
        <f>'Field Profiles'!K20</f>
        <v>0</v>
      </c>
      <c r="L18" s="38">
        <f>'Field Profiles'!L20</f>
        <v>0</v>
      </c>
      <c r="M18" s="38">
        <f>'Field Profiles'!M20</f>
        <v>0</v>
      </c>
      <c r="N18" s="38">
        <f>'Field Profiles'!N20</f>
        <v>0</v>
      </c>
      <c r="O18" s="38">
        <f>'Field Profiles'!O20</f>
        <v>0</v>
      </c>
      <c r="P18" s="38">
        <f>'Field Profiles'!P20</f>
        <v>0</v>
      </c>
      <c r="Q18" s="38">
        <f>'Field Profiles'!Q20</f>
        <v>0</v>
      </c>
      <c r="R18" s="38">
        <f>'Field Profiles'!R20</f>
        <v>0</v>
      </c>
      <c r="S18" s="38">
        <f>'Field Profiles'!S20</f>
        <v>385.59559999999999</v>
      </c>
      <c r="T18" s="38">
        <f>'Field Profiles'!T20</f>
        <v>1334.7539999999999</v>
      </c>
      <c r="U18" s="38">
        <f>'Field Profiles'!U20</f>
        <v>1038.1419999999998</v>
      </c>
      <c r="V18" s="38">
        <f>'Field Profiles'!V20</f>
        <v>207.6284</v>
      </c>
      <c r="W18" s="38">
        <f>'Field Profiles'!W20</f>
        <v>0</v>
      </c>
      <c r="X18" s="38">
        <f>'Field Profiles'!X20</f>
        <v>0</v>
      </c>
      <c r="Y18" s="38">
        <f>'Field Profiles'!Y20</f>
        <v>0</v>
      </c>
      <c r="Z18" s="38">
        <f>'Field Profiles'!Z20</f>
        <v>157.73679999999999</v>
      </c>
      <c r="AA18" s="38">
        <f>'Field Profiles'!AA20</f>
        <v>546.01199999999994</v>
      </c>
      <c r="AB18" s="38">
        <f>'Field Profiles'!AB20</f>
        <v>424.67599999999993</v>
      </c>
      <c r="AC18" s="38">
        <f>'Field Profiles'!AC20</f>
        <v>84.935199999999995</v>
      </c>
      <c r="AD18" s="38">
        <f>'Field Profiles'!AD20</f>
        <v>0</v>
      </c>
      <c r="AE18" s="38">
        <f>'Field Profiles'!AE20</f>
        <v>0</v>
      </c>
      <c r="AF18" s="38">
        <f>'Field Profiles'!AF20</f>
        <v>0</v>
      </c>
      <c r="AG18" s="38">
        <f>'Field Profiles'!AG20</f>
        <v>0</v>
      </c>
      <c r="AH18" s="38">
        <f>'Field Profiles'!AH20</f>
        <v>0</v>
      </c>
      <c r="AI18" s="38">
        <f>'Field Profiles'!AI20</f>
        <v>0</v>
      </c>
      <c r="AJ18" s="38">
        <f>'Field Profiles'!AJ20</f>
        <v>0</v>
      </c>
      <c r="AK18" s="38">
        <f>'Field Profiles'!AK20</f>
        <v>0</v>
      </c>
      <c r="AL18" s="38">
        <f>'Field Profiles'!AL20</f>
        <v>0</v>
      </c>
      <c r="AM18" s="38">
        <f>'Field Profiles'!AM20</f>
        <v>0</v>
      </c>
      <c r="AN18" s="38">
        <f>'Field Profiles'!AN20</f>
        <v>0</v>
      </c>
      <c r="AO18" s="50"/>
      <c r="AP18" s="27" t="s">
        <v>141</v>
      </c>
    </row>
    <row r="19" spans="1:42" s="26" customFormat="1" ht="15.75" customHeight="1" x14ac:dyDescent="0.25">
      <c r="A19"/>
      <c r="B19" s="26" t="s">
        <v>117</v>
      </c>
      <c r="E19" s="97">
        <f>SUM(E17:E18)</f>
        <v>10829.759999999998</v>
      </c>
      <c r="F19" s="42">
        <f>SUM(F17:F18)</f>
        <v>0</v>
      </c>
      <c r="G19" s="42">
        <f t="shared" ref="G19:AN19" si="5">SUM(G17:G18)</f>
        <v>0</v>
      </c>
      <c r="H19" s="42">
        <f t="shared" si="5"/>
        <v>0</v>
      </c>
      <c r="I19" s="42">
        <f t="shared" si="5"/>
        <v>0</v>
      </c>
      <c r="J19" s="42">
        <f t="shared" si="5"/>
        <v>0</v>
      </c>
      <c r="K19" s="42">
        <f t="shared" si="5"/>
        <v>0</v>
      </c>
      <c r="L19" s="42">
        <f t="shared" si="5"/>
        <v>0</v>
      </c>
      <c r="M19" s="42">
        <f t="shared" si="5"/>
        <v>0</v>
      </c>
      <c r="N19" s="42">
        <f t="shared" si="5"/>
        <v>0</v>
      </c>
      <c r="O19" s="42">
        <f t="shared" si="5"/>
        <v>0</v>
      </c>
      <c r="P19" s="42">
        <f t="shared" si="5"/>
        <v>0</v>
      </c>
      <c r="Q19" s="42">
        <f t="shared" si="5"/>
        <v>0</v>
      </c>
      <c r="R19" s="42">
        <f t="shared" si="5"/>
        <v>0</v>
      </c>
      <c r="S19" s="42">
        <f t="shared" si="5"/>
        <v>1250.1319999999998</v>
      </c>
      <c r="T19" s="42">
        <f t="shared" si="5"/>
        <v>4327.3799999999992</v>
      </c>
      <c r="U19" s="42">
        <f t="shared" si="5"/>
        <v>3365.7399999999993</v>
      </c>
      <c r="V19" s="42">
        <f t="shared" si="5"/>
        <v>673.14799999999991</v>
      </c>
      <c r="W19" s="42">
        <f t="shared" si="5"/>
        <v>0</v>
      </c>
      <c r="X19" s="42">
        <f t="shared" si="5"/>
        <v>0</v>
      </c>
      <c r="Y19" s="42">
        <f t="shared" si="5"/>
        <v>0</v>
      </c>
      <c r="Z19" s="42">
        <f t="shared" si="5"/>
        <v>157.73679999999999</v>
      </c>
      <c r="AA19" s="42">
        <f t="shared" si="5"/>
        <v>546.01199999999994</v>
      </c>
      <c r="AB19" s="42">
        <f t="shared" si="5"/>
        <v>424.67599999999993</v>
      </c>
      <c r="AC19" s="42">
        <f t="shared" si="5"/>
        <v>84.935199999999995</v>
      </c>
      <c r="AD19" s="42">
        <f t="shared" si="5"/>
        <v>0</v>
      </c>
      <c r="AE19" s="42">
        <f t="shared" si="5"/>
        <v>0</v>
      </c>
      <c r="AF19" s="42">
        <f t="shared" si="5"/>
        <v>0</v>
      </c>
      <c r="AG19" s="42">
        <f t="shared" si="5"/>
        <v>0</v>
      </c>
      <c r="AH19" s="42">
        <f t="shared" si="5"/>
        <v>0</v>
      </c>
      <c r="AI19" s="42">
        <f t="shared" si="5"/>
        <v>0</v>
      </c>
      <c r="AJ19" s="42">
        <f t="shared" si="5"/>
        <v>0</v>
      </c>
      <c r="AK19" s="42">
        <f t="shared" si="5"/>
        <v>0</v>
      </c>
      <c r="AL19" s="42">
        <f t="shared" si="5"/>
        <v>0</v>
      </c>
      <c r="AM19" s="42">
        <f t="shared" si="5"/>
        <v>0</v>
      </c>
      <c r="AN19" s="42">
        <f t="shared" si="5"/>
        <v>0</v>
      </c>
      <c r="AO19" s="32"/>
      <c r="AP19" s="28"/>
    </row>
    <row r="20" spans="1:42" s="26" customFormat="1" ht="15.75" customHeight="1" x14ac:dyDescent="0.25">
      <c r="A20" s="13"/>
      <c r="E20" s="1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27"/>
      <c r="AP20" s="28"/>
    </row>
    <row r="21" spans="1:42" s="27" customFormat="1" ht="15" customHeight="1" x14ac:dyDescent="0.25">
      <c r="A21" s="82"/>
      <c r="B21" s="82" t="s">
        <v>138</v>
      </c>
      <c r="E21" s="18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50"/>
    </row>
    <row r="22" spans="1:42" s="27" customFormat="1" ht="15.75" customHeight="1" x14ac:dyDescent="0.25">
      <c r="A22" s="43"/>
      <c r="C22" s="27" t="s">
        <v>118</v>
      </c>
      <c r="D22" s="84">
        <f>+'Field Profiles'!G33</f>
        <v>0.75</v>
      </c>
      <c r="E22" s="99">
        <f>SUM(F22:AN22)</f>
        <v>3134.61</v>
      </c>
      <c r="F22" s="38">
        <f t="shared" ref="F22:AN22" si="6">+$D22*F18</f>
        <v>0</v>
      </c>
      <c r="G22" s="38">
        <f t="shared" si="6"/>
        <v>0</v>
      </c>
      <c r="H22" s="38">
        <f t="shared" si="6"/>
        <v>0</v>
      </c>
      <c r="I22" s="38">
        <f t="shared" si="6"/>
        <v>0</v>
      </c>
      <c r="J22" s="38">
        <f t="shared" si="6"/>
        <v>0</v>
      </c>
      <c r="K22" s="38">
        <f t="shared" si="6"/>
        <v>0</v>
      </c>
      <c r="L22" s="38">
        <f t="shared" si="6"/>
        <v>0</v>
      </c>
      <c r="M22" s="38">
        <f t="shared" si="6"/>
        <v>0</v>
      </c>
      <c r="N22" s="38">
        <f t="shared" si="6"/>
        <v>0</v>
      </c>
      <c r="O22" s="38">
        <f t="shared" si="6"/>
        <v>0</v>
      </c>
      <c r="P22" s="38">
        <f t="shared" si="6"/>
        <v>0</v>
      </c>
      <c r="Q22" s="38">
        <f t="shared" si="6"/>
        <v>0</v>
      </c>
      <c r="R22" s="38">
        <f t="shared" si="6"/>
        <v>0</v>
      </c>
      <c r="S22" s="38">
        <f t="shared" si="6"/>
        <v>289.19669999999996</v>
      </c>
      <c r="T22" s="38">
        <f t="shared" si="6"/>
        <v>1001.0654999999999</v>
      </c>
      <c r="U22" s="38">
        <f t="shared" si="6"/>
        <v>778.60649999999987</v>
      </c>
      <c r="V22" s="38">
        <f t="shared" si="6"/>
        <v>155.72129999999999</v>
      </c>
      <c r="W22" s="38">
        <f t="shared" si="6"/>
        <v>0</v>
      </c>
      <c r="X22" s="38">
        <f t="shared" si="6"/>
        <v>0</v>
      </c>
      <c r="Y22" s="38">
        <f t="shared" si="6"/>
        <v>0</v>
      </c>
      <c r="Z22" s="38">
        <f t="shared" si="6"/>
        <v>118.30259999999998</v>
      </c>
      <c r="AA22" s="38">
        <f t="shared" si="6"/>
        <v>409.50899999999996</v>
      </c>
      <c r="AB22" s="38">
        <f t="shared" si="6"/>
        <v>318.50699999999995</v>
      </c>
      <c r="AC22" s="38">
        <f t="shared" si="6"/>
        <v>63.701399999999992</v>
      </c>
      <c r="AD22" s="38">
        <f t="shared" si="6"/>
        <v>0</v>
      </c>
      <c r="AE22" s="38">
        <f t="shared" si="6"/>
        <v>0</v>
      </c>
      <c r="AF22" s="38">
        <f t="shared" si="6"/>
        <v>0</v>
      </c>
      <c r="AG22" s="38">
        <f t="shared" si="6"/>
        <v>0</v>
      </c>
      <c r="AH22" s="38">
        <f t="shared" si="6"/>
        <v>0</v>
      </c>
      <c r="AI22" s="38">
        <f t="shared" si="6"/>
        <v>0</v>
      </c>
      <c r="AJ22" s="38">
        <f t="shared" si="6"/>
        <v>0</v>
      </c>
      <c r="AK22" s="38">
        <f t="shared" si="6"/>
        <v>0</v>
      </c>
      <c r="AL22" s="38">
        <f t="shared" si="6"/>
        <v>0</v>
      </c>
      <c r="AM22" s="38">
        <f t="shared" si="6"/>
        <v>0</v>
      </c>
      <c r="AN22" s="38">
        <f t="shared" si="6"/>
        <v>0</v>
      </c>
    </row>
    <row r="23" spans="1:42" s="27" customFormat="1" ht="15.75" customHeight="1" x14ac:dyDescent="0.25">
      <c r="A23" s="43"/>
      <c r="C23" s="27" t="s">
        <v>119</v>
      </c>
      <c r="D23" s="84">
        <f>1-D22</f>
        <v>0.25</v>
      </c>
      <c r="E23" s="99">
        <f>SUM(F23:AN23)</f>
        <v>1044.8700000000001</v>
      </c>
      <c r="F23" s="38">
        <f t="shared" ref="F23:AN23" si="7">+F18*$D23</f>
        <v>0</v>
      </c>
      <c r="G23" s="38">
        <f t="shared" si="7"/>
        <v>0</v>
      </c>
      <c r="H23" s="38">
        <f t="shared" si="7"/>
        <v>0</v>
      </c>
      <c r="I23" s="38">
        <f t="shared" si="7"/>
        <v>0</v>
      </c>
      <c r="J23" s="38">
        <f t="shared" si="7"/>
        <v>0</v>
      </c>
      <c r="K23" s="38">
        <f t="shared" si="7"/>
        <v>0</v>
      </c>
      <c r="L23" s="38">
        <f t="shared" si="7"/>
        <v>0</v>
      </c>
      <c r="M23" s="38">
        <f t="shared" si="7"/>
        <v>0</v>
      </c>
      <c r="N23" s="38">
        <f t="shared" si="7"/>
        <v>0</v>
      </c>
      <c r="O23" s="38">
        <f t="shared" si="7"/>
        <v>0</v>
      </c>
      <c r="P23" s="38">
        <f t="shared" si="7"/>
        <v>0</v>
      </c>
      <c r="Q23" s="38">
        <f t="shared" si="7"/>
        <v>0</v>
      </c>
      <c r="R23" s="38">
        <f t="shared" si="7"/>
        <v>0</v>
      </c>
      <c r="S23" s="38">
        <f t="shared" si="7"/>
        <v>96.398899999999998</v>
      </c>
      <c r="T23" s="38">
        <f t="shared" si="7"/>
        <v>333.68849999999998</v>
      </c>
      <c r="U23" s="38">
        <f t="shared" si="7"/>
        <v>259.53549999999996</v>
      </c>
      <c r="V23" s="38">
        <f t="shared" si="7"/>
        <v>51.9071</v>
      </c>
      <c r="W23" s="38">
        <f t="shared" si="7"/>
        <v>0</v>
      </c>
      <c r="X23" s="38">
        <f t="shared" si="7"/>
        <v>0</v>
      </c>
      <c r="Y23" s="38">
        <f t="shared" si="7"/>
        <v>0</v>
      </c>
      <c r="Z23" s="38">
        <f t="shared" si="7"/>
        <v>39.434199999999997</v>
      </c>
      <c r="AA23" s="38">
        <f t="shared" si="7"/>
        <v>136.50299999999999</v>
      </c>
      <c r="AB23" s="38">
        <f t="shared" si="7"/>
        <v>106.16899999999998</v>
      </c>
      <c r="AC23" s="38">
        <f t="shared" si="7"/>
        <v>21.233799999999999</v>
      </c>
      <c r="AD23" s="38">
        <f t="shared" si="7"/>
        <v>0</v>
      </c>
      <c r="AE23" s="38">
        <f t="shared" si="7"/>
        <v>0</v>
      </c>
      <c r="AF23" s="38">
        <f t="shared" si="7"/>
        <v>0</v>
      </c>
      <c r="AG23" s="38">
        <f t="shared" si="7"/>
        <v>0</v>
      </c>
      <c r="AH23" s="38">
        <f t="shared" si="7"/>
        <v>0</v>
      </c>
      <c r="AI23" s="38">
        <f t="shared" si="7"/>
        <v>0</v>
      </c>
      <c r="AJ23" s="38">
        <f t="shared" si="7"/>
        <v>0</v>
      </c>
      <c r="AK23" s="38">
        <f t="shared" si="7"/>
        <v>0</v>
      </c>
      <c r="AL23" s="38">
        <f t="shared" si="7"/>
        <v>0</v>
      </c>
      <c r="AM23" s="38">
        <f t="shared" si="7"/>
        <v>0</v>
      </c>
      <c r="AN23" s="38">
        <f t="shared" si="7"/>
        <v>0</v>
      </c>
    </row>
    <row r="24" spans="1:42" s="27" customFormat="1" ht="15.75" customHeight="1" x14ac:dyDescent="0.25">
      <c r="A24" s="43"/>
      <c r="D24" s="84"/>
      <c r="E24" s="99"/>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2" s="27" customFormat="1" ht="15.75" customHeight="1" x14ac:dyDescent="0.25">
      <c r="A25" s="82"/>
      <c r="C25" s="27" t="s">
        <v>120</v>
      </c>
      <c r="E25" s="188">
        <f>SUM(F25:AN25)</f>
        <v>7695.1499999999987</v>
      </c>
      <c r="F25" s="34">
        <f t="shared" ref="F25:AN25" si="8">+F23+F17</f>
        <v>0</v>
      </c>
      <c r="G25" s="34">
        <f t="shared" si="8"/>
        <v>0</v>
      </c>
      <c r="H25" s="34">
        <f t="shared" si="8"/>
        <v>0</v>
      </c>
      <c r="I25" s="34">
        <f t="shared" si="8"/>
        <v>0</v>
      </c>
      <c r="J25" s="34">
        <f t="shared" si="8"/>
        <v>0</v>
      </c>
      <c r="K25" s="34">
        <f t="shared" si="8"/>
        <v>0</v>
      </c>
      <c r="L25" s="34">
        <f t="shared" si="8"/>
        <v>0</v>
      </c>
      <c r="M25" s="34">
        <f t="shared" si="8"/>
        <v>0</v>
      </c>
      <c r="N25" s="34">
        <f t="shared" si="8"/>
        <v>0</v>
      </c>
      <c r="O25" s="34">
        <f t="shared" si="8"/>
        <v>0</v>
      </c>
      <c r="P25" s="34">
        <f t="shared" si="8"/>
        <v>0</v>
      </c>
      <c r="Q25" s="34">
        <f t="shared" si="8"/>
        <v>0</v>
      </c>
      <c r="R25" s="34">
        <f t="shared" si="8"/>
        <v>0</v>
      </c>
      <c r="S25" s="34">
        <f t="shared" si="8"/>
        <v>960.93529999999987</v>
      </c>
      <c r="T25" s="34">
        <f t="shared" si="8"/>
        <v>3326.3144999999995</v>
      </c>
      <c r="U25" s="34">
        <f t="shared" si="8"/>
        <v>2587.1334999999995</v>
      </c>
      <c r="V25" s="34">
        <f t="shared" si="8"/>
        <v>517.42669999999998</v>
      </c>
      <c r="W25" s="34">
        <f t="shared" si="8"/>
        <v>0</v>
      </c>
      <c r="X25" s="34">
        <f t="shared" si="8"/>
        <v>0</v>
      </c>
      <c r="Y25" s="34">
        <f t="shared" si="8"/>
        <v>0</v>
      </c>
      <c r="Z25" s="34">
        <f t="shared" si="8"/>
        <v>39.434199999999997</v>
      </c>
      <c r="AA25" s="34">
        <f t="shared" si="8"/>
        <v>136.50299999999999</v>
      </c>
      <c r="AB25" s="34">
        <f t="shared" si="8"/>
        <v>106.16899999999998</v>
      </c>
      <c r="AC25" s="34">
        <f t="shared" si="8"/>
        <v>21.233799999999999</v>
      </c>
      <c r="AD25" s="34">
        <f t="shared" si="8"/>
        <v>0</v>
      </c>
      <c r="AE25" s="34">
        <f t="shared" si="8"/>
        <v>0</v>
      </c>
      <c r="AF25" s="34">
        <f t="shared" si="8"/>
        <v>0</v>
      </c>
      <c r="AG25" s="34">
        <f t="shared" si="8"/>
        <v>0</v>
      </c>
      <c r="AH25" s="34">
        <f t="shared" si="8"/>
        <v>0</v>
      </c>
      <c r="AI25" s="34">
        <f t="shared" si="8"/>
        <v>0</v>
      </c>
      <c r="AJ25" s="34">
        <f t="shared" si="8"/>
        <v>0</v>
      </c>
      <c r="AK25" s="34">
        <f t="shared" si="8"/>
        <v>0</v>
      </c>
      <c r="AL25" s="34">
        <f t="shared" si="8"/>
        <v>0</v>
      </c>
      <c r="AM25" s="34">
        <f t="shared" si="8"/>
        <v>0</v>
      </c>
      <c r="AN25" s="34">
        <f t="shared" si="8"/>
        <v>0</v>
      </c>
      <c r="AO25" s="50"/>
      <c r="AP25" s="27" t="s">
        <v>140</v>
      </c>
    </row>
    <row r="26" spans="1:42" s="27" customFormat="1" ht="15.75" customHeight="1" x14ac:dyDescent="0.25">
      <c r="A26" s="82"/>
      <c r="E26" s="18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50"/>
    </row>
    <row r="27" spans="1:42" s="27" customFormat="1" ht="15.75" customHeight="1" x14ac:dyDescent="0.25">
      <c r="A27" s="43"/>
      <c r="B27" s="82" t="s">
        <v>53</v>
      </c>
      <c r="D27" s="83"/>
      <c r="E27" s="85">
        <f>SUM(F27:AN27)</f>
        <v>8368.4000000000015</v>
      </c>
      <c r="F27" s="38">
        <f>'Field Profiles'!F23</f>
        <v>0</v>
      </c>
      <c r="G27" s="38">
        <f>'Field Profiles'!G23</f>
        <v>0</v>
      </c>
      <c r="H27" s="38">
        <f>'Field Profiles'!H23</f>
        <v>0</v>
      </c>
      <c r="I27" s="38">
        <f>'Field Profiles'!I23</f>
        <v>0</v>
      </c>
      <c r="J27" s="38">
        <f>'Field Profiles'!J23</f>
        <v>0</v>
      </c>
      <c r="K27" s="38">
        <f>'Field Profiles'!K23</f>
        <v>0</v>
      </c>
      <c r="L27" s="38">
        <f>'Field Profiles'!L23</f>
        <v>0</v>
      </c>
      <c r="M27" s="38">
        <f>'Field Profiles'!M23</f>
        <v>0</v>
      </c>
      <c r="N27" s="38">
        <f>'Field Profiles'!N23</f>
        <v>0</v>
      </c>
      <c r="O27" s="38">
        <f>'Field Profiles'!O23</f>
        <v>0</v>
      </c>
      <c r="P27" s="38">
        <f>'Field Profiles'!P23</f>
        <v>0</v>
      </c>
      <c r="Q27" s="38">
        <f>'Field Profiles'!Q23</f>
        <v>0</v>
      </c>
      <c r="R27" s="38">
        <f>'Field Profiles'!R23</f>
        <v>0</v>
      </c>
      <c r="S27" s="38">
        <f>'Field Profiles'!S23</f>
        <v>0</v>
      </c>
      <c r="T27" s="38">
        <f>'Field Profiles'!T23</f>
        <v>0</v>
      </c>
      <c r="U27" s="38">
        <f>'Field Profiles'!U23</f>
        <v>0</v>
      </c>
      <c r="V27" s="38">
        <f>'Field Profiles'!V23</f>
        <v>643.72307692307686</v>
      </c>
      <c r="W27" s="38">
        <f>'Field Profiles'!W23</f>
        <v>643.72307692307686</v>
      </c>
      <c r="X27" s="38">
        <f>'Field Profiles'!X23</f>
        <v>643.72307692307686</v>
      </c>
      <c r="Y27" s="38">
        <f>'Field Profiles'!Y23</f>
        <v>643.72307692307686</v>
      </c>
      <c r="Z27" s="38">
        <f>'Field Profiles'!Z23</f>
        <v>643.72307692307686</v>
      </c>
      <c r="AA27" s="38">
        <f>'Field Profiles'!AA23</f>
        <v>643.72307692307686</v>
      </c>
      <c r="AB27" s="38">
        <f>'Field Profiles'!AB23</f>
        <v>643.72307692307686</v>
      </c>
      <c r="AC27" s="38">
        <f>'Field Profiles'!AC23</f>
        <v>643.72307692307686</v>
      </c>
      <c r="AD27" s="38">
        <f>'Field Profiles'!AD23</f>
        <v>643.72307692307686</v>
      </c>
      <c r="AE27" s="38">
        <f>'Field Profiles'!AE23</f>
        <v>643.72307692307686</v>
      </c>
      <c r="AF27" s="38">
        <f>'Field Profiles'!AF23</f>
        <v>643.72307692307686</v>
      </c>
      <c r="AG27" s="38">
        <f>'Field Profiles'!AG23</f>
        <v>643.72307692307686</v>
      </c>
      <c r="AH27" s="38">
        <f>'Field Profiles'!AH23</f>
        <v>643.72307692307686</v>
      </c>
      <c r="AI27" s="38">
        <f>'Field Profiles'!AI23</f>
        <v>0</v>
      </c>
      <c r="AJ27" s="38">
        <f>'Field Profiles'!AJ23</f>
        <v>0</v>
      </c>
      <c r="AK27" s="38">
        <f>'Field Profiles'!AK23</f>
        <v>0</v>
      </c>
      <c r="AL27" s="38">
        <f>'Field Profiles'!AL23</f>
        <v>0</v>
      </c>
      <c r="AM27" s="38">
        <f>'Field Profiles'!AM23</f>
        <v>0</v>
      </c>
      <c r="AN27" s="38">
        <f>'Field Profiles'!AN23</f>
        <v>0</v>
      </c>
    </row>
    <row r="28" spans="1:42" s="27" customFormat="1" ht="15.75" customHeight="1" x14ac:dyDescent="0.25">
      <c r="A28" s="43"/>
      <c r="B28" s="82"/>
      <c r="D28" s="83"/>
      <c r="E28" s="85"/>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2" s="27" customFormat="1" ht="15.75" customHeight="1" x14ac:dyDescent="0.25">
      <c r="A29" s="43"/>
      <c r="B29" s="82" t="s">
        <v>135</v>
      </c>
      <c r="D29" s="83"/>
      <c r="E29" s="85"/>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2" s="27" customFormat="1" ht="15.75" customHeight="1" x14ac:dyDescent="0.25">
      <c r="A30" s="43"/>
      <c r="C30" s="27" t="s">
        <v>207</v>
      </c>
      <c r="D30" s="84"/>
      <c r="E30" s="85">
        <f>SUM(F30:AN30)</f>
        <v>708.73</v>
      </c>
      <c r="F30" s="38">
        <f>'Field Profiles'!F27</f>
        <v>0</v>
      </c>
      <c r="G30" s="38">
        <f>'Field Profiles'!G27</f>
        <v>0</v>
      </c>
      <c r="H30" s="38">
        <f>'Field Profiles'!H27</f>
        <v>0</v>
      </c>
      <c r="I30" s="38">
        <f>'Field Profiles'!I27</f>
        <v>0</v>
      </c>
      <c r="J30" s="38">
        <f>'Field Profiles'!J27</f>
        <v>0</v>
      </c>
      <c r="K30" s="38">
        <f>'Field Profiles'!K27</f>
        <v>0</v>
      </c>
      <c r="L30" s="38">
        <f>'Field Profiles'!L27</f>
        <v>0</v>
      </c>
      <c r="M30" s="38">
        <f>'Field Profiles'!M27</f>
        <v>0</v>
      </c>
      <c r="N30" s="38">
        <f>'Field Profiles'!N27</f>
        <v>0</v>
      </c>
      <c r="O30" s="38">
        <f>'Field Profiles'!O27</f>
        <v>0</v>
      </c>
      <c r="P30" s="38">
        <f>'Field Profiles'!P27</f>
        <v>0</v>
      </c>
      <c r="Q30" s="38">
        <f>'Field Profiles'!Q27</f>
        <v>0</v>
      </c>
      <c r="R30" s="38">
        <f>'Field Profiles'!R27</f>
        <v>0</v>
      </c>
      <c r="S30" s="38">
        <f>'Field Profiles'!S27</f>
        <v>0</v>
      </c>
      <c r="T30" s="38">
        <f>'Field Profiles'!T27</f>
        <v>0</v>
      </c>
      <c r="U30" s="38">
        <f>'Field Profiles'!U27</f>
        <v>0</v>
      </c>
      <c r="V30" s="38">
        <f>'Field Profiles'!V27</f>
        <v>0</v>
      </c>
      <c r="W30" s="38">
        <f>'Field Profiles'!W27</f>
        <v>0</v>
      </c>
      <c r="X30" s="38">
        <f>'Field Profiles'!X27</f>
        <v>0</v>
      </c>
      <c r="Y30" s="38">
        <f>'Field Profiles'!Y27</f>
        <v>0</v>
      </c>
      <c r="Z30" s="38">
        <f>'Field Profiles'!Z27</f>
        <v>0</v>
      </c>
      <c r="AA30" s="38">
        <f>'Field Profiles'!AA27</f>
        <v>0</v>
      </c>
      <c r="AB30" s="38">
        <f>'Field Profiles'!AB27</f>
        <v>0</v>
      </c>
      <c r="AC30" s="38">
        <f>'Field Profiles'!AC27</f>
        <v>0</v>
      </c>
      <c r="AD30" s="38">
        <f>'Field Profiles'!AD27</f>
        <v>0</v>
      </c>
      <c r="AE30" s="38">
        <f>'Field Profiles'!AE27</f>
        <v>0</v>
      </c>
      <c r="AF30" s="38">
        <f>'Field Profiles'!AF27</f>
        <v>0</v>
      </c>
      <c r="AG30" s="38">
        <f>'Field Profiles'!AG27</f>
        <v>0</v>
      </c>
      <c r="AH30" s="38">
        <f>'Field Profiles'!AH27</f>
        <v>0</v>
      </c>
      <c r="AI30" s="38">
        <f>'Field Profiles'!AI27</f>
        <v>708.73</v>
      </c>
      <c r="AJ30" s="38">
        <f>'Field Profiles'!AJ27</f>
        <v>0</v>
      </c>
      <c r="AK30" s="38">
        <f>'Field Profiles'!AK27</f>
        <v>0</v>
      </c>
      <c r="AL30" s="38">
        <f>'Field Profiles'!AL27</f>
        <v>0</v>
      </c>
      <c r="AM30" s="38">
        <f>'Field Profiles'!AM27</f>
        <v>0</v>
      </c>
      <c r="AN30" s="38">
        <f>'Field Profiles'!AN27</f>
        <v>0</v>
      </c>
      <c r="AP30" s="27" t="s">
        <v>137</v>
      </c>
    </row>
    <row r="31" spans="1:42" s="27" customFormat="1" ht="15.75" customHeight="1" x14ac:dyDescent="0.25">
      <c r="A31" s="82"/>
      <c r="E31" s="86"/>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5"/>
      <c r="AP31" s="28"/>
    </row>
    <row r="32" spans="1:42" s="27" customFormat="1" ht="15.75" customHeight="1" x14ac:dyDescent="0.25">
      <c r="A32" s="13" t="s">
        <v>59</v>
      </c>
      <c r="E32" s="85">
        <f>SUM(F32:AN32)</f>
        <v>20487.89</v>
      </c>
      <c r="F32" s="39">
        <f t="shared" ref="F32:N32" si="9">F30+F27+F19+F14</f>
        <v>320</v>
      </c>
      <c r="G32" s="39">
        <f t="shared" si="9"/>
        <v>0</v>
      </c>
      <c r="H32" s="39">
        <f t="shared" si="9"/>
        <v>0</v>
      </c>
      <c r="I32" s="39">
        <f t="shared" si="9"/>
        <v>0</v>
      </c>
      <c r="J32" s="39">
        <f t="shared" si="9"/>
        <v>0</v>
      </c>
      <c r="K32" s="39">
        <f t="shared" si="9"/>
        <v>0</v>
      </c>
      <c r="L32" s="39">
        <f t="shared" si="9"/>
        <v>0</v>
      </c>
      <c r="M32" s="39">
        <f t="shared" si="9"/>
        <v>0</v>
      </c>
      <c r="N32" s="39">
        <f t="shared" si="9"/>
        <v>261</v>
      </c>
      <c r="O32" s="39">
        <f>O30+O27+O19+O14</f>
        <v>0</v>
      </c>
      <c r="P32" s="39">
        <f t="shared" ref="P32:AN32" si="10">P30+P27+P19+P14</f>
        <v>0</v>
      </c>
      <c r="Q32" s="39">
        <f t="shared" si="10"/>
        <v>0</v>
      </c>
      <c r="R32" s="39">
        <f t="shared" si="10"/>
        <v>0</v>
      </c>
      <c r="S32" s="39">
        <f t="shared" si="10"/>
        <v>1250.1319999999998</v>
      </c>
      <c r="T32" s="39">
        <f t="shared" si="10"/>
        <v>4327.3799999999992</v>
      </c>
      <c r="U32" s="39">
        <f t="shared" si="10"/>
        <v>3365.7399999999993</v>
      </c>
      <c r="V32" s="39">
        <f t="shared" si="10"/>
        <v>1316.8710769230768</v>
      </c>
      <c r="W32" s="39">
        <f t="shared" si="10"/>
        <v>643.72307692307686</v>
      </c>
      <c r="X32" s="39">
        <f t="shared" si="10"/>
        <v>643.72307692307686</v>
      </c>
      <c r="Y32" s="39">
        <f t="shared" si="10"/>
        <v>643.72307692307686</v>
      </c>
      <c r="Z32" s="39">
        <f t="shared" si="10"/>
        <v>801.45987692307688</v>
      </c>
      <c r="AA32" s="39">
        <f t="shared" si="10"/>
        <v>1189.7350769230768</v>
      </c>
      <c r="AB32" s="39">
        <f t="shared" si="10"/>
        <v>1068.3990769230768</v>
      </c>
      <c r="AC32" s="39">
        <f t="shared" si="10"/>
        <v>728.65827692307687</v>
      </c>
      <c r="AD32" s="39">
        <f t="shared" si="10"/>
        <v>643.72307692307686</v>
      </c>
      <c r="AE32" s="39">
        <f t="shared" si="10"/>
        <v>643.72307692307686</v>
      </c>
      <c r="AF32" s="39">
        <f t="shared" si="10"/>
        <v>643.72307692307686</v>
      </c>
      <c r="AG32" s="39">
        <f t="shared" si="10"/>
        <v>643.72307692307686</v>
      </c>
      <c r="AH32" s="39">
        <f t="shared" si="10"/>
        <v>643.72307692307686</v>
      </c>
      <c r="AI32" s="39">
        <f t="shared" si="10"/>
        <v>708.73</v>
      </c>
      <c r="AJ32" s="39">
        <f t="shared" si="10"/>
        <v>0</v>
      </c>
      <c r="AK32" s="39">
        <f t="shared" si="10"/>
        <v>0</v>
      </c>
      <c r="AL32" s="39">
        <f t="shared" si="10"/>
        <v>0</v>
      </c>
      <c r="AM32" s="39">
        <f t="shared" si="10"/>
        <v>0</v>
      </c>
      <c r="AN32" s="39">
        <f t="shared" si="10"/>
        <v>0</v>
      </c>
      <c r="AO32" s="35"/>
      <c r="AP32" s="28"/>
    </row>
    <row r="33" spans="1:42" s="26" customFormat="1" ht="15.75" customHeight="1" x14ac:dyDescent="0.25">
      <c r="A33" s="13"/>
      <c r="E33" s="1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7"/>
      <c r="AP33" s="28"/>
    </row>
    <row r="34" spans="1:42" s="22" customFormat="1" ht="21.75" customHeight="1" x14ac:dyDescent="0.25">
      <c r="A34" s="21" t="s">
        <v>21</v>
      </c>
      <c r="E34" s="186"/>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5"/>
    </row>
    <row r="35" spans="1:42" s="26" customFormat="1" ht="15" customHeight="1" x14ac:dyDescent="0.25">
      <c r="A35" s="13"/>
      <c r="E35" s="119"/>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7"/>
      <c r="AP35" s="28"/>
    </row>
    <row r="36" spans="1:42" s="14" customFormat="1" ht="15.75" customHeight="1" x14ac:dyDescent="0.25">
      <c r="A36" s="13" t="s">
        <v>22</v>
      </c>
      <c r="E36" s="85"/>
      <c r="F36" s="173">
        <v>1</v>
      </c>
      <c r="G36" s="174">
        <f>IF(G2&lt;='Field Profiles'!$D$14,1,+F36*(1+Dashboard!$D$12))</f>
        <v>1</v>
      </c>
      <c r="H36" s="174">
        <f>IF(H2&lt;='Field Profiles'!$D$14,1,+G36*(1+Dashboard!$D$12))</f>
        <v>1</v>
      </c>
      <c r="I36" s="174">
        <f>IF(I2&lt;='Field Profiles'!$D$14,1,+H36*(1+Dashboard!$D$12))</f>
        <v>1</v>
      </c>
      <c r="J36" s="174">
        <f>IF(J2&lt;='Field Profiles'!$D$14,1,+I36*(1+Dashboard!$D$12))</f>
        <v>1</v>
      </c>
      <c r="K36" s="174">
        <f>IF(K2&lt;='Field Profiles'!$D$14,1,+J36*(1+Dashboard!$D$12))</f>
        <v>1</v>
      </c>
      <c r="L36" s="174">
        <f>IF(L2&lt;='Field Profiles'!$D$14,1,+K36*(1+Dashboard!$D$12))</f>
        <v>1</v>
      </c>
      <c r="M36" s="174">
        <f>IF(M2&lt;='Field Profiles'!$D$14,1,+L36*(1+Dashboard!$D$12))</f>
        <v>1</v>
      </c>
      <c r="N36" s="174">
        <f>IF(N2&lt;='Field Profiles'!$D$14,1,+M36*(1+Dashboard!$D$12))</f>
        <v>1</v>
      </c>
      <c r="O36" s="174">
        <f>IF(O2&lt;='Field Profiles'!$D$14,1,+N36*(1+Dashboard!$D$12))</f>
        <v>1</v>
      </c>
      <c r="P36" s="174">
        <f>IF(P2&lt;='Field Profiles'!$D$14,1,+O36*(1+Dashboard!$D$12))</f>
        <v>1</v>
      </c>
      <c r="Q36" s="174">
        <f>IF(Q2&lt;='Field Profiles'!$D$14,1,+P36*(1+Dashboard!$D$12))</f>
        <v>1</v>
      </c>
      <c r="R36" s="174">
        <f>IF(R2&lt;='Field Profiles'!$D$14,1,+Q36*(1+Dashboard!$D$12))</f>
        <v>1</v>
      </c>
      <c r="S36" s="174">
        <f>IF(S2&lt;='Field Profiles'!$D$14,1,+R36*(1+Dashboard!$D$12))</f>
        <v>1</v>
      </c>
      <c r="T36" s="174">
        <f>IF(T2&lt;='Field Profiles'!$D$14,1,+S36*(1+Dashboard!$D$12))</f>
        <v>1.02</v>
      </c>
      <c r="U36" s="174">
        <f>IF(U2&lt;='Field Profiles'!$D$14,1,+T36*(1+Dashboard!$D$12))</f>
        <v>1.0404</v>
      </c>
      <c r="V36" s="174">
        <f>IF(V2&lt;='Field Profiles'!$D$14,1,+U36*(1+Dashboard!$D$12))</f>
        <v>1.0612079999999999</v>
      </c>
      <c r="W36" s="174">
        <f>IF(W2&lt;='Field Profiles'!$D$14,1,+V36*(1+Dashboard!$D$12))</f>
        <v>1.08243216</v>
      </c>
      <c r="X36" s="174">
        <f>IF(X2&lt;='Field Profiles'!$D$14,1,+W36*(1+Dashboard!$D$12))</f>
        <v>1.1040808032</v>
      </c>
      <c r="Y36" s="174">
        <f>IF(Y2&lt;='Field Profiles'!$D$14,1,+X36*(1+Dashboard!$D$12))</f>
        <v>1.1261624192640001</v>
      </c>
      <c r="Z36" s="174">
        <f>IF(Z2&lt;='Field Profiles'!$D$14,1,+Y36*(1+Dashboard!$D$12))</f>
        <v>1.14868566764928</v>
      </c>
      <c r="AA36" s="174">
        <f>IF(AA2&lt;='Field Profiles'!$D$14,1,+Z36*(1+Dashboard!$D$12))</f>
        <v>1.1716593810022657</v>
      </c>
      <c r="AB36" s="174">
        <f>IF(AB2&lt;='Field Profiles'!$D$14,1,+AA36*(1+Dashboard!$D$12))</f>
        <v>1.1950925686223111</v>
      </c>
      <c r="AC36" s="174">
        <f>IF(AC2&lt;='Field Profiles'!$D$14,1,+AB36*(1+Dashboard!$D$12))</f>
        <v>1.2189944199947573</v>
      </c>
      <c r="AD36" s="174">
        <f>IF(AD2&lt;='Field Profiles'!$D$14,1,+AC36*(1+Dashboard!$D$12))</f>
        <v>1.2433743083946525</v>
      </c>
      <c r="AE36" s="174">
        <f>IF(AE2&lt;='Field Profiles'!$D$14,1,+AD36*(1+Dashboard!$D$12))</f>
        <v>1.2682417945625455</v>
      </c>
      <c r="AF36" s="174">
        <f>IF(AF2&lt;='Field Profiles'!$D$14,1,+AE36*(1+Dashboard!$D$12))</f>
        <v>1.2936066304537963</v>
      </c>
      <c r="AG36" s="174">
        <f>IF(AG2&lt;='Field Profiles'!$D$14,1,+AF36*(1+Dashboard!$D$12))</f>
        <v>1.3194787630628724</v>
      </c>
      <c r="AH36" s="174">
        <f>IF(AH2&lt;='Field Profiles'!$D$14,1,+AG36*(1+Dashboard!$D$12))</f>
        <v>1.3458683383241299</v>
      </c>
      <c r="AI36" s="174">
        <f>IF(AI2&lt;='Field Profiles'!$D$14,1,+AH36*(1+Dashboard!$D$12))</f>
        <v>1.3727857050906125</v>
      </c>
      <c r="AJ36" s="174">
        <f>IF(AJ2&lt;='Field Profiles'!$D$14,1,+AI36*(1+Dashboard!$D$12))</f>
        <v>1.4002414191924248</v>
      </c>
      <c r="AK36" s="174">
        <f>IF(AK2&lt;='Field Profiles'!$D$14,1,+AJ36*(1+Dashboard!$D$12))</f>
        <v>1.4282462475762734</v>
      </c>
      <c r="AL36" s="174">
        <f>IF(AL2&lt;='Field Profiles'!$D$14,1,+AK36*(1+Dashboard!$D$12))</f>
        <v>1.4568111725277988</v>
      </c>
      <c r="AM36" s="174">
        <f>IF(AM2&lt;='Field Profiles'!$D$14,1,+AL36*(1+Dashboard!$D$12))</f>
        <v>1.4859473959783549</v>
      </c>
      <c r="AN36" s="174">
        <f>IF(AN2&lt;='Field Profiles'!$D$14,1,+AM36*(1+Dashboard!$D$12))</f>
        <v>1.5156663438979221</v>
      </c>
      <c r="AO36" s="85"/>
      <c r="AP36" s="100"/>
    </row>
    <row r="37" spans="1:42" s="26" customFormat="1" ht="15" customHeight="1" x14ac:dyDescent="0.25">
      <c r="A37" s="13"/>
      <c r="E37" s="119"/>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7"/>
      <c r="AP37" s="28"/>
    </row>
    <row r="38" spans="1:42" s="33" customFormat="1" ht="15.75" customHeight="1" x14ac:dyDescent="0.25">
      <c r="A38" s="13" t="s">
        <v>60</v>
      </c>
      <c r="B38" s="30"/>
      <c r="C38" s="43"/>
      <c r="D38" s="43"/>
      <c r="E38" s="119"/>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51"/>
      <c r="AO38" s="27"/>
      <c r="AP38" s="28"/>
    </row>
    <row r="39" spans="1:42" s="27" customFormat="1" ht="15.75" customHeight="1" x14ac:dyDescent="0.25">
      <c r="A39" s="43"/>
      <c r="B39" s="27" t="s">
        <v>61</v>
      </c>
      <c r="D39" s="83"/>
      <c r="E39" s="85">
        <f>SUM(F39:AN39)</f>
        <v>39200.000000000036</v>
      </c>
      <c r="F39" s="38">
        <f t="shared" ref="F39:AN39" si="11">+F11</f>
        <v>0</v>
      </c>
      <c r="G39" s="38">
        <f t="shared" si="11"/>
        <v>0</v>
      </c>
      <c r="H39" s="38">
        <f t="shared" si="11"/>
        <v>0</v>
      </c>
      <c r="I39" s="38">
        <f t="shared" si="11"/>
        <v>0</v>
      </c>
      <c r="J39" s="38">
        <f t="shared" si="11"/>
        <v>0</v>
      </c>
      <c r="K39" s="38">
        <f t="shared" si="11"/>
        <v>0</v>
      </c>
      <c r="L39" s="38">
        <f t="shared" si="11"/>
        <v>0</v>
      </c>
      <c r="M39" s="38">
        <f t="shared" si="11"/>
        <v>0</v>
      </c>
      <c r="N39" s="38">
        <f t="shared" si="11"/>
        <v>0</v>
      </c>
      <c r="O39" s="38">
        <f t="shared" si="11"/>
        <v>0</v>
      </c>
      <c r="P39" s="38">
        <f t="shared" si="11"/>
        <v>0</v>
      </c>
      <c r="Q39" s="38">
        <f t="shared" si="11"/>
        <v>0</v>
      </c>
      <c r="R39" s="38">
        <f t="shared" si="11"/>
        <v>0</v>
      </c>
      <c r="S39" s="38">
        <f t="shared" si="11"/>
        <v>0</v>
      </c>
      <c r="T39" s="38">
        <f t="shared" si="11"/>
        <v>0</v>
      </c>
      <c r="U39" s="38">
        <f t="shared" si="11"/>
        <v>0</v>
      </c>
      <c r="V39" s="38">
        <f t="shared" si="11"/>
        <v>684.375</v>
      </c>
      <c r="W39" s="38">
        <f t="shared" si="11"/>
        <v>2555</v>
      </c>
      <c r="X39" s="38">
        <f t="shared" si="11"/>
        <v>3832.5</v>
      </c>
      <c r="Y39" s="38">
        <f t="shared" si="11"/>
        <v>3832.5</v>
      </c>
      <c r="Z39" s="38">
        <f t="shared" si="11"/>
        <v>3832.5</v>
      </c>
      <c r="AA39" s="38">
        <f t="shared" si="11"/>
        <v>3832.5</v>
      </c>
      <c r="AB39" s="38">
        <f t="shared" si="11"/>
        <v>3832.5</v>
      </c>
      <c r="AC39" s="38">
        <f t="shared" si="11"/>
        <v>3832.5</v>
      </c>
      <c r="AD39" s="38">
        <f t="shared" si="11"/>
        <v>3667.0454545454672</v>
      </c>
      <c r="AE39" s="38">
        <f t="shared" si="11"/>
        <v>3143.1818181818285</v>
      </c>
      <c r="AF39" s="38">
        <f t="shared" si="11"/>
        <v>2488.3522727272812</v>
      </c>
      <c r="AG39" s="38">
        <f t="shared" si="11"/>
        <v>2095.4545454545528</v>
      </c>
      <c r="AH39" s="38">
        <f t="shared" si="11"/>
        <v>1571.5909090909147</v>
      </c>
      <c r="AI39" s="38">
        <f t="shared" si="11"/>
        <v>0</v>
      </c>
      <c r="AJ39" s="38">
        <f t="shared" si="11"/>
        <v>0</v>
      </c>
      <c r="AK39" s="38">
        <f t="shared" si="11"/>
        <v>0</v>
      </c>
      <c r="AL39" s="38">
        <f t="shared" si="11"/>
        <v>0</v>
      </c>
      <c r="AM39" s="38">
        <f t="shared" si="11"/>
        <v>0</v>
      </c>
      <c r="AN39" s="38">
        <f t="shared" si="11"/>
        <v>0</v>
      </c>
    </row>
    <row r="40" spans="1:42" s="26" customFormat="1" ht="15.75" customHeight="1" x14ac:dyDescent="0.25">
      <c r="B40" s="43" t="s">
        <v>63</v>
      </c>
      <c r="C40" s="43"/>
      <c r="D40" s="43"/>
      <c r="E40" s="85"/>
      <c r="F40" s="1">
        <f>+$D$11*F36</f>
        <v>70</v>
      </c>
      <c r="G40" s="1">
        <f t="shared" ref="G40:AN40" si="12">+$D$11*G36</f>
        <v>70</v>
      </c>
      <c r="H40" s="1">
        <f t="shared" si="12"/>
        <v>70</v>
      </c>
      <c r="I40" s="1">
        <f t="shared" si="12"/>
        <v>70</v>
      </c>
      <c r="J40" s="1">
        <f t="shared" si="12"/>
        <v>70</v>
      </c>
      <c r="K40" s="1">
        <f t="shared" si="12"/>
        <v>70</v>
      </c>
      <c r="L40" s="1">
        <f t="shared" si="12"/>
        <v>70</v>
      </c>
      <c r="M40" s="1">
        <f t="shared" si="12"/>
        <v>70</v>
      </c>
      <c r="N40" s="1">
        <f t="shared" si="12"/>
        <v>70</v>
      </c>
      <c r="O40" s="1">
        <f t="shared" si="12"/>
        <v>70</v>
      </c>
      <c r="P40" s="1">
        <f t="shared" si="12"/>
        <v>70</v>
      </c>
      <c r="Q40" s="1">
        <f t="shared" si="12"/>
        <v>70</v>
      </c>
      <c r="R40" s="1">
        <f t="shared" si="12"/>
        <v>70</v>
      </c>
      <c r="S40" s="1">
        <f t="shared" si="12"/>
        <v>70</v>
      </c>
      <c r="T40" s="1">
        <f t="shared" si="12"/>
        <v>71.400000000000006</v>
      </c>
      <c r="U40" s="1">
        <f t="shared" si="12"/>
        <v>72.828000000000003</v>
      </c>
      <c r="V40" s="1">
        <f t="shared" si="12"/>
        <v>74.284559999999999</v>
      </c>
      <c r="W40" s="1">
        <f t="shared" si="12"/>
        <v>75.770251200000004</v>
      </c>
      <c r="X40" s="1">
        <f t="shared" si="12"/>
        <v>77.285656224000007</v>
      </c>
      <c r="Y40" s="1">
        <f t="shared" si="12"/>
        <v>78.83136934848001</v>
      </c>
      <c r="Z40" s="1">
        <f t="shared" si="12"/>
        <v>80.407996735449601</v>
      </c>
      <c r="AA40" s="1">
        <f t="shared" si="12"/>
        <v>82.016156670158608</v>
      </c>
      <c r="AB40" s="1">
        <f t="shared" si="12"/>
        <v>83.65647980356178</v>
      </c>
      <c r="AC40" s="1">
        <f t="shared" si="12"/>
        <v>85.329609399633014</v>
      </c>
      <c r="AD40" s="1">
        <f t="shared" si="12"/>
        <v>87.036201587625669</v>
      </c>
      <c r="AE40" s="1">
        <f t="shared" si="12"/>
        <v>88.77692561937819</v>
      </c>
      <c r="AF40" s="1">
        <f t="shared" si="12"/>
        <v>90.552464131765745</v>
      </c>
      <c r="AG40" s="1">
        <f t="shared" si="12"/>
        <v>92.363513414401069</v>
      </c>
      <c r="AH40" s="1">
        <f t="shared" si="12"/>
        <v>94.210783682689097</v>
      </c>
      <c r="AI40" s="1">
        <f t="shared" si="12"/>
        <v>96.094999356342868</v>
      </c>
      <c r="AJ40" s="1">
        <f t="shared" si="12"/>
        <v>98.016899343469746</v>
      </c>
      <c r="AK40" s="1">
        <f t="shared" si="12"/>
        <v>99.977237330339136</v>
      </c>
      <c r="AL40" s="1">
        <f t="shared" si="12"/>
        <v>101.97678207694591</v>
      </c>
      <c r="AM40" s="1">
        <f t="shared" si="12"/>
        <v>104.01631771848484</v>
      </c>
      <c r="AN40" s="1">
        <f t="shared" si="12"/>
        <v>106.09664407285455</v>
      </c>
      <c r="AO40" s="32"/>
      <c r="AP40" s="28" t="s">
        <v>81</v>
      </c>
    </row>
    <row r="41" spans="1:42" s="14" customFormat="1" ht="15.75" customHeight="1" x14ac:dyDescent="0.25">
      <c r="A41" s="13"/>
      <c r="B41" s="14" t="s">
        <v>62</v>
      </c>
      <c r="E41" s="98">
        <f>SUM(F41:AN41)</f>
        <v>46828.832198288881</v>
      </c>
      <c r="F41" s="97">
        <f>+F39*F36</f>
        <v>0</v>
      </c>
      <c r="G41" s="97">
        <f t="shared" ref="G41:AN41" si="13">+G39*G36</f>
        <v>0</v>
      </c>
      <c r="H41" s="97">
        <f t="shared" si="13"/>
        <v>0</v>
      </c>
      <c r="I41" s="97">
        <f t="shared" si="13"/>
        <v>0</v>
      </c>
      <c r="J41" s="97">
        <f t="shared" si="13"/>
        <v>0</v>
      </c>
      <c r="K41" s="97">
        <f t="shared" si="13"/>
        <v>0</v>
      </c>
      <c r="L41" s="97">
        <f t="shared" si="13"/>
        <v>0</v>
      </c>
      <c r="M41" s="97">
        <f t="shared" si="13"/>
        <v>0</v>
      </c>
      <c r="N41" s="97">
        <f t="shared" si="13"/>
        <v>0</v>
      </c>
      <c r="O41" s="97">
        <f t="shared" si="13"/>
        <v>0</v>
      </c>
      <c r="P41" s="97">
        <f t="shared" si="13"/>
        <v>0</v>
      </c>
      <c r="Q41" s="97">
        <f t="shared" si="13"/>
        <v>0</v>
      </c>
      <c r="R41" s="97">
        <f t="shared" si="13"/>
        <v>0</v>
      </c>
      <c r="S41" s="97">
        <f t="shared" si="13"/>
        <v>0</v>
      </c>
      <c r="T41" s="97">
        <f t="shared" si="13"/>
        <v>0</v>
      </c>
      <c r="U41" s="97">
        <f t="shared" si="13"/>
        <v>0</v>
      </c>
      <c r="V41" s="97">
        <f t="shared" si="13"/>
        <v>726.2642249999999</v>
      </c>
      <c r="W41" s="97">
        <f t="shared" si="13"/>
        <v>2765.6141687999998</v>
      </c>
      <c r="X41" s="97">
        <f t="shared" si="13"/>
        <v>4231.3896782640004</v>
      </c>
      <c r="Y41" s="97">
        <f t="shared" si="13"/>
        <v>4316.0174718292801</v>
      </c>
      <c r="Z41" s="97">
        <f t="shared" si="13"/>
        <v>4402.3378212658654</v>
      </c>
      <c r="AA41" s="97">
        <f t="shared" si="13"/>
        <v>4490.384577691183</v>
      </c>
      <c r="AB41" s="97">
        <f t="shared" si="13"/>
        <v>4580.1922692450071</v>
      </c>
      <c r="AC41" s="97">
        <f t="shared" si="13"/>
        <v>4671.7961146299076</v>
      </c>
      <c r="AD41" s="97">
        <f t="shared" si="13"/>
        <v>4559.5101058972241</v>
      </c>
      <c r="AE41" s="97">
        <f t="shared" si="13"/>
        <v>3986.3145497272867</v>
      </c>
      <c r="AF41" s="97">
        <f t="shared" si="13"/>
        <v>3218.9489989047843</v>
      </c>
      <c r="AG41" s="97">
        <f t="shared" si="13"/>
        <v>2764.9077716908469</v>
      </c>
      <c r="AH41" s="97">
        <f t="shared" si="13"/>
        <v>2115.1544453434981</v>
      </c>
      <c r="AI41" s="97">
        <f t="shared" si="13"/>
        <v>0</v>
      </c>
      <c r="AJ41" s="97">
        <f t="shared" si="13"/>
        <v>0</v>
      </c>
      <c r="AK41" s="97">
        <f t="shared" si="13"/>
        <v>0</v>
      </c>
      <c r="AL41" s="97">
        <f t="shared" si="13"/>
        <v>0</v>
      </c>
      <c r="AM41" s="97">
        <f t="shared" si="13"/>
        <v>0</v>
      </c>
      <c r="AN41" s="97">
        <f t="shared" si="13"/>
        <v>0</v>
      </c>
      <c r="AO41" s="99"/>
      <c r="AP41" s="100"/>
    </row>
    <row r="42" spans="1:42" s="26" customFormat="1" ht="15.75" customHeight="1" x14ac:dyDescent="0.25">
      <c r="A42" s="13"/>
      <c r="B42" s="26" t="s">
        <v>64</v>
      </c>
      <c r="C42" s="43"/>
      <c r="D42" s="43"/>
      <c r="E42" s="119"/>
      <c r="F42" s="41">
        <f>+F41</f>
        <v>0</v>
      </c>
      <c r="G42" s="41">
        <f t="shared" ref="G42:AN42" si="14">+G41+F42</f>
        <v>0</v>
      </c>
      <c r="H42" s="41">
        <f t="shared" si="14"/>
        <v>0</v>
      </c>
      <c r="I42" s="41">
        <f t="shared" si="14"/>
        <v>0</v>
      </c>
      <c r="J42" s="41">
        <f t="shared" si="14"/>
        <v>0</v>
      </c>
      <c r="K42" s="41">
        <f t="shared" si="14"/>
        <v>0</v>
      </c>
      <c r="L42" s="41">
        <f t="shared" si="14"/>
        <v>0</v>
      </c>
      <c r="M42" s="41">
        <f t="shared" si="14"/>
        <v>0</v>
      </c>
      <c r="N42" s="41">
        <f t="shared" si="14"/>
        <v>0</v>
      </c>
      <c r="O42" s="41">
        <f t="shared" si="14"/>
        <v>0</v>
      </c>
      <c r="P42" s="41">
        <f t="shared" si="14"/>
        <v>0</v>
      </c>
      <c r="Q42" s="41">
        <f t="shared" si="14"/>
        <v>0</v>
      </c>
      <c r="R42" s="41">
        <f t="shared" si="14"/>
        <v>0</v>
      </c>
      <c r="S42" s="41">
        <f t="shared" si="14"/>
        <v>0</v>
      </c>
      <c r="T42" s="41">
        <f t="shared" si="14"/>
        <v>0</v>
      </c>
      <c r="U42" s="41">
        <f t="shared" si="14"/>
        <v>0</v>
      </c>
      <c r="V42" s="41">
        <f t="shared" si="14"/>
        <v>726.2642249999999</v>
      </c>
      <c r="W42" s="41">
        <f t="shared" si="14"/>
        <v>3491.8783937999997</v>
      </c>
      <c r="X42" s="41">
        <f t="shared" si="14"/>
        <v>7723.2680720640001</v>
      </c>
      <c r="Y42" s="41">
        <f t="shared" si="14"/>
        <v>12039.28554389328</v>
      </c>
      <c r="Z42" s="41">
        <f t="shared" si="14"/>
        <v>16441.623365159146</v>
      </c>
      <c r="AA42" s="41">
        <f t="shared" si="14"/>
        <v>20932.00794285033</v>
      </c>
      <c r="AB42" s="41">
        <f t="shared" si="14"/>
        <v>25512.200212095337</v>
      </c>
      <c r="AC42" s="41">
        <f t="shared" si="14"/>
        <v>30183.996326725246</v>
      </c>
      <c r="AD42" s="41">
        <f t="shared" si="14"/>
        <v>34743.506432622467</v>
      </c>
      <c r="AE42" s="41">
        <f t="shared" si="14"/>
        <v>38729.820982349753</v>
      </c>
      <c r="AF42" s="41">
        <f t="shared" si="14"/>
        <v>41948.76998125454</v>
      </c>
      <c r="AG42" s="41">
        <f t="shared" si="14"/>
        <v>44713.677752945383</v>
      </c>
      <c r="AH42" s="41">
        <f t="shared" si="14"/>
        <v>46828.832198288881</v>
      </c>
      <c r="AI42" s="41">
        <f t="shared" si="14"/>
        <v>46828.832198288881</v>
      </c>
      <c r="AJ42" s="41">
        <f t="shared" si="14"/>
        <v>46828.832198288881</v>
      </c>
      <c r="AK42" s="41">
        <f t="shared" si="14"/>
        <v>46828.832198288881</v>
      </c>
      <c r="AL42" s="41">
        <f t="shared" si="14"/>
        <v>46828.832198288881</v>
      </c>
      <c r="AM42" s="41">
        <f t="shared" si="14"/>
        <v>46828.832198288881</v>
      </c>
      <c r="AN42" s="41">
        <f t="shared" si="14"/>
        <v>46828.832198288881</v>
      </c>
      <c r="AO42" s="27"/>
      <c r="AP42" s="28"/>
    </row>
    <row r="43" spans="1:42" s="27" customFormat="1" ht="15.75" customHeight="1" x14ac:dyDescent="0.25">
      <c r="A43" s="82"/>
      <c r="E43" s="86"/>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5"/>
      <c r="AP43" s="28"/>
    </row>
    <row r="44" spans="1:42" s="27" customFormat="1" ht="15.75" customHeight="1" x14ac:dyDescent="0.25">
      <c r="A44" s="118" t="s">
        <v>58</v>
      </c>
      <c r="E44" s="86"/>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5"/>
      <c r="AP44" s="28"/>
    </row>
    <row r="45" spans="1:42" s="33" customFormat="1" ht="15.75" customHeight="1" x14ac:dyDescent="0.25">
      <c r="B45" s="29" t="s">
        <v>65</v>
      </c>
      <c r="C45" s="43"/>
      <c r="D45" s="43"/>
      <c r="E45" s="119"/>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27"/>
      <c r="AP45" s="28"/>
    </row>
    <row r="46" spans="1:42" s="26" customFormat="1" ht="15.75" customHeight="1" x14ac:dyDescent="0.25">
      <c r="A46" s="13"/>
      <c r="B46" s="26" t="s">
        <v>56</v>
      </c>
      <c r="C46" s="43"/>
      <c r="D46" s="43"/>
      <c r="E46" s="85">
        <f>SUM(F46:AN46)</f>
        <v>581</v>
      </c>
      <c r="F46" s="41">
        <f t="shared" ref="F46:AN46" si="15">+F14</f>
        <v>320</v>
      </c>
      <c r="G46" s="41">
        <f t="shared" si="15"/>
        <v>0</v>
      </c>
      <c r="H46" s="41">
        <f t="shared" si="15"/>
        <v>0</v>
      </c>
      <c r="I46" s="41">
        <f t="shared" si="15"/>
        <v>0</v>
      </c>
      <c r="J46" s="41">
        <f t="shared" si="15"/>
        <v>0</v>
      </c>
      <c r="K46" s="41">
        <f t="shared" si="15"/>
        <v>0</v>
      </c>
      <c r="L46" s="41">
        <f t="shared" si="15"/>
        <v>0</v>
      </c>
      <c r="M46" s="41">
        <f t="shared" si="15"/>
        <v>0</v>
      </c>
      <c r="N46" s="41">
        <f t="shared" si="15"/>
        <v>261</v>
      </c>
      <c r="O46" s="41">
        <f t="shared" si="15"/>
        <v>0</v>
      </c>
      <c r="P46" s="41">
        <f t="shared" si="15"/>
        <v>0</v>
      </c>
      <c r="Q46" s="41">
        <f t="shared" si="15"/>
        <v>0</v>
      </c>
      <c r="R46" s="41">
        <f t="shared" si="15"/>
        <v>0</v>
      </c>
      <c r="S46" s="41">
        <f t="shared" si="15"/>
        <v>0</v>
      </c>
      <c r="T46" s="41">
        <f t="shared" si="15"/>
        <v>0</v>
      </c>
      <c r="U46" s="41">
        <f t="shared" si="15"/>
        <v>0</v>
      </c>
      <c r="V46" s="41">
        <f t="shared" si="15"/>
        <v>0</v>
      </c>
      <c r="W46" s="41">
        <f t="shared" si="15"/>
        <v>0</v>
      </c>
      <c r="X46" s="41">
        <f t="shared" si="15"/>
        <v>0</v>
      </c>
      <c r="Y46" s="41">
        <f t="shared" si="15"/>
        <v>0</v>
      </c>
      <c r="Z46" s="41">
        <f t="shared" si="15"/>
        <v>0</v>
      </c>
      <c r="AA46" s="41">
        <f t="shared" si="15"/>
        <v>0</v>
      </c>
      <c r="AB46" s="41">
        <f t="shared" si="15"/>
        <v>0</v>
      </c>
      <c r="AC46" s="41">
        <f t="shared" si="15"/>
        <v>0</v>
      </c>
      <c r="AD46" s="41">
        <f t="shared" si="15"/>
        <v>0</v>
      </c>
      <c r="AE46" s="41">
        <f t="shared" si="15"/>
        <v>0</v>
      </c>
      <c r="AF46" s="41">
        <f t="shared" si="15"/>
        <v>0</v>
      </c>
      <c r="AG46" s="41">
        <f t="shared" si="15"/>
        <v>0</v>
      </c>
      <c r="AH46" s="41">
        <f t="shared" si="15"/>
        <v>0</v>
      </c>
      <c r="AI46" s="41">
        <f t="shared" si="15"/>
        <v>0</v>
      </c>
      <c r="AJ46" s="41">
        <f t="shared" si="15"/>
        <v>0</v>
      </c>
      <c r="AK46" s="41">
        <f t="shared" si="15"/>
        <v>0</v>
      </c>
      <c r="AL46" s="41">
        <f t="shared" si="15"/>
        <v>0</v>
      </c>
      <c r="AM46" s="41">
        <f t="shared" si="15"/>
        <v>0</v>
      </c>
      <c r="AN46" s="41">
        <f t="shared" si="15"/>
        <v>0</v>
      </c>
      <c r="AO46" s="32"/>
      <c r="AP46" s="28"/>
    </row>
    <row r="47" spans="1:42" s="26" customFormat="1" ht="15.75" customHeight="1" x14ac:dyDescent="0.25">
      <c r="A47" s="13"/>
      <c r="B47" s="26" t="s">
        <v>117</v>
      </c>
      <c r="C47" s="43"/>
      <c r="D47" s="43"/>
      <c r="E47" s="85">
        <f>SUM(F47:AN47)</f>
        <v>10829.759999999998</v>
      </c>
      <c r="F47" s="41">
        <f t="shared" ref="F47:AN47" si="16">+F19</f>
        <v>0</v>
      </c>
      <c r="G47" s="41">
        <f t="shared" si="16"/>
        <v>0</v>
      </c>
      <c r="H47" s="41">
        <f t="shared" si="16"/>
        <v>0</v>
      </c>
      <c r="I47" s="41">
        <f t="shared" si="16"/>
        <v>0</v>
      </c>
      <c r="J47" s="41">
        <f t="shared" si="16"/>
        <v>0</v>
      </c>
      <c r="K47" s="41">
        <f t="shared" si="16"/>
        <v>0</v>
      </c>
      <c r="L47" s="41">
        <f t="shared" si="16"/>
        <v>0</v>
      </c>
      <c r="M47" s="41">
        <f t="shared" si="16"/>
        <v>0</v>
      </c>
      <c r="N47" s="41">
        <f t="shared" si="16"/>
        <v>0</v>
      </c>
      <c r="O47" s="41">
        <f t="shared" si="16"/>
        <v>0</v>
      </c>
      <c r="P47" s="41">
        <f t="shared" si="16"/>
        <v>0</v>
      </c>
      <c r="Q47" s="41">
        <f t="shared" si="16"/>
        <v>0</v>
      </c>
      <c r="R47" s="41">
        <f t="shared" si="16"/>
        <v>0</v>
      </c>
      <c r="S47" s="41">
        <f t="shared" si="16"/>
        <v>1250.1319999999998</v>
      </c>
      <c r="T47" s="41">
        <f t="shared" si="16"/>
        <v>4327.3799999999992</v>
      </c>
      <c r="U47" s="41">
        <f t="shared" si="16"/>
        <v>3365.7399999999993</v>
      </c>
      <c r="V47" s="41">
        <f t="shared" si="16"/>
        <v>673.14799999999991</v>
      </c>
      <c r="W47" s="41">
        <f t="shared" si="16"/>
        <v>0</v>
      </c>
      <c r="X47" s="41">
        <f t="shared" si="16"/>
        <v>0</v>
      </c>
      <c r="Y47" s="41">
        <f t="shared" si="16"/>
        <v>0</v>
      </c>
      <c r="Z47" s="41">
        <f t="shared" si="16"/>
        <v>157.73679999999999</v>
      </c>
      <c r="AA47" s="41">
        <f t="shared" si="16"/>
        <v>546.01199999999994</v>
      </c>
      <c r="AB47" s="41">
        <f t="shared" si="16"/>
        <v>424.67599999999993</v>
      </c>
      <c r="AC47" s="41">
        <f t="shared" si="16"/>
        <v>84.935199999999995</v>
      </c>
      <c r="AD47" s="41">
        <f t="shared" si="16"/>
        <v>0</v>
      </c>
      <c r="AE47" s="41">
        <f t="shared" si="16"/>
        <v>0</v>
      </c>
      <c r="AF47" s="41">
        <f t="shared" si="16"/>
        <v>0</v>
      </c>
      <c r="AG47" s="41">
        <f t="shared" si="16"/>
        <v>0</v>
      </c>
      <c r="AH47" s="41">
        <f t="shared" si="16"/>
        <v>0</v>
      </c>
      <c r="AI47" s="41">
        <f t="shared" si="16"/>
        <v>0</v>
      </c>
      <c r="AJ47" s="41">
        <f t="shared" si="16"/>
        <v>0</v>
      </c>
      <c r="AK47" s="41">
        <f t="shared" si="16"/>
        <v>0</v>
      </c>
      <c r="AL47" s="41">
        <f t="shared" si="16"/>
        <v>0</v>
      </c>
      <c r="AM47" s="41">
        <f t="shared" si="16"/>
        <v>0</v>
      </c>
      <c r="AN47" s="41">
        <f t="shared" si="16"/>
        <v>0</v>
      </c>
      <c r="AO47" s="32"/>
      <c r="AP47" s="28"/>
    </row>
    <row r="48" spans="1:42" s="26" customFormat="1" ht="15.75" customHeight="1" x14ac:dyDescent="0.25">
      <c r="A48" s="13"/>
      <c r="B48" s="26" t="s">
        <v>156</v>
      </c>
      <c r="C48" s="43"/>
      <c r="D48" s="43"/>
      <c r="E48" s="85">
        <f>SUM(F48:AN48)</f>
        <v>8368.4000000000015</v>
      </c>
      <c r="F48" s="41">
        <f t="shared" ref="F48:AN48" si="17">+F27</f>
        <v>0</v>
      </c>
      <c r="G48" s="41">
        <f t="shared" si="17"/>
        <v>0</v>
      </c>
      <c r="H48" s="41">
        <f t="shared" si="17"/>
        <v>0</v>
      </c>
      <c r="I48" s="41">
        <f t="shared" si="17"/>
        <v>0</v>
      </c>
      <c r="J48" s="41">
        <f t="shared" si="17"/>
        <v>0</v>
      </c>
      <c r="K48" s="41">
        <f t="shared" si="17"/>
        <v>0</v>
      </c>
      <c r="L48" s="41">
        <f t="shared" si="17"/>
        <v>0</v>
      </c>
      <c r="M48" s="41">
        <f t="shared" si="17"/>
        <v>0</v>
      </c>
      <c r="N48" s="41">
        <f t="shared" si="17"/>
        <v>0</v>
      </c>
      <c r="O48" s="41">
        <f t="shared" si="17"/>
        <v>0</v>
      </c>
      <c r="P48" s="41">
        <f t="shared" si="17"/>
        <v>0</v>
      </c>
      <c r="Q48" s="41">
        <f t="shared" si="17"/>
        <v>0</v>
      </c>
      <c r="R48" s="41">
        <f t="shared" si="17"/>
        <v>0</v>
      </c>
      <c r="S48" s="41">
        <f t="shared" si="17"/>
        <v>0</v>
      </c>
      <c r="T48" s="41">
        <f t="shared" si="17"/>
        <v>0</v>
      </c>
      <c r="U48" s="41">
        <f t="shared" si="17"/>
        <v>0</v>
      </c>
      <c r="V48" s="41">
        <f t="shared" si="17"/>
        <v>643.72307692307686</v>
      </c>
      <c r="W48" s="41">
        <f t="shared" si="17"/>
        <v>643.72307692307686</v>
      </c>
      <c r="X48" s="41">
        <f t="shared" si="17"/>
        <v>643.72307692307686</v>
      </c>
      <c r="Y48" s="41">
        <f t="shared" si="17"/>
        <v>643.72307692307686</v>
      </c>
      <c r="Z48" s="41">
        <f t="shared" si="17"/>
        <v>643.72307692307686</v>
      </c>
      <c r="AA48" s="41">
        <f t="shared" si="17"/>
        <v>643.72307692307686</v>
      </c>
      <c r="AB48" s="41">
        <f t="shared" si="17"/>
        <v>643.72307692307686</v>
      </c>
      <c r="AC48" s="41">
        <f t="shared" si="17"/>
        <v>643.72307692307686</v>
      </c>
      <c r="AD48" s="41">
        <f t="shared" si="17"/>
        <v>643.72307692307686</v>
      </c>
      <c r="AE48" s="41">
        <f t="shared" si="17"/>
        <v>643.72307692307686</v>
      </c>
      <c r="AF48" s="41">
        <f t="shared" si="17"/>
        <v>643.72307692307686</v>
      </c>
      <c r="AG48" s="41">
        <f t="shared" si="17"/>
        <v>643.72307692307686</v>
      </c>
      <c r="AH48" s="41">
        <f t="shared" si="17"/>
        <v>643.72307692307686</v>
      </c>
      <c r="AI48" s="41">
        <f t="shared" si="17"/>
        <v>0</v>
      </c>
      <c r="AJ48" s="41">
        <f t="shared" si="17"/>
        <v>0</v>
      </c>
      <c r="AK48" s="41">
        <f t="shared" si="17"/>
        <v>0</v>
      </c>
      <c r="AL48" s="41">
        <f t="shared" si="17"/>
        <v>0</v>
      </c>
      <c r="AM48" s="41">
        <f t="shared" si="17"/>
        <v>0</v>
      </c>
      <c r="AN48" s="41">
        <f t="shared" si="17"/>
        <v>0</v>
      </c>
      <c r="AO48" s="32"/>
      <c r="AP48" s="28"/>
    </row>
    <row r="49" spans="1:42" s="26" customFormat="1" ht="15.75" customHeight="1" x14ac:dyDescent="0.25">
      <c r="A49" s="13"/>
      <c r="B49" s="26" t="s">
        <v>206</v>
      </c>
      <c r="C49" s="43"/>
      <c r="D49" s="43"/>
      <c r="E49" s="85">
        <f>SUM(F49:AN49)</f>
        <v>708.73</v>
      </c>
      <c r="F49" s="45">
        <f>F30</f>
        <v>0</v>
      </c>
      <c r="G49" s="45">
        <f t="shared" ref="G49:AN49" si="18">G30</f>
        <v>0</v>
      </c>
      <c r="H49" s="45">
        <f t="shared" si="18"/>
        <v>0</v>
      </c>
      <c r="I49" s="45">
        <f t="shared" si="18"/>
        <v>0</v>
      </c>
      <c r="J49" s="45">
        <f t="shared" si="18"/>
        <v>0</v>
      </c>
      <c r="K49" s="45">
        <f t="shared" si="18"/>
        <v>0</v>
      </c>
      <c r="L49" s="45">
        <f t="shared" si="18"/>
        <v>0</v>
      </c>
      <c r="M49" s="45">
        <f t="shared" si="18"/>
        <v>0</v>
      </c>
      <c r="N49" s="45">
        <f t="shared" si="18"/>
        <v>0</v>
      </c>
      <c r="O49" s="45">
        <f t="shared" si="18"/>
        <v>0</v>
      </c>
      <c r="P49" s="45">
        <f t="shared" si="18"/>
        <v>0</v>
      </c>
      <c r="Q49" s="45">
        <f t="shared" si="18"/>
        <v>0</v>
      </c>
      <c r="R49" s="45">
        <f t="shared" si="18"/>
        <v>0</v>
      </c>
      <c r="S49" s="45">
        <f t="shared" si="18"/>
        <v>0</v>
      </c>
      <c r="T49" s="45">
        <f t="shared" si="18"/>
        <v>0</v>
      </c>
      <c r="U49" s="45">
        <f t="shared" si="18"/>
        <v>0</v>
      </c>
      <c r="V49" s="45">
        <f t="shared" si="18"/>
        <v>0</v>
      </c>
      <c r="W49" s="45">
        <f t="shared" si="18"/>
        <v>0</v>
      </c>
      <c r="X49" s="45">
        <f t="shared" si="18"/>
        <v>0</v>
      </c>
      <c r="Y49" s="45">
        <f t="shared" si="18"/>
        <v>0</v>
      </c>
      <c r="Z49" s="45">
        <f t="shared" si="18"/>
        <v>0</v>
      </c>
      <c r="AA49" s="45">
        <f t="shared" si="18"/>
        <v>0</v>
      </c>
      <c r="AB49" s="45">
        <f t="shared" si="18"/>
        <v>0</v>
      </c>
      <c r="AC49" s="45">
        <f t="shared" si="18"/>
        <v>0</v>
      </c>
      <c r="AD49" s="45">
        <f t="shared" si="18"/>
        <v>0</v>
      </c>
      <c r="AE49" s="45">
        <f t="shared" si="18"/>
        <v>0</v>
      </c>
      <c r="AF49" s="45">
        <f t="shared" si="18"/>
        <v>0</v>
      </c>
      <c r="AG49" s="45">
        <f t="shared" si="18"/>
        <v>0</v>
      </c>
      <c r="AH49" s="45">
        <f t="shared" si="18"/>
        <v>0</v>
      </c>
      <c r="AI49" s="45">
        <f t="shared" si="18"/>
        <v>708.73</v>
      </c>
      <c r="AJ49" s="45">
        <f t="shared" si="18"/>
        <v>0</v>
      </c>
      <c r="AK49" s="45">
        <f t="shared" si="18"/>
        <v>0</v>
      </c>
      <c r="AL49" s="45">
        <f t="shared" si="18"/>
        <v>0</v>
      </c>
      <c r="AM49" s="45">
        <f t="shared" si="18"/>
        <v>0</v>
      </c>
      <c r="AN49" s="45">
        <f t="shared" si="18"/>
        <v>0</v>
      </c>
      <c r="AO49" s="32"/>
      <c r="AP49" s="28"/>
    </row>
    <row r="50" spans="1:42" s="14" customFormat="1" ht="15.75" customHeight="1" x14ac:dyDescent="0.25">
      <c r="A50" s="13"/>
      <c r="B50" s="14" t="s">
        <v>65</v>
      </c>
      <c r="E50" s="98">
        <f>SUM(F50:AN50)</f>
        <v>20487.89</v>
      </c>
      <c r="F50" s="101">
        <f t="shared" ref="F50:AN50" si="19">SUM(F46:F49)</f>
        <v>320</v>
      </c>
      <c r="G50" s="101">
        <f t="shared" si="19"/>
        <v>0</v>
      </c>
      <c r="H50" s="101">
        <f t="shared" si="19"/>
        <v>0</v>
      </c>
      <c r="I50" s="101">
        <f t="shared" si="19"/>
        <v>0</v>
      </c>
      <c r="J50" s="101">
        <f t="shared" si="19"/>
        <v>0</v>
      </c>
      <c r="K50" s="101">
        <f t="shared" si="19"/>
        <v>0</v>
      </c>
      <c r="L50" s="101">
        <f t="shared" si="19"/>
        <v>0</v>
      </c>
      <c r="M50" s="101">
        <f t="shared" si="19"/>
        <v>0</v>
      </c>
      <c r="N50" s="101">
        <f t="shared" si="19"/>
        <v>261</v>
      </c>
      <c r="O50" s="101">
        <f t="shared" si="19"/>
        <v>0</v>
      </c>
      <c r="P50" s="101">
        <f t="shared" si="19"/>
        <v>0</v>
      </c>
      <c r="Q50" s="101">
        <f t="shared" si="19"/>
        <v>0</v>
      </c>
      <c r="R50" s="101">
        <f t="shared" si="19"/>
        <v>0</v>
      </c>
      <c r="S50" s="101">
        <f t="shared" si="19"/>
        <v>1250.1319999999998</v>
      </c>
      <c r="T50" s="101">
        <f t="shared" si="19"/>
        <v>4327.3799999999992</v>
      </c>
      <c r="U50" s="101">
        <f t="shared" si="19"/>
        <v>3365.7399999999993</v>
      </c>
      <c r="V50" s="101">
        <f t="shared" si="19"/>
        <v>1316.8710769230768</v>
      </c>
      <c r="W50" s="101">
        <f t="shared" si="19"/>
        <v>643.72307692307686</v>
      </c>
      <c r="X50" s="101">
        <f t="shared" si="19"/>
        <v>643.72307692307686</v>
      </c>
      <c r="Y50" s="101">
        <f t="shared" si="19"/>
        <v>643.72307692307686</v>
      </c>
      <c r="Z50" s="101">
        <f t="shared" si="19"/>
        <v>801.45987692307688</v>
      </c>
      <c r="AA50" s="101">
        <f t="shared" si="19"/>
        <v>1189.7350769230768</v>
      </c>
      <c r="AB50" s="101">
        <f t="shared" si="19"/>
        <v>1068.3990769230768</v>
      </c>
      <c r="AC50" s="101">
        <f t="shared" si="19"/>
        <v>728.65827692307687</v>
      </c>
      <c r="AD50" s="101">
        <f t="shared" si="19"/>
        <v>643.72307692307686</v>
      </c>
      <c r="AE50" s="101">
        <f t="shared" si="19"/>
        <v>643.72307692307686</v>
      </c>
      <c r="AF50" s="101">
        <f t="shared" si="19"/>
        <v>643.72307692307686</v>
      </c>
      <c r="AG50" s="101">
        <f t="shared" si="19"/>
        <v>643.72307692307686</v>
      </c>
      <c r="AH50" s="101">
        <f t="shared" si="19"/>
        <v>643.72307692307686</v>
      </c>
      <c r="AI50" s="101">
        <f t="shared" si="19"/>
        <v>708.73</v>
      </c>
      <c r="AJ50" s="101">
        <f t="shared" si="19"/>
        <v>0</v>
      </c>
      <c r="AK50" s="101">
        <f t="shared" si="19"/>
        <v>0</v>
      </c>
      <c r="AL50" s="101">
        <f t="shared" si="19"/>
        <v>0</v>
      </c>
      <c r="AM50" s="101">
        <f t="shared" si="19"/>
        <v>0</v>
      </c>
      <c r="AN50" s="101">
        <f t="shared" si="19"/>
        <v>0</v>
      </c>
      <c r="AO50" s="99"/>
      <c r="AP50" s="100"/>
    </row>
    <row r="51" spans="1:42" s="26" customFormat="1" ht="15.75" customHeight="1" x14ac:dyDescent="0.25">
      <c r="A51" s="13"/>
      <c r="B51" s="26" t="s">
        <v>66</v>
      </c>
      <c r="C51" s="43"/>
      <c r="D51" s="43"/>
      <c r="E51" s="119"/>
      <c r="F51" s="41">
        <f>+F50</f>
        <v>320</v>
      </c>
      <c r="G51" s="41">
        <f t="shared" ref="G51:AN51" si="20">+G50+F51</f>
        <v>320</v>
      </c>
      <c r="H51" s="41">
        <f t="shared" si="20"/>
        <v>320</v>
      </c>
      <c r="I51" s="41">
        <f t="shared" si="20"/>
        <v>320</v>
      </c>
      <c r="J51" s="41">
        <f t="shared" si="20"/>
        <v>320</v>
      </c>
      <c r="K51" s="41">
        <f t="shared" si="20"/>
        <v>320</v>
      </c>
      <c r="L51" s="41">
        <f t="shared" si="20"/>
        <v>320</v>
      </c>
      <c r="M51" s="41">
        <f t="shared" si="20"/>
        <v>320</v>
      </c>
      <c r="N51" s="41">
        <f t="shared" si="20"/>
        <v>581</v>
      </c>
      <c r="O51" s="41">
        <f t="shared" si="20"/>
        <v>581</v>
      </c>
      <c r="P51" s="41">
        <f t="shared" si="20"/>
        <v>581</v>
      </c>
      <c r="Q51" s="41">
        <f t="shared" si="20"/>
        <v>581</v>
      </c>
      <c r="R51" s="41">
        <f t="shared" si="20"/>
        <v>581</v>
      </c>
      <c r="S51" s="41">
        <f t="shared" si="20"/>
        <v>1831.1319999999998</v>
      </c>
      <c r="T51" s="41">
        <f t="shared" si="20"/>
        <v>6158.5119999999988</v>
      </c>
      <c r="U51" s="41">
        <f t="shared" si="20"/>
        <v>9524.2519999999986</v>
      </c>
      <c r="V51" s="41">
        <f t="shared" si="20"/>
        <v>10841.123076923075</v>
      </c>
      <c r="W51" s="41">
        <f t="shared" si="20"/>
        <v>11484.846153846152</v>
      </c>
      <c r="X51" s="41">
        <f t="shared" si="20"/>
        <v>12128.56923076923</v>
      </c>
      <c r="Y51" s="41">
        <f t="shared" si="20"/>
        <v>12772.292307692307</v>
      </c>
      <c r="Z51" s="41">
        <f t="shared" si="20"/>
        <v>13573.752184615383</v>
      </c>
      <c r="AA51" s="41">
        <f t="shared" si="20"/>
        <v>14763.487261538459</v>
      </c>
      <c r="AB51" s="41">
        <f t="shared" si="20"/>
        <v>15831.886338461536</v>
      </c>
      <c r="AC51" s="41">
        <f t="shared" si="20"/>
        <v>16560.544615384613</v>
      </c>
      <c r="AD51" s="41">
        <f t="shared" si="20"/>
        <v>17204.267692307691</v>
      </c>
      <c r="AE51" s="41">
        <f t="shared" si="20"/>
        <v>17847.990769230768</v>
      </c>
      <c r="AF51" s="41">
        <f t="shared" si="20"/>
        <v>18491.713846153845</v>
      </c>
      <c r="AG51" s="41">
        <f t="shared" si="20"/>
        <v>19135.436923076923</v>
      </c>
      <c r="AH51" s="41">
        <f t="shared" si="20"/>
        <v>19779.16</v>
      </c>
      <c r="AI51" s="41">
        <f t="shared" si="20"/>
        <v>20487.89</v>
      </c>
      <c r="AJ51" s="41">
        <f t="shared" si="20"/>
        <v>20487.89</v>
      </c>
      <c r="AK51" s="41">
        <f t="shared" si="20"/>
        <v>20487.89</v>
      </c>
      <c r="AL51" s="41">
        <f t="shared" si="20"/>
        <v>20487.89</v>
      </c>
      <c r="AM51" s="41">
        <f t="shared" si="20"/>
        <v>20487.89</v>
      </c>
      <c r="AN51" s="41">
        <f t="shared" si="20"/>
        <v>20487.89</v>
      </c>
      <c r="AO51" s="27"/>
      <c r="AP51" s="28"/>
    </row>
    <row r="52" spans="1:42" s="26" customFormat="1" ht="15.75" customHeight="1" x14ac:dyDescent="0.25">
      <c r="A52" s="13"/>
      <c r="E52" s="119"/>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7"/>
      <c r="AP52" s="28"/>
    </row>
    <row r="53" spans="1:42" s="33" customFormat="1" ht="15.75" customHeight="1" x14ac:dyDescent="0.25">
      <c r="B53" s="29" t="s">
        <v>67</v>
      </c>
      <c r="C53" s="43"/>
      <c r="D53" s="43"/>
      <c r="E53" s="8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27"/>
      <c r="AP53" s="28"/>
    </row>
    <row r="54" spans="1:42" s="26" customFormat="1" ht="15.75" customHeight="1" x14ac:dyDescent="0.25">
      <c r="A54" s="13"/>
      <c r="B54" s="26" t="s">
        <v>54</v>
      </c>
      <c r="C54" s="43"/>
      <c r="D54" s="43"/>
      <c r="E54" s="85">
        <f>SUM(F54:AN54)</f>
        <v>581</v>
      </c>
      <c r="F54" s="41">
        <f t="shared" ref="F54:AN57" si="21">+F46*F$36</f>
        <v>320</v>
      </c>
      <c r="G54" s="41">
        <f t="shared" si="21"/>
        <v>0</v>
      </c>
      <c r="H54" s="41">
        <f t="shared" si="21"/>
        <v>0</v>
      </c>
      <c r="I54" s="41">
        <f t="shared" si="21"/>
        <v>0</v>
      </c>
      <c r="J54" s="41">
        <f t="shared" si="21"/>
        <v>0</v>
      </c>
      <c r="K54" s="41">
        <f t="shared" si="21"/>
        <v>0</v>
      </c>
      <c r="L54" s="41">
        <f t="shared" si="21"/>
        <v>0</v>
      </c>
      <c r="M54" s="41">
        <f t="shared" si="21"/>
        <v>0</v>
      </c>
      <c r="N54" s="41">
        <f t="shared" si="21"/>
        <v>261</v>
      </c>
      <c r="O54" s="41">
        <f t="shared" si="21"/>
        <v>0</v>
      </c>
      <c r="P54" s="41">
        <f t="shared" si="21"/>
        <v>0</v>
      </c>
      <c r="Q54" s="41">
        <f t="shared" si="21"/>
        <v>0</v>
      </c>
      <c r="R54" s="41">
        <f t="shared" si="21"/>
        <v>0</v>
      </c>
      <c r="S54" s="41">
        <f t="shared" si="21"/>
        <v>0</v>
      </c>
      <c r="T54" s="41">
        <f t="shared" si="21"/>
        <v>0</v>
      </c>
      <c r="U54" s="41">
        <f t="shared" si="21"/>
        <v>0</v>
      </c>
      <c r="V54" s="41">
        <f t="shared" si="21"/>
        <v>0</v>
      </c>
      <c r="W54" s="41">
        <f t="shared" si="21"/>
        <v>0</v>
      </c>
      <c r="X54" s="41">
        <f t="shared" si="21"/>
        <v>0</v>
      </c>
      <c r="Y54" s="41">
        <f t="shared" si="21"/>
        <v>0</v>
      </c>
      <c r="Z54" s="41">
        <f t="shared" si="21"/>
        <v>0</v>
      </c>
      <c r="AA54" s="41">
        <f t="shared" si="21"/>
        <v>0</v>
      </c>
      <c r="AB54" s="41">
        <f t="shared" si="21"/>
        <v>0</v>
      </c>
      <c r="AC54" s="41">
        <f t="shared" si="21"/>
        <v>0</v>
      </c>
      <c r="AD54" s="41">
        <f t="shared" si="21"/>
        <v>0</v>
      </c>
      <c r="AE54" s="41">
        <f t="shared" si="21"/>
        <v>0</v>
      </c>
      <c r="AF54" s="41">
        <f t="shared" si="21"/>
        <v>0</v>
      </c>
      <c r="AG54" s="41">
        <f t="shared" si="21"/>
        <v>0</v>
      </c>
      <c r="AH54" s="41">
        <f t="shared" si="21"/>
        <v>0</v>
      </c>
      <c r="AI54" s="41">
        <f t="shared" si="21"/>
        <v>0</v>
      </c>
      <c r="AJ54" s="41">
        <f t="shared" si="21"/>
        <v>0</v>
      </c>
      <c r="AK54" s="41">
        <f t="shared" si="21"/>
        <v>0</v>
      </c>
      <c r="AL54" s="41">
        <f t="shared" si="21"/>
        <v>0</v>
      </c>
      <c r="AM54" s="41">
        <f t="shared" si="21"/>
        <v>0</v>
      </c>
      <c r="AN54" s="41">
        <f t="shared" si="21"/>
        <v>0</v>
      </c>
      <c r="AO54" s="32"/>
      <c r="AP54" s="28"/>
    </row>
    <row r="55" spans="1:42" s="26" customFormat="1" ht="15.75" customHeight="1" x14ac:dyDescent="0.25">
      <c r="A55" s="13"/>
      <c r="B55" s="26" t="s">
        <v>117</v>
      </c>
      <c r="C55" s="43"/>
      <c r="D55" s="43"/>
      <c r="E55" s="85">
        <f>SUM(F55:AN55)</f>
        <v>11312.118288678055</v>
      </c>
      <c r="F55" s="41">
        <f t="shared" si="21"/>
        <v>0</v>
      </c>
      <c r="G55" s="41">
        <f t="shared" si="21"/>
        <v>0</v>
      </c>
      <c r="H55" s="41">
        <f t="shared" si="21"/>
        <v>0</v>
      </c>
      <c r="I55" s="41">
        <f t="shared" si="21"/>
        <v>0</v>
      </c>
      <c r="J55" s="41">
        <f t="shared" si="21"/>
        <v>0</v>
      </c>
      <c r="K55" s="41">
        <f t="shared" si="21"/>
        <v>0</v>
      </c>
      <c r="L55" s="41">
        <f t="shared" si="21"/>
        <v>0</v>
      </c>
      <c r="M55" s="41">
        <f t="shared" si="21"/>
        <v>0</v>
      </c>
      <c r="N55" s="41">
        <f t="shared" si="21"/>
        <v>0</v>
      </c>
      <c r="O55" s="41">
        <f t="shared" si="21"/>
        <v>0</v>
      </c>
      <c r="P55" s="41">
        <f t="shared" si="21"/>
        <v>0</v>
      </c>
      <c r="Q55" s="41">
        <f t="shared" si="21"/>
        <v>0</v>
      </c>
      <c r="R55" s="41">
        <f t="shared" si="21"/>
        <v>0</v>
      </c>
      <c r="S55" s="41">
        <f t="shared" si="21"/>
        <v>1250.1319999999998</v>
      </c>
      <c r="T55" s="41">
        <f t="shared" si="21"/>
        <v>4413.9275999999991</v>
      </c>
      <c r="U55" s="41">
        <f t="shared" si="21"/>
        <v>3501.7158959999992</v>
      </c>
      <c r="V55" s="41">
        <f t="shared" si="21"/>
        <v>714.35004278399981</v>
      </c>
      <c r="W55" s="41">
        <f t="shared" si="21"/>
        <v>0</v>
      </c>
      <c r="X55" s="41">
        <f t="shared" si="21"/>
        <v>0</v>
      </c>
      <c r="Y55" s="41">
        <f t="shared" si="21"/>
        <v>0</v>
      </c>
      <c r="Z55" s="41">
        <f t="shared" si="21"/>
        <v>181.19000142086094</v>
      </c>
      <c r="AA55" s="41">
        <f t="shared" si="21"/>
        <v>639.7400819398091</v>
      </c>
      <c r="AB55" s="41">
        <f t="shared" si="21"/>
        <v>507.52713167224852</v>
      </c>
      <c r="AC55" s="41">
        <f t="shared" si="21"/>
        <v>103.5355348611387</v>
      </c>
      <c r="AD55" s="41">
        <f t="shared" si="21"/>
        <v>0</v>
      </c>
      <c r="AE55" s="41">
        <f t="shared" si="21"/>
        <v>0</v>
      </c>
      <c r="AF55" s="41">
        <f t="shared" si="21"/>
        <v>0</v>
      </c>
      <c r="AG55" s="41">
        <f t="shared" si="21"/>
        <v>0</v>
      </c>
      <c r="AH55" s="41">
        <f t="shared" si="21"/>
        <v>0</v>
      </c>
      <c r="AI55" s="41">
        <f t="shared" si="21"/>
        <v>0</v>
      </c>
      <c r="AJ55" s="41">
        <f t="shared" si="21"/>
        <v>0</v>
      </c>
      <c r="AK55" s="41">
        <f t="shared" si="21"/>
        <v>0</v>
      </c>
      <c r="AL55" s="41">
        <f t="shared" si="21"/>
        <v>0</v>
      </c>
      <c r="AM55" s="41">
        <f t="shared" si="21"/>
        <v>0</v>
      </c>
      <c r="AN55" s="41">
        <f t="shared" si="21"/>
        <v>0</v>
      </c>
      <c r="AO55" s="32"/>
      <c r="AP55" s="28"/>
    </row>
    <row r="56" spans="1:42" s="26" customFormat="1" ht="15.75" customHeight="1" x14ac:dyDescent="0.25">
      <c r="A56" s="13"/>
      <c r="B56" s="26" t="s">
        <v>156</v>
      </c>
      <c r="C56" s="43"/>
      <c r="D56" s="43"/>
      <c r="E56" s="85">
        <f>SUM(F56:AN56)</f>
        <v>10028.487951077997</v>
      </c>
      <c r="F56" s="41">
        <f t="shared" si="21"/>
        <v>0</v>
      </c>
      <c r="G56" s="41">
        <f t="shared" si="21"/>
        <v>0</v>
      </c>
      <c r="H56" s="41">
        <f t="shared" si="21"/>
        <v>0</v>
      </c>
      <c r="I56" s="41">
        <f t="shared" si="21"/>
        <v>0</v>
      </c>
      <c r="J56" s="41">
        <f t="shared" si="21"/>
        <v>0</v>
      </c>
      <c r="K56" s="41">
        <f t="shared" si="21"/>
        <v>0</v>
      </c>
      <c r="L56" s="41">
        <f t="shared" si="21"/>
        <v>0</v>
      </c>
      <c r="M56" s="41">
        <f t="shared" si="21"/>
        <v>0</v>
      </c>
      <c r="N56" s="41">
        <f t="shared" si="21"/>
        <v>0</v>
      </c>
      <c r="O56" s="41">
        <f t="shared" si="21"/>
        <v>0</v>
      </c>
      <c r="P56" s="41">
        <f t="shared" si="21"/>
        <v>0</v>
      </c>
      <c r="Q56" s="41">
        <f t="shared" si="21"/>
        <v>0</v>
      </c>
      <c r="R56" s="41">
        <f t="shared" si="21"/>
        <v>0</v>
      </c>
      <c r="S56" s="41">
        <f t="shared" si="21"/>
        <v>0</v>
      </c>
      <c r="T56" s="41">
        <f t="shared" si="21"/>
        <v>0</v>
      </c>
      <c r="U56" s="41">
        <f t="shared" si="21"/>
        <v>0</v>
      </c>
      <c r="V56" s="41">
        <f t="shared" si="21"/>
        <v>683.1240790153845</v>
      </c>
      <c r="W56" s="41">
        <f t="shared" si="21"/>
        <v>696.78656059569221</v>
      </c>
      <c r="X56" s="41">
        <f t="shared" si="21"/>
        <v>710.7222918076061</v>
      </c>
      <c r="Y56" s="41">
        <f t="shared" si="21"/>
        <v>724.93673764375831</v>
      </c>
      <c r="Z56" s="41">
        <f t="shared" si="21"/>
        <v>739.43547239663337</v>
      </c>
      <c r="AA56" s="41">
        <f t="shared" si="21"/>
        <v>754.22418184456615</v>
      </c>
      <c r="AB56" s="41">
        <f t="shared" si="21"/>
        <v>769.30866548145741</v>
      </c>
      <c r="AC56" s="41">
        <f t="shared" si="21"/>
        <v>784.69483879108668</v>
      </c>
      <c r="AD56" s="41">
        <f t="shared" si="21"/>
        <v>800.38873556690839</v>
      </c>
      <c r="AE56" s="41">
        <f t="shared" si="21"/>
        <v>816.39651027824652</v>
      </c>
      <c r="AF56" s="41">
        <f t="shared" si="21"/>
        <v>832.72444048381135</v>
      </c>
      <c r="AG56" s="41">
        <f t="shared" si="21"/>
        <v>849.37892929348766</v>
      </c>
      <c r="AH56" s="41">
        <f t="shared" si="21"/>
        <v>866.36650787935753</v>
      </c>
      <c r="AI56" s="41">
        <f t="shared" si="21"/>
        <v>0</v>
      </c>
      <c r="AJ56" s="41">
        <f t="shared" si="21"/>
        <v>0</v>
      </c>
      <c r="AK56" s="41">
        <f t="shared" si="21"/>
        <v>0</v>
      </c>
      <c r="AL56" s="41">
        <f t="shared" si="21"/>
        <v>0</v>
      </c>
      <c r="AM56" s="41">
        <f t="shared" si="21"/>
        <v>0</v>
      </c>
      <c r="AN56" s="41">
        <f t="shared" si="21"/>
        <v>0</v>
      </c>
      <c r="AO56" s="32"/>
      <c r="AP56" s="28"/>
    </row>
    <row r="57" spans="1:42" s="26" customFormat="1" ht="15.75" customHeight="1" x14ac:dyDescent="0.25">
      <c r="A57" s="13"/>
      <c r="B57" s="26" t="s">
        <v>206</v>
      </c>
      <c r="C57" s="43"/>
      <c r="D57" s="43"/>
      <c r="E57" s="85">
        <f>SUM(F57:AN57)</f>
        <v>972.93441276886983</v>
      </c>
      <c r="F57" s="41">
        <f t="shared" si="21"/>
        <v>0</v>
      </c>
      <c r="G57" s="41">
        <f t="shared" si="21"/>
        <v>0</v>
      </c>
      <c r="H57" s="41">
        <f t="shared" si="21"/>
        <v>0</v>
      </c>
      <c r="I57" s="41">
        <f t="shared" si="21"/>
        <v>0</v>
      </c>
      <c r="J57" s="41">
        <f t="shared" si="21"/>
        <v>0</v>
      </c>
      <c r="K57" s="41">
        <f t="shared" si="21"/>
        <v>0</v>
      </c>
      <c r="L57" s="41">
        <f t="shared" si="21"/>
        <v>0</v>
      </c>
      <c r="M57" s="41">
        <f t="shared" si="21"/>
        <v>0</v>
      </c>
      <c r="N57" s="41">
        <f t="shared" si="21"/>
        <v>0</v>
      </c>
      <c r="O57" s="41">
        <f t="shared" si="21"/>
        <v>0</v>
      </c>
      <c r="P57" s="41">
        <f t="shared" si="21"/>
        <v>0</v>
      </c>
      <c r="Q57" s="41">
        <f t="shared" si="21"/>
        <v>0</v>
      </c>
      <c r="R57" s="41">
        <f t="shared" si="21"/>
        <v>0</v>
      </c>
      <c r="S57" s="41">
        <f t="shared" si="21"/>
        <v>0</v>
      </c>
      <c r="T57" s="41">
        <f t="shared" si="21"/>
        <v>0</v>
      </c>
      <c r="U57" s="41">
        <f t="shared" si="21"/>
        <v>0</v>
      </c>
      <c r="V57" s="41">
        <f t="shared" si="21"/>
        <v>0</v>
      </c>
      <c r="W57" s="41">
        <f t="shared" si="21"/>
        <v>0</v>
      </c>
      <c r="X57" s="41">
        <f t="shared" si="21"/>
        <v>0</v>
      </c>
      <c r="Y57" s="41">
        <f t="shared" si="21"/>
        <v>0</v>
      </c>
      <c r="Z57" s="41">
        <f t="shared" si="21"/>
        <v>0</v>
      </c>
      <c r="AA57" s="41">
        <f t="shared" si="21"/>
        <v>0</v>
      </c>
      <c r="AB57" s="41">
        <f t="shared" si="21"/>
        <v>0</v>
      </c>
      <c r="AC57" s="41">
        <f t="shared" si="21"/>
        <v>0</v>
      </c>
      <c r="AD57" s="41">
        <f t="shared" si="21"/>
        <v>0</v>
      </c>
      <c r="AE57" s="41">
        <f t="shared" si="21"/>
        <v>0</v>
      </c>
      <c r="AF57" s="41">
        <f t="shared" si="21"/>
        <v>0</v>
      </c>
      <c r="AG57" s="41">
        <f t="shared" si="21"/>
        <v>0</v>
      </c>
      <c r="AH57" s="41">
        <f t="shared" si="21"/>
        <v>0</v>
      </c>
      <c r="AI57" s="41">
        <f t="shared" si="21"/>
        <v>972.93441276886983</v>
      </c>
      <c r="AJ57" s="41">
        <f t="shared" si="21"/>
        <v>0</v>
      </c>
      <c r="AK57" s="41">
        <f t="shared" si="21"/>
        <v>0</v>
      </c>
      <c r="AL57" s="41">
        <f t="shared" si="21"/>
        <v>0</v>
      </c>
      <c r="AM57" s="41">
        <f t="shared" si="21"/>
        <v>0</v>
      </c>
      <c r="AN57" s="41">
        <f t="shared" si="21"/>
        <v>0</v>
      </c>
      <c r="AO57" s="32"/>
      <c r="AP57" s="28"/>
    </row>
    <row r="58" spans="1:42" s="14" customFormat="1" ht="15.75" customHeight="1" x14ac:dyDescent="0.25">
      <c r="A58" s="13"/>
      <c r="B58" s="14" t="s">
        <v>67</v>
      </c>
      <c r="E58" s="98">
        <f>SUM(F58:AN58)</f>
        <v>22894.54065252492</v>
      </c>
      <c r="F58" s="97">
        <f t="shared" ref="F58:AN58" si="22">SUM(F54:F57)</f>
        <v>320</v>
      </c>
      <c r="G58" s="97">
        <f t="shared" si="22"/>
        <v>0</v>
      </c>
      <c r="H58" s="97">
        <f t="shared" si="22"/>
        <v>0</v>
      </c>
      <c r="I58" s="97">
        <f t="shared" si="22"/>
        <v>0</v>
      </c>
      <c r="J58" s="97">
        <f t="shared" si="22"/>
        <v>0</v>
      </c>
      <c r="K58" s="97">
        <f t="shared" si="22"/>
        <v>0</v>
      </c>
      <c r="L58" s="97">
        <f t="shared" si="22"/>
        <v>0</v>
      </c>
      <c r="M58" s="97">
        <f t="shared" si="22"/>
        <v>0</v>
      </c>
      <c r="N58" s="97">
        <f t="shared" si="22"/>
        <v>261</v>
      </c>
      <c r="O58" s="97">
        <f t="shared" si="22"/>
        <v>0</v>
      </c>
      <c r="P58" s="97">
        <f t="shared" si="22"/>
        <v>0</v>
      </c>
      <c r="Q58" s="97">
        <f t="shared" si="22"/>
        <v>0</v>
      </c>
      <c r="R58" s="97">
        <f t="shared" si="22"/>
        <v>0</v>
      </c>
      <c r="S58" s="97">
        <f t="shared" si="22"/>
        <v>1250.1319999999998</v>
      </c>
      <c r="T58" s="97">
        <f t="shared" si="22"/>
        <v>4413.9275999999991</v>
      </c>
      <c r="U58" s="97">
        <f t="shared" si="22"/>
        <v>3501.7158959999992</v>
      </c>
      <c r="V58" s="97">
        <f t="shared" si="22"/>
        <v>1397.4741217993842</v>
      </c>
      <c r="W58" s="97">
        <f t="shared" si="22"/>
        <v>696.78656059569221</v>
      </c>
      <c r="X58" s="97">
        <f t="shared" si="22"/>
        <v>710.7222918076061</v>
      </c>
      <c r="Y58" s="97">
        <f t="shared" si="22"/>
        <v>724.93673764375831</v>
      </c>
      <c r="Z58" s="97">
        <f t="shared" si="22"/>
        <v>920.62547381749437</v>
      </c>
      <c r="AA58" s="97">
        <f t="shared" si="22"/>
        <v>1393.9642637843754</v>
      </c>
      <c r="AB58" s="97">
        <f t="shared" si="22"/>
        <v>1276.8357971537059</v>
      </c>
      <c r="AC58" s="97">
        <f t="shared" si="22"/>
        <v>888.23037365222535</v>
      </c>
      <c r="AD58" s="97">
        <f t="shared" si="22"/>
        <v>800.38873556690839</v>
      </c>
      <c r="AE58" s="97">
        <f t="shared" si="22"/>
        <v>816.39651027824652</v>
      </c>
      <c r="AF58" s="97">
        <f t="shared" si="22"/>
        <v>832.72444048381135</v>
      </c>
      <c r="AG58" s="97">
        <f t="shared" si="22"/>
        <v>849.37892929348766</v>
      </c>
      <c r="AH58" s="97">
        <f t="shared" si="22"/>
        <v>866.36650787935753</v>
      </c>
      <c r="AI58" s="97">
        <f t="shared" si="22"/>
        <v>972.93441276886983</v>
      </c>
      <c r="AJ58" s="97">
        <f t="shared" si="22"/>
        <v>0</v>
      </c>
      <c r="AK58" s="97">
        <f t="shared" si="22"/>
        <v>0</v>
      </c>
      <c r="AL58" s="97">
        <f t="shared" si="22"/>
        <v>0</v>
      </c>
      <c r="AM58" s="97">
        <f t="shared" si="22"/>
        <v>0</v>
      </c>
      <c r="AN58" s="97">
        <f t="shared" si="22"/>
        <v>0</v>
      </c>
      <c r="AO58" s="99"/>
      <c r="AP58" s="100"/>
    </row>
    <row r="59" spans="1:42" s="26" customFormat="1" ht="15.75" customHeight="1" x14ac:dyDescent="0.25">
      <c r="A59" s="13"/>
      <c r="B59" s="26" t="s">
        <v>68</v>
      </c>
      <c r="C59" s="43"/>
      <c r="D59" s="43"/>
      <c r="E59" s="85"/>
      <c r="F59" s="41">
        <f>+F58</f>
        <v>320</v>
      </c>
      <c r="G59" s="41">
        <f t="shared" ref="G59:AN59" si="23">+G58+F59</f>
        <v>320</v>
      </c>
      <c r="H59" s="41">
        <f t="shared" si="23"/>
        <v>320</v>
      </c>
      <c r="I59" s="41">
        <f t="shared" si="23"/>
        <v>320</v>
      </c>
      <c r="J59" s="41">
        <f t="shared" si="23"/>
        <v>320</v>
      </c>
      <c r="K59" s="41">
        <f t="shared" si="23"/>
        <v>320</v>
      </c>
      <c r="L59" s="41">
        <f t="shared" si="23"/>
        <v>320</v>
      </c>
      <c r="M59" s="41">
        <f t="shared" si="23"/>
        <v>320</v>
      </c>
      <c r="N59" s="41">
        <f t="shared" si="23"/>
        <v>581</v>
      </c>
      <c r="O59" s="41">
        <f t="shared" si="23"/>
        <v>581</v>
      </c>
      <c r="P59" s="41">
        <f t="shared" si="23"/>
        <v>581</v>
      </c>
      <c r="Q59" s="41">
        <f t="shared" si="23"/>
        <v>581</v>
      </c>
      <c r="R59" s="41">
        <f t="shared" si="23"/>
        <v>581</v>
      </c>
      <c r="S59" s="41">
        <f t="shared" si="23"/>
        <v>1831.1319999999998</v>
      </c>
      <c r="T59" s="41">
        <f t="shared" si="23"/>
        <v>6245.0595999999987</v>
      </c>
      <c r="U59" s="41">
        <f t="shared" si="23"/>
        <v>9746.7754959999984</v>
      </c>
      <c r="V59" s="41">
        <f t="shared" si="23"/>
        <v>11144.249617799382</v>
      </c>
      <c r="W59" s="41">
        <f t="shared" si="23"/>
        <v>11841.036178395074</v>
      </c>
      <c r="X59" s="41">
        <f t="shared" si="23"/>
        <v>12551.75847020268</v>
      </c>
      <c r="Y59" s="41">
        <f t="shared" si="23"/>
        <v>13276.695207846438</v>
      </c>
      <c r="Z59" s="41">
        <f t="shared" si="23"/>
        <v>14197.320681663932</v>
      </c>
      <c r="AA59" s="41">
        <f t="shared" si="23"/>
        <v>15591.284945448308</v>
      </c>
      <c r="AB59" s="41">
        <f t="shared" si="23"/>
        <v>16868.120742602012</v>
      </c>
      <c r="AC59" s="41">
        <f t="shared" si="23"/>
        <v>17756.351116254238</v>
      </c>
      <c r="AD59" s="41">
        <f t="shared" si="23"/>
        <v>18556.739851821145</v>
      </c>
      <c r="AE59" s="41">
        <f t="shared" si="23"/>
        <v>19373.136362099391</v>
      </c>
      <c r="AF59" s="41">
        <f t="shared" si="23"/>
        <v>20205.860802583204</v>
      </c>
      <c r="AG59" s="41">
        <f t="shared" si="23"/>
        <v>21055.239731876693</v>
      </c>
      <c r="AH59" s="41">
        <f t="shared" si="23"/>
        <v>21921.606239756049</v>
      </c>
      <c r="AI59" s="41">
        <f t="shared" si="23"/>
        <v>22894.54065252492</v>
      </c>
      <c r="AJ59" s="41">
        <f t="shared" si="23"/>
        <v>22894.54065252492</v>
      </c>
      <c r="AK59" s="41">
        <f t="shared" si="23"/>
        <v>22894.54065252492</v>
      </c>
      <c r="AL59" s="41">
        <f t="shared" si="23"/>
        <v>22894.54065252492</v>
      </c>
      <c r="AM59" s="41">
        <f t="shared" si="23"/>
        <v>22894.54065252492</v>
      </c>
      <c r="AN59" s="41">
        <f t="shared" si="23"/>
        <v>22894.54065252492</v>
      </c>
      <c r="AO59" s="27"/>
      <c r="AP59" s="28"/>
    </row>
    <row r="60" spans="1:42" s="27" customFormat="1" ht="15.75" customHeight="1" x14ac:dyDescent="0.25">
      <c r="A60" s="82"/>
      <c r="E60" s="86"/>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5"/>
      <c r="AP60" s="28"/>
    </row>
    <row r="61" spans="1:42" s="27" customFormat="1" ht="15" customHeight="1" x14ac:dyDescent="0.25">
      <c r="A61" s="82"/>
      <c r="B61" s="82" t="s">
        <v>138</v>
      </c>
      <c r="E61" s="18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50"/>
    </row>
    <row r="62" spans="1:42" s="27" customFormat="1" ht="15.75" customHeight="1" x14ac:dyDescent="0.25">
      <c r="A62" s="43"/>
      <c r="C62" s="27" t="s">
        <v>142</v>
      </c>
      <c r="D62" s="84"/>
      <c r="E62" s="99">
        <f>SUM(F62:AN62)</f>
        <v>3359.5929643509421</v>
      </c>
      <c r="F62" s="38">
        <f t="shared" ref="F62:AN62" si="24">+F36*F22</f>
        <v>0</v>
      </c>
      <c r="G62" s="38">
        <f t="shared" si="24"/>
        <v>0</v>
      </c>
      <c r="H62" s="38">
        <f t="shared" si="24"/>
        <v>0</v>
      </c>
      <c r="I62" s="38">
        <f t="shared" si="24"/>
        <v>0</v>
      </c>
      <c r="J62" s="38">
        <f t="shared" si="24"/>
        <v>0</v>
      </c>
      <c r="K62" s="38">
        <f t="shared" si="24"/>
        <v>0</v>
      </c>
      <c r="L62" s="38">
        <f t="shared" si="24"/>
        <v>0</v>
      </c>
      <c r="M62" s="38">
        <f t="shared" si="24"/>
        <v>0</v>
      </c>
      <c r="N62" s="38">
        <f t="shared" si="24"/>
        <v>0</v>
      </c>
      <c r="O62" s="38">
        <f t="shared" si="24"/>
        <v>0</v>
      </c>
      <c r="P62" s="38">
        <f t="shared" si="24"/>
        <v>0</v>
      </c>
      <c r="Q62" s="38">
        <f t="shared" si="24"/>
        <v>0</v>
      </c>
      <c r="R62" s="38">
        <f t="shared" si="24"/>
        <v>0</v>
      </c>
      <c r="S62" s="38">
        <f t="shared" si="24"/>
        <v>289.19669999999996</v>
      </c>
      <c r="T62" s="38">
        <f t="shared" si="24"/>
        <v>1021.0868099999999</v>
      </c>
      <c r="U62" s="38">
        <f t="shared" si="24"/>
        <v>810.06220259999986</v>
      </c>
      <c r="V62" s="38">
        <f t="shared" si="24"/>
        <v>165.25268933039996</v>
      </c>
      <c r="W62" s="38">
        <f t="shared" si="24"/>
        <v>0</v>
      </c>
      <c r="X62" s="38">
        <f t="shared" si="24"/>
        <v>0</v>
      </c>
      <c r="Y62" s="38">
        <f t="shared" si="24"/>
        <v>0</v>
      </c>
      <c r="Z62" s="38">
        <f t="shared" si="24"/>
        <v>135.89250106564569</v>
      </c>
      <c r="AA62" s="38">
        <f t="shared" si="24"/>
        <v>479.8050614548568</v>
      </c>
      <c r="AB62" s="38">
        <f t="shared" si="24"/>
        <v>380.64534875418639</v>
      </c>
      <c r="AC62" s="38">
        <f t="shared" si="24"/>
        <v>77.651651145854032</v>
      </c>
      <c r="AD62" s="38">
        <f t="shared" si="24"/>
        <v>0</v>
      </c>
      <c r="AE62" s="38">
        <f t="shared" si="24"/>
        <v>0</v>
      </c>
      <c r="AF62" s="38">
        <f t="shared" si="24"/>
        <v>0</v>
      </c>
      <c r="AG62" s="38">
        <f t="shared" si="24"/>
        <v>0</v>
      </c>
      <c r="AH62" s="38">
        <f t="shared" si="24"/>
        <v>0</v>
      </c>
      <c r="AI62" s="38">
        <f t="shared" si="24"/>
        <v>0</v>
      </c>
      <c r="AJ62" s="38">
        <f t="shared" si="24"/>
        <v>0</v>
      </c>
      <c r="AK62" s="38">
        <f t="shared" si="24"/>
        <v>0</v>
      </c>
      <c r="AL62" s="38">
        <f t="shared" si="24"/>
        <v>0</v>
      </c>
      <c r="AM62" s="38">
        <f t="shared" si="24"/>
        <v>0</v>
      </c>
      <c r="AN62" s="38">
        <f t="shared" si="24"/>
        <v>0</v>
      </c>
    </row>
    <row r="63" spans="1:42" s="27" customFormat="1" ht="15.75" customHeight="1" x14ac:dyDescent="0.25">
      <c r="A63" s="43"/>
      <c r="C63" s="27" t="s">
        <v>143</v>
      </c>
      <c r="D63" s="84"/>
      <c r="E63" s="99">
        <f>SUM(F63:AN63)</f>
        <v>1119.864321450314</v>
      </c>
      <c r="F63" s="38">
        <f t="shared" ref="F63:AN63" si="25">+F36*F23</f>
        <v>0</v>
      </c>
      <c r="G63" s="38">
        <f t="shared" si="25"/>
        <v>0</v>
      </c>
      <c r="H63" s="38">
        <f t="shared" si="25"/>
        <v>0</v>
      </c>
      <c r="I63" s="38">
        <f t="shared" si="25"/>
        <v>0</v>
      </c>
      <c r="J63" s="38">
        <f t="shared" si="25"/>
        <v>0</v>
      </c>
      <c r="K63" s="38">
        <f t="shared" si="25"/>
        <v>0</v>
      </c>
      <c r="L63" s="38">
        <f t="shared" si="25"/>
        <v>0</v>
      </c>
      <c r="M63" s="38">
        <f t="shared" si="25"/>
        <v>0</v>
      </c>
      <c r="N63" s="38">
        <f t="shared" si="25"/>
        <v>0</v>
      </c>
      <c r="O63" s="38">
        <f t="shared" si="25"/>
        <v>0</v>
      </c>
      <c r="P63" s="38">
        <f t="shared" si="25"/>
        <v>0</v>
      </c>
      <c r="Q63" s="38">
        <f t="shared" si="25"/>
        <v>0</v>
      </c>
      <c r="R63" s="38">
        <f t="shared" si="25"/>
        <v>0</v>
      </c>
      <c r="S63" s="38">
        <f t="shared" si="25"/>
        <v>96.398899999999998</v>
      </c>
      <c r="T63" s="38">
        <f t="shared" si="25"/>
        <v>340.36226999999997</v>
      </c>
      <c r="U63" s="38">
        <f t="shared" si="25"/>
        <v>270.02073419999994</v>
      </c>
      <c r="V63" s="38">
        <f t="shared" si="25"/>
        <v>55.084229776799994</v>
      </c>
      <c r="W63" s="38">
        <f t="shared" si="25"/>
        <v>0</v>
      </c>
      <c r="X63" s="38">
        <f t="shared" si="25"/>
        <v>0</v>
      </c>
      <c r="Y63" s="38">
        <f t="shared" si="25"/>
        <v>0</v>
      </c>
      <c r="Z63" s="38">
        <f t="shared" si="25"/>
        <v>45.297500355215234</v>
      </c>
      <c r="AA63" s="38">
        <f t="shared" si="25"/>
        <v>159.93502048495228</v>
      </c>
      <c r="AB63" s="38">
        <f t="shared" si="25"/>
        <v>126.88178291806213</v>
      </c>
      <c r="AC63" s="38">
        <f t="shared" si="25"/>
        <v>25.883883715284675</v>
      </c>
      <c r="AD63" s="38">
        <f t="shared" si="25"/>
        <v>0</v>
      </c>
      <c r="AE63" s="38">
        <f t="shared" si="25"/>
        <v>0</v>
      </c>
      <c r="AF63" s="38">
        <f t="shared" si="25"/>
        <v>0</v>
      </c>
      <c r="AG63" s="38">
        <f t="shared" si="25"/>
        <v>0</v>
      </c>
      <c r="AH63" s="38">
        <f t="shared" si="25"/>
        <v>0</v>
      </c>
      <c r="AI63" s="38">
        <f t="shared" si="25"/>
        <v>0</v>
      </c>
      <c r="AJ63" s="38">
        <f t="shared" si="25"/>
        <v>0</v>
      </c>
      <c r="AK63" s="38">
        <f t="shared" si="25"/>
        <v>0</v>
      </c>
      <c r="AL63" s="38">
        <f t="shared" si="25"/>
        <v>0</v>
      </c>
      <c r="AM63" s="38">
        <f t="shared" si="25"/>
        <v>0</v>
      </c>
      <c r="AN63" s="38">
        <f t="shared" si="25"/>
        <v>0</v>
      </c>
    </row>
    <row r="64" spans="1:42" s="27" customFormat="1" ht="15.75" customHeight="1" x14ac:dyDescent="0.25">
      <c r="A64" s="43"/>
      <c r="D64" s="84"/>
      <c r="E64" s="99"/>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42" s="27" customFormat="1" ht="15.75" customHeight="1" x14ac:dyDescent="0.25">
      <c r="A65" s="82"/>
      <c r="C65" s="27" t="s">
        <v>120</v>
      </c>
      <c r="E65" s="188">
        <f>SUM(F65:AN65)</f>
        <v>7952.5253243271136</v>
      </c>
      <c r="F65" s="34">
        <f t="shared" ref="F65:AN65" si="26">+F36*F25</f>
        <v>0</v>
      </c>
      <c r="G65" s="34">
        <f t="shared" si="26"/>
        <v>0</v>
      </c>
      <c r="H65" s="34">
        <f t="shared" si="26"/>
        <v>0</v>
      </c>
      <c r="I65" s="34">
        <f t="shared" si="26"/>
        <v>0</v>
      </c>
      <c r="J65" s="34">
        <f t="shared" si="26"/>
        <v>0</v>
      </c>
      <c r="K65" s="34">
        <f t="shared" si="26"/>
        <v>0</v>
      </c>
      <c r="L65" s="34">
        <f t="shared" si="26"/>
        <v>0</v>
      </c>
      <c r="M65" s="34">
        <f t="shared" si="26"/>
        <v>0</v>
      </c>
      <c r="N65" s="34">
        <f t="shared" si="26"/>
        <v>0</v>
      </c>
      <c r="O65" s="34">
        <f t="shared" si="26"/>
        <v>0</v>
      </c>
      <c r="P65" s="34">
        <f t="shared" si="26"/>
        <v>0</v>
      </c>
      <c r="Q65" s="34">
        <f t="shared" si="26"/>
        <v>0</v>
      </c>
      <c r="R65" s="34">
        <f t="shared" si="26"/>
        <v>0</v>
      </c>
      <c r="S65" s="34">
        <f t="shared" si="26"/>
        <v>960.93529999999987</v>
      </c>
      <c r="T65" s="34">
        <f t="shared" si="26"/>
        <v>3392.8407899999997</v>
      </c>
      <c r="U65" s="34">
        <f t="shared" si="26"/>
        <v>2691.6536933999996</v>
      </c>
      <c r="V65" s="34">
        <f t="shared" si="26"/>
        <v>549.09735345359991</v>
      </c>
      <c r="W65" s="34">
        <f t="shared" si="26"/>
        <v>0</v>
      </c>
      <c r="X65" s="34">
        <f t="shared" si="26"/>
        <v>0</v>
      </c>
      <c r="Y65" s="34">
        <f t="shared" si="26"/>
        <v>0</v>
      </c>
      <c r="Z65" s="34">
        <f t="shared" si="26"/>
        <v>45.297500355215234</v>
      </c>
      <c r="AA65" s="34">
        <f t="shared" si="26"/>
        <v>159.93502048495228</v>
      </c>
      <c r="AB65" s="34">
        <f t="shared" si="26"/>
        <v>126.88178291806213</v>
      </c>
      <c r="AC65" s="34">
        <f t="shared" si="26"/>
        <v>25.883883715284675</v>
      </c>
      <c r="AD65" s="34">
        <f t="shared" si="26"/>
        <v>0</v>
      </c>
      <c r="AE65" s="34">
        <f t="shared" si="26"/>
        <v>0</v>
      </c>
      <c r="AF65" s="34">
        <f t="shared" si="26"/>
        <v>0</v>
      </c>
      <c r="AG65" s="34">
        <f t="shared" si="26"/>
        <v>0</v>
      </c>
      <c r="AH65" s="34">
        <f t="shared" si="26"/>
        <v>0</v>
      </c>
      <c r="AI65" s="34">
        <f t="shared" si="26"/>
        <v>0</v>
      </c>
      <c r="AJ65" s="34">
        <f t="shared" si="26"/>
        <v>0</v>
      </c>
      <c r="AK65" s="34">
        <f t="shared" si="26"/>
        <v>0</v>
      </c>
      <c r="AL65" s="34">
        <f t="shared" si="26"/>
        <v>0</v>
      </c>
      <c r="AM65" s="34">
        <f t="shared" si="26"/>
        <v>0</v>
      </c>
      <c r="AN65" s="34">
        <f t="shared" si="26"/>
        <v>0</v>
      </c>
      <c r="AO65" s="50"/>
      <c r="AP65" s="27" t="s">
        <v>140</v>
      </c>
    </row>
    <row r="66" spans="1:42" s="27" customFormat="1" ht="15.75" customHeight="1" x14ac:dyDescent="0.25">
      <c r="A66" s="82"/>
      <c r="E66" s="39"/>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50"/>
    </row>
    <row r="67" spans="1:42" s="27" customFormat="1" ht="15.75" customHeight="1" x14ac:dyDescent="0.25">
      <c r="A67" s="82"/>
      <c r="B67" s="82" t="s">
        <v>205</v>
      </c>
      <c r="E67" s="39"/>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50"/>
    </row>
    <row r="68" spans="1:42" x14ac:dyDescent="0.25">
      <c r="B68" s="82"/>
      <c r="C68" s="20" t="s">
        <v>191</v>
      </c>
      <c r="E68" s="96"/>
      <c r="F68" s="131">
        <f>IF(F9&gt;0,$E$49*G36-SUM(F$70:$F70),0)</f>
        <v>0</v>
      </c>
      <c r="G68" s="131">
        <f>IF(G9&gt;0,$E$49*H36-SUM($F$70:F70),0)</f>
        <v>0</v>
      </c>
      <c r="H68" s="131">
        <f>IF(H9&gt;0,$E$49*I36-SUM($F$70:G70),0)</f>
        <v>0</v>
      </c>
      <c r="I68" s="131">
        <f>IF(I9&gt;0,$E$49*J36-SUM($F$70:H70),0)</f>
        <v>0</v>
      </c>
      <c r="J68" s="131">
        <f>IF(J9&gt;0,$E$49*K36-SUM($F$70:I70),0)</f>
        <v>0</v>
      </c>
      <c r="K68" s="131">
        <f>IF(K9&gt;0,$E$49*L36-SUM($F$70:J70),0)</f>
        <v>0</v>
      </c>
      <c r="L68" s="131">
        <f>IF(L9&gt;0,$E$49*M36-SUM($F$70:K70),0)</f>
        <v>0</v>
      </c>
      <c r="M68" s="131">
        <f>IF(M9&gt;0,$E$49*N36-SUM($F$70:L70),0)</f>
        <v>0</v>
      </c>
      <c r="N68" s="131">
        <f>IF(N9&gt;0,$E$49*O36-SUM($F$70:M70),0)</f>
        <v>0</v>
      </c>
      <c r="O68" s="131">
        <f>IF(O9&gt;0,$E$49*P36-SUM($F$70:N70),0)</f>
        <v>0</v>
      </c>
      <c r="P68" s="131">
        <f>IF(P9&gt;0,$E$49*Q36-SUM($F$70:O70),0)</f>
        <v>0</v>
      </c>
      <c r="Q68" s="131">
        <f>IF(Q9&gt;0,$E$49*R36-SUM($F$70:P70),0)</f>
        <v>0</v>
      </c>
      <c r="R68" s="131">
        <f>IF(R9&gt;0,$E$49*S36-SUM($F$70:Q70),0)</f>
        <v>0</v>
      </c>
      <c r="S68" s="131">
        <f>IF(S9&gt;0,$E$49*T36-SUM($F$70:R70),0)</f>
        <v>0</v>
      </c>
      <c r="T68" s="131">
        <f>IF(T9&gt;0,$E$49*U36-SUM($F$70:S70),0)</f>
        <v>0</v>
      </c>
      <c r="U68" s="131">
        <f>IF(U9&gt;0,$E$49*V36-SUM($F$70:T70),0)</f>
        <v>0</v>
      </c>
      <c r="V68" s="131">
        <f>IF(V9&gt;0,$E$49*W36-SUM($F$70:U70),0)</f>
        <v>767.1521447568</v>
      </c>
      <c r="W68" s="131">
        <f>IF(W9&gt;0,$E$49*X36-SUM($F$70:V70),0)</f>
        <v>769.10182670632548</v>
      </c>
      <c r="X68" s="131">
        <f>IF(X9&gt;0,$E$49*Y36-SUM($F$70:W70),0)</f>
        <v>733.73204254738926</v>
      </c>
      <c r="Y68" s="131">
        <f>IF(Y9&gt;0,$E$49*Z36-SUM($F$70:X70),0)</f>
        <v>671.4975255858302</v>
      </c>
      <c r="Z68" s="131">
        <f>IF(Z9&gt;0,$E$49*AA36-SUM($F$70:Y70),0)</f>
        <v>607.67808391577137</v>
      </c>
      <c r="AA68" s="131">
        <f>IF(AA9&gt;0,$E$49*AB36-SUM($F$70:Z70),0)</f>
        <v>541.9789488342077</v>
      </c>
      <c r="AB68" s="131">
        <f>IF(AB9&gt;0,$E$49*AC36-SUM($F$70:AA70),0)</f>
        <v>474.01011885514686</v>
      </c>
      <c r="AC68" s="131">
        <f>IF(AC9&gt;0,$E$49*AD36-SUM($F$70:AB70),0)</f>
        <v>403.23319389806545</v>
      </c>
      <c r="AD68" s="131">
        <f>IF(AD9&gt;0,$E$49*AE36-SUM($F$70:AC70),0)</f>
        <v>328.85968739577174</v>
      </c>
      <c r="AE68" s="131">
        <f>IF(AE9&gt;0,$E$49*AF36-SUM($F$70:AD70),0)</f>
        <v>253.825686859386</v>
      </c>
      <c r="AF68" s="131">
        <f>IF(AF9&gt;0,$E$49*AG36-SUM($F$70:AE70),0)</f>
        <v>186.36181122559583</v>
      </c>
      <c r="AG68" s="131">
        <f>IF(AG9&gt;0,$E$49*AH36-SUM($F$70:AF70),0)</f>
        <v>129.72714142632992</v>
      </c>
      <c r="AH68" s="131">
        <f>IF(AH9&gt;0,$E$49*AI36-SUM($F$70:AG70),0)</f>
        <v>74.674491673979219</v>
      </c>
      <c r="AI68" s="131">
        <f>IF(AI9&gt;0,$E$49*AJ36-SUM($F$70:AH70),0)</f>
        <v>0</v>
      </c>
      <c r="AJ68" s="131">
        <f>IF(AJ9&gt;0,$E$49*AK36-SUM($F$70:AI70),0)</f>
        <v>0</v>
      </c>
      <c r="AK68" s="131">
        <f>IF(AK9&gt;0,$E$49*AL36-SUM($F$70:AJ70),0)</f>
        <v>0</v>
      </c>
      <c r="AL68" s="131">
        <f>IF(AL9&gt;0,$E$49*AM36-SUM($F$70:AK70),0)</f>
        <v>0</v>
      </c>
      <c r="AM68" s="131">
        <f>IF(AM9&gt;0,$E$49*AN36-SUM($F$70:AL70),0)</f>
        <v>0</v>
      </c>
      <c r="AN68" s="131">
        <f>IF(AN9&gt;0,$E$49*AO36-SUM($F$70:AM70),0)</f>
        <v>0</v>
      </c>
    </row>
    <row r="69" spans="1:42" s="26" customFormat="1" ht="15.75" customHeight="1" x14ac:dyDescent="0.25">
      <c r="A69" s="13"/>
      <c r="C69" t="s">
        <v>192</v>
      </c>
      <c r="E69" s="193"/>
      <c r="F69" s="194"/>
      <c r="G69" s="194">
        <f>IF(G9&gt;0,$E$9-SUM($F$9:F9),0)</f>
        <v>0</v>
      </c>
      <c r="H69" s="194">
        <f>IF(H9&gt;0,$E$9-SUM($F$9:G9),0)</f>
        <v>0</v>
      </c>
      <c r="I69" s="194">
        <f>IF(I9&gt;0,$E$9-SUM($F$9:H9),0)</f>
        <v>0</v>
      </c>
      <c r="J69" s="194">
        <f>IF(J9&gt;0,$E$9-SUM($F$9:I9),0)</f>
        <v>0</v>
      </c>
      <c r="K69" s="194">
        <f>IF(K9&gt;0,$E$9-SUM($F$9:J9),0)</f>
        <v>0</v>
      </c>
      <c r="L69" s="194">
        <f>IF(L9&gt;0,$E$9-SUM($F$9:K9),0)</f>
        <v>0</v>
      </c>
      <c r="M69" s="194">
        <f>IF(M9&gt;0,$E$9-SUM($F$9:L9),0)</f>
        <v>0</v>
      </c>
      <c r="N69" s="194">
        <f>IF(N9&gt;0,$E$9-SUM($F$9:M9),0)</f>
        <v>0</v>
      </c>
      <c r="O69" s="194">
        <f>IF(O9&gt;0,$E$9-SUM($F$9:N9),0)</f>
        <v>0</v>
      </c>
      <c r="P69" s="194">
        <f>IF(P9&gt;0,$E$9-SUM($F$9:O9),0)</f>
        <v>0</v>
      </c>
      <c r="Q69" s="194">
        <f>IF(Q9&gt;0,$E$9-SUM($F$9:P9),0)</f>
        <v>0</v>
      </c>
      <c r="R69" s="194">
        <f>IF(R9&gt;0,$E$9-SUM($F$9:Q9),0)</f>
        <v>0</v>
      </c>
      <c r="S69" s="194">
        <f>IF(S9&gt;0,$E$9-SUM($F$9:R9),0)</f>
        <v>0</v>
      </c>
      <c r="T69" s="194">
        <f>IF(T9&gt;0,$E$9-SUM($F$9:S9),0)</f>
        <v>0</v>
      </c>
      <c r="U69" s="194">
        <f>IF(U9&gt;0,$E$9-SUM($F$9:T9),0)</f>
        <v>0</v>
      </c>
      <c r="V69" s="194">
        <f>IF(V9&gt;0,$E$9-SUM($F$9:U9),0)</f>
        <v>560.00000000000068</v>
      </c>
      <c r="W69" s="194">
        <f>IF(W9&gt;0,$E$9-SUM($F$9:V9),0)</f>
        <v>550.22321428571502</v>
      </c>
      <c r="X69" s="194">
        <f>IF(X9&gt;0,$E$9-SUM($F$9:W9),0)</f>
        <v>513.72321428571502</v>
      </c>
      <c r="Y69" s="194">
        <f>IF(Y9&gt;0,$E$9-SUM($F$9:X9),0)</f>
        <v>458.97321428571496</v>
      </c>
      <c r="Z69" s="194">
        <f>IF(Z9&gt;0,$E$9-SUM($F$9:Y9),0)</f>
        <v>404.22321428571496</v>
      </c>
      <c r="AA69" s="194">
        <f>IF(AA9&gt;0,$E$9-SUM($F$9:Z9),0)</f>
        <v>349.47321428571496</v>
      </c>
      <c r="AB69" s="194">
        <f>IF(AB9&gt;0,$E$9-SUM($F$9:AA9),0)</f>
        <v>294.72321428571496</v>
      </c>
      <c r="AC69" s="194">
        <f>IF(AC9&gt;0,$E$9-SUM($F$9:AB9),0)</f>
        <v>239.97321428571496</v>
      </c>
      <c r="AD69" s="194">
        <f>IF(AD9&gt;0,$E$9-SUM($F$9:AC9),0)</f>
        <v>185.22321428571496</v>
      </c>
      <c r="AE69" s="194">
        <f>IF(AE9&gt;0,$E$9-SUM($F$9:AD9),0)</f>
        <v>132.83685064935116</v>
      </c>
      <c r="AF69" s="194">
        <f>IF(AF9&gt;0,$E$9-SUM($F$9:AE9),0)</f>
        <v>87.934253246753599</v>
      </c>
      <c r="AG69" s="194">
        <f>IF(AG9&gt;0,$E$9-SUM($F$9:AF9),0)</f>
        <v>52.386363636363853</v>
      </c>
      <c r="AH69" s="194">
        <f>IF(AH9&gt;0,$E$9-SUM($F$9:AG9),0)</f>
        <v>22.451298701298811</v>
      </c>
      <c r="AI69" s="194">
        <f>IF(AI9&gt;0,$E$9-SUM($F$9:AH9),0)</f>
        <v>0</v>
      </c>
      <c r="AJ69" s="194">
        <f>IF(AJ9&gt;0,$E$9-SUM($F$9:AI9),0)</f>
        <v>0</v>
      </c>
      <c r="AK69" s="194">
        <f>IF(AK9&gt;0,$E$9-SUM($F$9:AJ9),0)</f>
        <v>0</v>
      </c>
      <c r="AL69" s="194">
        <f>IF(AL9&gt;0,$E$9-SUM($F$9:AK9),0)</f>
        <v>0</v>
      </c>
      <c r="AM69" s="194">
        <f>IF(AM9&gt;0,$E$9-SUM($F$9:AL9),0)</f>
        <v>0</v>
      </c>
      <c r="AN69" s="194">
        <f>IF(AN9&gt;0,$E$9-SUM($F$9:AM9),0)</f>
        <v>0</v>
      </c>
      <c r="AO69" s="28"/>
    </row>
    <row r="70" spans="1:42" s="119" customFormat="1" ht="15.75" customHeight="1" x14ac:dyDescent="0.25">
      <c r="A70" s="14"/>
      <c r="C70" s="119" t="s">
        <v>204</v>
      </c>
      <c r="D70" s="153"/>
      <c r="E70" s="98">
        <f>SUM(F70:AN70)</f>
        <v>972.93441276886983</v>
      </c>
      <c r="F70" s="34">
        <f>IF(F9&gt;0,F68*F9/F69,0)</f>
        <v>0</v>
      </c>
      <c r="G70" s="34">
        <f>IF(G9&gt;0,G68*G9/G69,IF(G57&gt;0,G57-SUM($F$70:F70),0))</f>
        <v>0</v>
      </c>
      <c r="H70" s="34">
        <f>IF(H9&gt;0,H68*H9/H69,IF(H57&gt;0,H57-SUM($F$70:G70),0))</f>
        <v>0</v>
      </c>
      <c r="I70" s="34">
        <f>IF(I9&gt;0,I68*I9/I69,IF(I57&gt;0,I57-SUM($F$70:H70),0))</f>
        <v>0</v>
      </c>
      <c r="J70" s="34">
        <f>IF(J9&gt;0,J68*J9/J69,IF(J57&gt;0,J57-SUM($F$70:I70),0))</f>
        <v>0</v>
      </c>
      <c r="K70" s="34">
        <f>IF(K9&gt;0,K68*K9/K69,IF(K57&gt;0,K57-SUM($F$70:J70),0))</f>
        <v>0</v>
      </c>
      <c r="L70" s="34">
        <f>IF(L9&gt;0,L68*L9/L69,IF(L57&gt;0,L57-SUM($F$70:K70),0))</f>
        <v>0</v>
      </c>
      <c r="M70" s="34">
        <f>IF(M9&gt;0,M68*M9/M69,IF(M57&gt;0,M57-SUM($F$70:L70),0))</f>
        <v>0</v>
      </c>
      <c r="N70" s="34">
        <f>IF(N9&gt;0,N68*N9/N69,IF(N57&gt;0,N57-SUM($F$70:M70),0))</f>
        <v>0</v>
      </c>
      <c r="O70" s="34">
        <f>IF(O9&gt;0,O68*O9/O69,IF(O57&gt;0,O57-SUM($F$70:N70),0))</f>
        <v>0</v>
      </c>
      <c r="P70" s="34">
        <f>IF(P9&gt;0,P68*P9/P69,IF(P57&gt;0,P57-SUM($F$70:O70),0))</f>
        <v>0</v>
      </c>
      <c r="Q70" s="34">
        <f>IF(Q9&gt;0,Q68*Q9/Q69,IF(Q57&gt;0,Q57-SUM($F$70:P70),0))</f>
        <v>0</v>
      </c>
      <c r="R70" s="34">
        <f>IF(R9&gt;0,R68*R9/R69,IF(R57&gt;0,R57-SUM($F$70:Q70),0))</f>
        <v>0</v>
      </c>
      <c r="S70" s="34">
        <f>IF(S9&gt;0,S68*S9/S69,IF(S57&gt;0,S57-SUM($F$70:R70),0))</f>
        <v>0</v>
      </c>
      <c r="T70" s="34">
        <f>IF(T9&gt;0,T68*T9/T69,IF(T57&gt;0,T57-SUM($F$70:S70),0))</f>
        <v>0</v>
      </c>
      <c r="U70" s="34">
        <f>IF(U9&gt;0,U68*U9/U69,IF(U57&gt;0,U57-SUM($F$70:T70),0))</f>
        <v>0</v>
      </c>
      <c r="V70" s="34">
        <f>IF(V9&gt;0,V68*V9/V69,IF(V57&gt;0,V57-SUM($F$70:U70),0))</f>
        <v>13.393360945610569</v>
      </c>
      <c r="W70" s="34">
        <f>IF(W9&gt;0,W68*W9/W69,IF(W57&gt;0,W57-SUM($F$70:V70),0))</f>
        <v>51.01968791197492</v>
      </c>
      <c r="X70" s="34">
        <f>IF(X9&gt;0,X68*X9/X69,IF(X57&gt;0,X57-SUM($F$70:W70),0))</f>
        <v>78.197418789658556</v>
      </c>
      <c r="Y70" s="34">
        <f>IF(Y9&gt;0,Y68*Y9/Y69,IF(Y57&gt;0,Y57-SUM($F$70:X70),0))</f>
        <v>80.101601534720444</v>
      </c>
      <c r="Z70" s="34">
        <f>IF(Z9&gt;0,Z68*Z9/Z69,IF(Z57&gt;0,Z57-SUM($F$70:Y70),0))</f>
        <v>82.306938143518295</v>
      </c>
      <c r="AA70" s="34">
        <f>IF(AA9&gt;0,AA68*AA9/AA69,IF(AA57&gt;0,AA57-SUM($F$70:Z70),0))</f>
        <v>84.908789102254801</v>
      </c>
      <c r="AB70" s="34">
        <f>IF(AB9&gt;0,AB68*AB9/AB69,IF(AB57&gt;0,AB57-SUM($F$70:AA70),0))</f>
        <v>88.055683262739066</v>
      </c>
      <c r="AC70" s="34">
        <f>IF(AC9&gt;0,AC68*AC9/AC69,IF(AC57&gt;0,AC57-SUM($F$70:AB70),0))</f>
        <v>91.997839974064462</v>
      </c>
      <c r="AD70" s="34">
        <f>IF(AD9&gt;0,AD68*AD9/AD69,IF(AD57&gt;0,AD57-SUM($F$70:AC70),0))</f>
        <v>93.01082067759198</v>
      </c>
      <c r="AE70" s="34">
        <f>IF(AE9&gt;0,AE68*AE9/AE69,IF(AE57&gt;0,AE57-SUM($F$70:AD70),0))</f>
        <v>85.800232177820561</v>
      </c>
      <c r="AF70" s="34">
        <f>IF(AF9&gt;0,AF68*AF9/AF69,IF(AF57&gt;0,AF57-SUM($F$70:AE70),0))</f>
        <v>75.337753474176992</v>
      </c>
      <c r="AG70" s="34">
        <f>IF(AG9&gt;0,AG68*AG9/AG69,IF(AG57&gt;0,AG57-SUM($F$70:AF70),0))</f>
        <v>74.129795100759907</v>
      </c>
      <c r="AH70" s="34">
        <f>IF(AH9&gt;0,AH68*AH9/AH69,IF(AH57&gt;0,AH57-SUM($F$70:AG70),0))</f>
        <v>74.674491673979119</v>
      </c>
      <c r="AI70" s="34">
        <f>IF(AI9&gt;0,AI68*AI9/AI69,IF(AI57&gt;0,AI57-SUM($F$70:AH70),0))</f>
        <v>1.1368683772161603E-13</v>
      </c>
      <c r="AJ70" s="34">
        <f>IF(AJ9&gt;0,AJ68*AJ9/AJ69,IF(AJ57&gt;0,AJ57-SUM($F$70:AI70),0))</f>
        <v>0</v>
      </c>
      <c r="AK70" s="34">
        <f>IF(AK9&gt;0,AK68*AK9/AK69,IF(AK57&gt;0,AK57-SUM($F$70:AJ70),0))</f>
        <v>0</v>
      </c>
      <c r="AL70" s="34">
        <f>IF(AL9&gt;0,AL68*AL9/AL69,IF(AL57&gt;0,AL57-SUM($F$70:AK70),0))</f>
        <v>0</v>
      </c>
      <c r="AM70" s="34">
        <f>IF(AM9&gt;0,AM68*AM9/AM69,IF(AM57&gt;0,AM57-SUM($F$70:AL70),0))</f>
        <v>0</v>
      </c>
      <c r="AN70" s="34">
        <f>IF(AN9&gt;0,AN68*AN9/AN69,IF(AN57&gt;0,AN57-SUM($F$70:AM70),0))</f>
        <v>0</v>
      </c>
      <c r="AP70" s="27" t="s">
        <v>122</v>
      </c>
    </row>
    <row r="71" spans="1:42" s="27" customFormat="1" ht="15.75" customHeight="1" x14ac:dyDescent="0.25">
      <c r="A71" s="82"/>
      <c r="E71" s="86"/>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5"/>
      <c r="AP71" s="28"/>
    </row>
    <row r="72" spans="1:42" s="22" customFormat="1" ht="21.6" customHeight="1" x14ac:dyDescent="0.25">
      <c r="A72" s="21" t="s">
        <v>145</v>
      </c>
      <c r="E72" s="186"/>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4"/>
      <c r="AP72" s="25"/>
    </row>
    <row r="73" spans="1:42" s="26" customFormat="1" ht="15.75" customHeight="1" x14ac:dyDescent="0.25">
      <c r="A73" s="13"/>
      <c r="E73" s="11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7"/>
      <c r="AP73" s="28"/>
    </row>
    <row r="74" spans="1:42" ht="15.75" customHeight="1" x14ac:dyDescent="0.25">
      <c r="A74" s="11" t="s">
        <v>144</v>
      </c>
    </row>
    <row r="75" spans="1:42" s="26" customFormat="1" ht="15.75" customHeight="1" x14ac:dyDescent="0.25">
      <c r="A75" s="13"/>
      <c r="C75" s="26" t="s">
        <v>25</v>
      </c>
      <c r="E75" s="85">
        <f>SUM(F75:AN75)</f>
        <v>46828.832198288881</v>
      </c>
      <c r="F75" s="41">
        <f t="shared" ref="F75:AN75" si="27">+F41</f>
        <v>0</v>
      </c>
      <c r="G75" s="41">
        <f t="shared" si="27"/>
        <v>0</v>
      </c>
      <c r="H75" s="41">
        <f t="shared" si="27"/>
        <v>0</v>
      </c>
      <c r="I75" s="41">
        <f t="shared" si="27"/>
        <v>0</v>
      </c>
      <c r="J75" s="41">
        <f t="shared" si="27"/>
        <v>0</v>
      </c>
      <c r="K75" s="41">
        <f t="shared" si="27"/>
        <v>0</v>
      </c>
      <c r="L75" s="41">
        <f t="shared" si="27"/>
        <v>0</v>
      </c>
      <c r="M75" s="41">
        <f t="shared" si="27"/>
        <v>0</v>
      </c>
      <c r="N75" s="41">
        <f t="shared" si="27"/>
        <v>0</v>
      </c>
      <c r="O75" s="41">
        <f t="shared" si="27"/>
        <v>0</v>
      </c>
      <c r="P75" s="41">
        <f t="shared" si="27"/>
        <v>0</v>
      </c>
      <c r="Q75" s="41">
        <f t="shared" si="27"/>
        <v>0</v>
      </c>
      <c r="R75" s="41">
        <f t="shared" si="27"/>
        <v>0</v>
      </c>
      <c r="S75" s="41">
        <f t="shared" si="27"/>
        <v>0</v>
      </c>
      <c r="T75" s="41">
        <f t="shared" si="27"/>
        <v>0</v>
      </c>
      <c r="U75" s="41">
        <f t="shared" si="27"/>
        <v>0</v>
      </c>
      <c r="V75" s="41">
        <f t="shared" si="27"/>
        <v>726.2642249999999</v>
      </c>
      <c r="W75" s="41">
        <f t="shared" si="27"/>
        <v>2765.6141687999998</v>
      </c>
      <c r="X75" s="41">
        <f t="shared" si="27"/>
        <v>4231.3896782640004</v>
      </c>
      <c r="Y75" s="41">
        <f t="shared" si="27"/>
        <v>4316.0174718292801</v>
      </c>
      <c r="Z75" s="41">
        <f t="shared" si="27"/>
        <v>4402.3378212658654</v>
      </c>
      <c r="AA75" s="41">
        <f t="shared" si="27"/>
        <v>4490.384577691183</v>
      </c>
      <c r="AB75" s="41">
        <f t="shared" si="27"/>
        <v>4580.1922692450071</v>
      </c>
      <c r="AC75" s="41">
        <f t="shared" si="27"/>
        <v>4671.7961146299076</v>
      </c>
      <c r="AD75" s="41">
        <f t="shared" si="27"/>
        <v>4559.5101058972241</v>
      </c>
      <c r="AE75" s="41">
        <f t="shared" si="27"/>
        <v>3986.3145497272867</v>
      </c>
      <c r="AF75" s="41">
        <f t="shared" si="27"/>
        <v>3218.9489989047843</v>
      </c>
      <c r="AG75" s="41">
        <f t="shared" si="27"/>
        <v>2764.9077716908469</v>
      </c>
      <c r="AH75" s="41">
        <f t="shared" si="27"/>
        <v>2115.1544453434981</v>
      </c>
      <c r="AI75" s="41">
        <f t="shared" si="27"/>
        <v>0</v>
      </c>
      <c r="AJ75" s="41">
        <f t="shared" si="27"/>
        <v>0</v>
      </c>
      <c r="AK75" s="41">
        <f t="shared" si="27"/>
        <v>0</v>
      </c>
      <c r="AL75" s="41">
        <f t="shared" si="27"/>
        <v>0</v>
      </c>
      <c r="AM75" s="41">
        <f t="shared" si="27"/>
        <v>0</v>
      </c>
      <c r="AN75" s="41">
        <f t="shared" si="27"/>
        <v>0</v>
      </c>
      <c r="AO75" s="32"/>
      <c r="AP75" s="28"/>
    </row>
    <row r="76" spans="1:42" s="26" customFormat="1" ht="15.75" customHeight="1" x14ac:dyDescent="0.25">
      <c r="A76" s="13"/>
      <c r="B76" s="29" t="s">
        <v>213</v>
      </c>
      <c r="E76" s="85"/>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32"/>
      <c r="AP76" s="28"/>
    </row>
    <row r="77" spans="1:42" s="26" customFormat="1" ht="15.75" customHeight="1" x14ac:dyDescent="0.25">
      <c r="A77"/>
      <c r="C77" s="26" t="s">
        <v>55</v>
      </c>
      <c r="E77" s="99"/>
      <c r="F77" s="37">
        <f>+F8</f>
        <v>0</v>
      </c>
      <c r="G77" s="37">
        <f t="shared" ref="G77:AN77" si="28">+G8</f>
        <v>0</v>
      </c>
      <c r="H77" s="37">
        <f t="shared" si="28"/>
        <v>0</v>
      </c>
      <c r="I77" s="37">
        <f t="shared" si="28"/>
        <v>0</v>
      </c>
      <c r="J77" s="37">
        <f t="shared" si="28"/>
        <v>0</v>
      </c>
      <c r="K77" s="37">
        <f t="shared" si="28"/>
        <v>0</v>
      </c>
      <c r="L77" s="37">
        <f t="shared" si="28"/>
        <v>0</v>
      </c>
      <c r="M77" s="37">
        <f t="shared" si="28"/>
        <v>0</v>
      </c>
      <c r="N77" s="37">
        <f t="shared" si="28"/>
        <v>0</v>
      </c>
      <c r="O77" s="37">
        <f t="shared" si="28"/>
        <v>0</v>
      </c>
      <c r="P77" s="37">
        <f t="shared" si="28"/>
        <v>0</v>
      </c>
      <c r="Q77" s="37">
        <f t="shared" si="28"/>
        <v>0</v>
      </c>
      <c r="R77" s="37">
        <f t="shared" si="28"/>
        <v>0</v>
      </c>
      <c r="S77" s="37">
        <f t="shared" si="28"/>
        <v>0</v>
      </c>
      <c r="T77" s="37">
        <f t="shared" si="28"/>
        <v>0</v>
      </c>
      <c r="U77" s="37">
        <f t="shared" si="28"/>
        <v>0</v>
      </c>
      <c r="V77" s="37">
        <f t="shared" si="28"/>
        <v>26.785714285714285</v>
      </c>
      <c r="W77" s="37">
        <f t="shared" si="28"/>
        <v>100</v>
      </c>
      <c r="X77" s="37">
        <f t="shared" si="28"/>
        <v>150</v>
      </c>
      <c r="Y77" s="37">
        <f t="shared" si="28"/>
        <v>150</v>
      </c>
      <c r="Z77" s="37">
        <f t="shared" si="28"/>
        <v>150</v>
      </c>
      <c r="AA77" s="37">
        <f t="shared" si="28"/>
        <v>150</v>
      </c>
      <c r="AB77" s="37">
        <f t="shared" si="28"/>
        <v>150</v>
      </c>
      <c r="AC77" s="37">
        <f t="shared" si="28"/>
        <v>150</v>
      </c>
      <c r="AD77" s="37">
        <f t="shared" si="28"/>
        <v>143.52428393524335</v>
      </c>
      <c r="AE77" s="37">
        <f t="shared" si="28"/>
        <v>123.02081480163713</v>
      </c>
      <c r="AF77" s="37">
        <f t="shared" si="28"/>
        <v>97.391478384629409</v>
      </c>
      <c r="AG77" s="37">
        <f t="shared" si="28"/>
        <v>82.013876534424767</v>
      </c>
      <c r="AH77" s="37">
        <f t="shared" si="28"/>
        <v>61.510407400818579</v>
      </c>
      <c r="AI77" s="37">
        <f t="shared" si="28"/>
        <v>0</v>
      </c>
      <c r="AJ77" s="37">
        <f t="shared" si="28"/>
        <v>0</v>
      </c>
      <c r="AK77" s="37">
        <f t="shared" si="28"/>
        <v>0</v>
      </c>
      <c r="AL77" s="37">
        <f t="shared" si="28"/>
        <v>0</v>
      </c>
      <c r="AM77" s="37">
        <f t="shared" si="28"/>
        <v>0</v>
      </c>
      <c r="AN77" s="37">
        <f t="shared" si="28"/>
        <v>0</v>
      </c>
      <c r="AO77" s="32"/>
      <c r="AP77" s="28"/>
    </row>
    <row r="78" spans="1:42" s="26" customFormat="1" ht="15.75" customHeight="1" x14ac:dyDescent="0.25">
      <c r="A78"/>
      <c r="C78" s="29" t="s">
        <v>215</v>
      </c>
      <c r="E78" s="99"/>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2"/>
      <c r="AP78" s="28"/>
    </row>
    <row r="79" spans="1:42" s="26" customFormat="1" ht="15.75" customHeight="1" x14ac:dyDescent="0.25">
      <c r="A79" s="13"/>
      <c r="C79" s="210">
        <v>50</v>
      </c>
      <c r="D79" s="209">
        <v>0.05</v>
      </c>
      <c r="E79" s="85">
        <f>SUM(F79:AN79)</f>
        <v>963.62984588314293</v>
      </c>
      <c r="F79" s="41">
        <f>IF(F$77&lt;=$C79,F$77*$D79*365*F40/1000,$D79*$C79*365*F40/1000)</f>
        <v>0</v>
      </c>
      <c r="G79" s="41">
        <f t="shared" ref="G79:AN79" si="29">IF(G$77&lt;=$C79,G$77*$D79*365*G40/1000,$D79*$C79*365*G40/1000)</f>
        <v>0</v>
      </c>
      <c r="H79" s="41">
        <f t="shared" si="29"/>
        <v>0</v>
      </c>
      <c r="I79" s="41">
        <f t="shared" si="29"/>
        <v>0</v>
      </c>
      <c r="J79" s="41">
        <f t="shared" si="29"/>
        <v>0</v>
      </c>
      <c r="K79" s="41">
        <f t="shared" si="29"/>
        <v>0</v>
      </c>
      <c r="L79" s="41">
        <f t="shared" si="29"/>
        <v>0</v>
      </c>
      <c r="M79" s="41">
        <f t="shared" si="29"/>
        <v>0</v>
      </c>
      <c r="N79" s="41">
        <f t="shared" si="29"/>
        <v>0</v>
      </c>
      <c r="O79" s="41">
        <f t="shared" si="29"/>
        <v>0</v>
      </c>
      <c r="P79" s="41">
        <f t="shared" si="29"/>
        <v>0</v>
      </c>
      <c r="Q79" s="41">
        <f t="shared" si="29"/>
        <v>0</v>
      </c>
      <c r="R79" s="41">
        <f t="shared" si="29"/>
        <v>0</v>
      </c>
      <c r="S79" s="41">
        <f t="shared" si="29"/>
        <v>0</v>
      </c>
      <c r="T79" s="41">
        <f t="shared" si="29"/>
        <v>0</v>
      </c>
      <c r="U79" s="41">
        <f t="shared" si="29"/>
        <v>0</v>
      </c>
      <c r="V79" s="41">
        <f t="shared" si="29"/>
        <v>36.313211250000009</v>
      </c>
      <c r="W79" s="41">
        <f t="shared" si="29"/>
        <v>69.140354220000006</v>
      </c>
      <c r="X79" s="41">
        <f t="shared" si="29"/>
        <v>70.523161304400006</v>
      </c>
      <c r="Y79" s="41">
        <f t="shared" si="29"/>
        <v>71.933624530488018</v>
      </c>
      <c r="Z79" s="41">
        <f t="shared" si="29"/>
        <v>73.372297021097765</v>
      </c>
      <c r="AA79" s="41">
        <f t="shared" si="29"/>
        <v>74.839742961519732</v>
      </c>
      <c r="AB79" s="41">
        <f t="shared" si="29"/>
        <v>76.336537820750124</v>
      </c>
      <c r="AC79" s="41">
        <f t="shared" si="29"/>
        <v>77.86326857716513</v>
      </c>
      <c r="AD79" s="41">
        <f t="shared" si="29"/>
        <v>79.420533948708425</v>
      </c>
      <c r="AE79" s="41">
        <f t="shared" si="29"/>
        <v>81.008944627682595</v>
      </c>
      <c r="AF79" s="41">
        <f t="shared" si="29"/>
        <v>82.629123520236249</v>
      </c>
      <c r="AG79" s="41">
        <f t="shared" si="29"/>
        <v>84.281705990640972</v>
      </c>
      <c r="AH79" s="41">
        <f t="shared" si="29"/>
        <v>85.967340110453804</v>
      </c>
      <c r="AI79" s="41">
        <f t="shared" si="29"/>
        <v>0</v>
      </c>
      <c r="AJ79" s="41">
        <f t="shared" si="29"/>
        <v>0</v>
      </c>
      <c r="AK79" s="41">
        <f t="shared" si="29"/>
        <v>0</v>
      </c>
      <c r="AL79" s="41">
        <f t="shared" si="29"/>
        <v>0</v>
      </c>
      <c r="AM79" s="41">
        <f t="shared" si="29"/>
        <v>0</v>
      </c>
      <c r="AN79" s="41">
        <f t="shared" si="29"/>
        <v>0</v>
      </c>
      <c r="AO79" s="27"/>
      <c r="AP79" s="28"/>
    </row>
    <row r="80" spans="1:42" s="26" customFormat="1" ht="15.75" customHeight="1" x14ac:dyDescent="0.25">
      <c r="A80"/>
      <c r="C80" s="210">
        <v>100</v>
      </c>
      <c r="D80" s="209">
        <v>7.4999999999999997E-2</v>
      </c>
      <c r="E80" s="85">
        <f>SUM(F80:AN80)</f>
        <v>1239.7662842811558</v>
      </c>
      <c r="F80" s="41">
        <f>IF(F$77&lt;=$C79,0,IF(F$77&lt;=$C80,(F$77-$C79)*$D80*365*F40/1000,($C80-$C79)*$D80*365*F40/1000))</f>
        <v>0</v>
      </c>
      <c r="G80" s="41">
        <f t="shared" ref="G80:AN80" si="30">IF(G$77&lt;=$C79,0,IF(G$77&lt;=$C80,(G$77-$C79)*$D80*365*G40/1000,($C80-$C79)*$D80*365*G40/1000))</f>
        <v>0</v>
      </c>
      <c r="H80" s="41">
        <f t="shared" si="30"/>
        <v>0</v>
      </c>
      <c r="I80" s="41">
        <f t="shared" si="30"/>
        <v>0</v>
      </c>
      <c r="J80" s="41">
        <f t="shared" si="30"/>
        <v>0</v>
      </c>
      <c r="K80" s="41">
        <f t="shared" si="30"/>
        <v>0</v>
      </c>
      <c r="L80" s="41">
        <f t="shared" si="30"/>
        <v>0</v>
      </c>
      <c r="M80" s="41">
        <f t="shared" si="30"/>
        <v>0</v>
      </c>
      <c r="N80" s="41">
        <f t="shared" si="30"/>
        <v>0</v>
      </c>
      <c r="O80" s="41">
        <f t="shared" si="30"/>
        <v>0</v>
      </c>
      <c r="P80" s="41">
        <f t="shared" si="30"/>
        <v>0</v>
      </c>
      <c r="Q80" s="41">
        <f t="shared" si="30"/>
        <v>0</v>
      </c>
      <c r="R80" s="41">
        <f t="shared" si="30"/>
        <v>0</v>
      </c>
      <c r="S80" s="41">
        <f t="shared" si="30"/>
        <v>0</v>
      </c>
      <c r="T80" s="41">
        <f t="shared" si="30"/>
        <v>0</v>
      </c>
      <c r="U80" s="41">
        <f t="shared" si="30"/>
        <v>0</v>
      </c>
      <c r="V80" s="41">
        <f t="shared" si="30"/>
        <v>0</v>
      </c>
      <c r="W80" s="41">
        <f t="shared" si="30"/>
        <v>103.71053133000001</v>
      </c>
      <c r="X80" s="41">
        <f t="shared" si="30"/>
        <v>105.78474195660002</v>
      </c>
      <c r="Y80" s="41">
        <f t="shared" si="30"/>
        <v>107.90043679573201</v>
      </c>
      <c r="Z80" s="41">
        <f t="shared" si="30"/>
        <v>110.05844553164664</v>
      </c>
      <c r="AA80" s="41">
        <f t="shared" si="30"/>
        <v>112.25961444227958</v>
      </c>
      <c r="AB80" s="41">
        <f t="shared" si="30"/>
        <v>114.50480673112519</v>
      </c>
      <c r="AC80" s="41">
        <f t="shared" si="30"/>
        <v>116.79490286574769</v>
      </c>
      <c r="AD80" s="41">
        <f t="shared" si="30"/>
        <v>119.13080092306264</v>
      </c>
      <c r="AE80" s="41">
        <f t="shared" si="30"/>
        <v>121.5134169415239</v>
      </c>
      <c r="AF80" s="41">
        <f t="shared" si="30"/>
        <v>117.47748963750448</v>
      </c>
      <c r="AG80" s="41">
        <f t="shared" si="30"/>
        <v>80.945523890852058</v>
      </c>
      <c r="AH80" s="41">
        <f t="shared" si="30"/>
        <v>29.685573235081662</v>
      </c>
      <c r="AI80" s="41">
        <f t="shared" si="30"/>
        <v>0</v>
      </c>
      <c r="AJ80" s="41">
        <f t="shared" si="30"/>
        <v>0</v>
      </c>
      <c r="AK80" s="41">
        <f t="shared" si="30"/>
        <v>0</v>
      </c>
      <c r="AL80" s="41">
        <f t="shared" si="30"/>
        <v>0</v>
      </c>
      <c r="AM80" s="41">
        <f t="shared" si="30"/>
        <v>0</v>
      </c>
      <c r="AN80" s="41">
        <f t="shared" si="30"/>
        <v>0</v>
      </c>
      <c r="AO80" s="32"/>
      <c r="AP80" s="28"/>
    </row>
    <row r="81" spans="1:42" s="26" customFormat="1" ht="15.75" customHeight="1" x14ac:dyDescent="0.25">
      <c r="A81"/>
      <c r="C81" s="210">
        <v>100000</v>
      </c>
      <c r="D81" s="209">
        <v>0.1</v>
      </c>
      <c r="E81" s="85">
        <f>SUM(F81:AN81)</f>
        <v>1102.6018156877285</v>
      </c>
      <c r="F81" s="41">
        <f>IF(F$77&lt;=$C80,0,(F$77-$C80)*$D81*365*F40/1000)</f>
        <v>0</v>
      </c>
      <c r="G81" s="41">
        <f t="shared" ref="G81:AN81" si="31">IF(G$77&lt;=$C80,0,(G$77-$C80)*$D81*365*G40/1000)</f>
        <v>0</v>
      </c>
      <c r="H81" s="41">
        <f t="shared" si="31"/>
        <v>0</v>
      </c>
      <c r="I81" s="41">
        <f t="shared" si="31"/>
        <v>0</v>
      </c>
      <c r="J81" s="41">
        <f t="shared" si="31"/>
        <v>0</v>
      </c>
      <c r="K81" s="41">
        <f t="shared" si="31"/>
        <v>0</v>
      </c>
      <c r="L81" s="41">
        <f t="shared" si="31"/>
        <v>0</v>
      </c>
      <c r="M81" s="41">
        <f t="shared" si="31"/>
        <v>0</v>
      </c>
      <c r="N81" s="41">
        <f t="shared" si="31"/>
        <v>0</v>
      </c>
      <c r="O81" s="41">
        <f t="shared" si="31"/>
        <v>0</v>
      </c>
      <c r="P81" s="41">
        <f t="shared" si="31"/>
        <v>0</v>
      </c>
      <c r="Q81" s="41">
        <f t="shared" si="31"/>
        <v>0</v>
      </c>
      <c r="R81" s="41">
        <f t="shared" si="31"/>
        <v>0</v>
      </c>
      <c r="S81" s="41">
        <f t="shared" si="31"/>
        <v>0</v>
      </c>
      <c r="T81" s="41">
        <f t="shared" si="31"/>
        <v>0</v>
      </c>
      <c r="U81" s="41">
        <f t="shared" si="31"/>
        <v>0</v>
      </c>
      <c r="V81" s="41">
        <f t="shared" si="31"/>
        <v>0</v>
      </c>
      <c r="W81" s="41">
        <f t="shared" si="31"/>
        <v>0</v>
      </c>
      <c r="X81" s="41">
        <f t="shared" si="31"/>
        <v>141.04632260880001</v>
      </c>
      <c r="Y81" s="41">
        <f t="shared" si="31"/>
        <v>143.86724906097604</v>
      </c>
      <c r="Z81" s="41">
        <f t="shared" si="31"/>
        <v>146.74459404219553</v>
      </c>
      <c r="AA81" s="41">
        <f t="shared" si="31"/>
        <v>149.67948592303946</v>
      </c>
      <c r="AB81" s="41">
        <f t="shared" si="31"/>
        <v>152.67307564150025</v>
      </c>
      <c r="AC81" s="41">
        <f t="shared" si="31"/>
        <v>155.72653715433026</v>
      </c>
      <c r="AD81" s="41">
        <f t="shared" si="31"/>
        <v>138.26887479488875</v>
      </c>
      <c r="AE81" s="41">
        <f t="shared" si="31"/>
        <v>74.595676461998323</v>
      </c>
      <c r="AF81" s="41">
        <f t="shared" si="31"/>
        <v>0</v>
      </c>
      <c r="AG81" s="41">
        <f t="shared" si="31"/>
        <v>0</v>
      </c>
      <c r="AH81" s="41">
        <f t="shared" si="31"/>
        <v>0</v>
      </c>
      <c r="AI81" s="41">
        <f t="shared" si="31"/>
        <v>0</v>
      </c>
      <c r="AJ81" s="41">
        <f t="shared" si="31"/>
        <v>0</v>
      </c>
      <c r="AK81" s="41">
        <f t="shared" si="31"/>
        <v>0</v>
      </c>
      <c r="AL81" s="41">
        <f t="shared" si="31"/>
        <v>0</v>
      </c>
      <c r="AM81" s="41">
        <f t="shared" si="31"/>
        <v>0</v>
      </c>
      <c r="AN81" s="41">
        <f t="shared" si="31"/>
        <v>0</v>
      </c>
      <c r="AO81" s="32"/>
      <c r="AP81" s="28" t="s">
        <v>214</v>
      </c>
    </row>
    <row r="82" spans="1:42" s="26" customFormat="1" ht="15.75" customHeight="1" x14ac:dyDescent="0.25">
      <c r="A82" s="13"/>
      <c r="C82" s="26" t="s">
        <v>216</v>
      </c>
      <c r="D82" s="93"/>
      <c r="E82" s="97">
        <f>SUM(F82:AN82)</f>
        <v>3305.9979458520279</v>
      </c>
      <c r="F82" s="42">
        <f t="shared" ref="F82:AN82" si="32">SUM(F79:F81)</f>
        <v>0</v>
      </c>
      <c r="G82" s="42">
        <f t="shared" si="32"/>
        <v>0</v>
      </c>
      <c r="H82" s="42">
        <f t="shared" si="32"/>
        <v>0</v>
      </c>
      <c r="I82" s="42">
        <f t="shared" si="32"/>
        <v>0</v>
      </c>
      <c r="J82" s="42">
        <f t="shared" si="32"/>
        <v>0</v>
      </c>
      <c r="K82" s="42">
        <f t="shared" si="32"/>
        <v>0</v>
      </c>
      <c r="L82" s="42">
        <f t="shared" si="32"/>
        <v>0</v>
      </c>
      <c r="M82" s="42">
        <f t="shared" si="32"/>
        <v>0</v>
      </c>
      <c r="N82" s="42">
        <f t="shared" si="32"/>
        <v>0</v>
      </c>
      <c r="O82" s="42">
        <f t="shared" si="32"/>
        <v>0</v>
      </c>
      <c r="P82" s="42">
        <f t="shared" si="32"/>
        <v>0</v>
      </c>
      <c r="Q82" s="42">
        <f t="shared" si="32"/>
        <v>0</v>
      </c>
      <c r="R82" s="42">
        <f t="shared" si="32"/>
        <v>0</v>
      </c>
      <c r="S82" s="42">
        <f t="shared" si="32"/>
        <v>0</v>
      </c>
      <c r="T82" s="42">
        <f t="shared" si="32"/>
        <v>0</v>
      </c>
      <c r="U82" s="42">
        <f t="shared" si="32"/>
        <v>0</v>
      </c>
      <c r="V82" s="42">
        <f t="shared" si="32"/>
        <v>36.313211250000009</v>
      </c>
      <c r="W82" s="42">
        <f t="shared" si="32"/>
        <v>172.85088555000002</v>
      </c>
      <c r="X82" s="42">
        <f t="shared" si="32"/>
        <v>317.35422586980008</v>
      </c>
      <c r="Y82" s="42">
        <f t="shared" si="32"/>
        <v>323.70131038719603</v>
      </c>
      <c r="Z82" s="42">
        <f t="shared" si="32"/>
        <v>330.17533659493995</v>
      </c>
      <c r="AA82" s="42">
        <f t="shared" si="32"/>
        <v>336.7788433268388</v>
      </c>
      <c r="AB82" s="42">
        <f t="shared" si="32"/>
        <v>343.51442019337554</v>
      </c>
      <c r="AC82" s="42">
        <f t="shared" si="32"/>
        <v>350.38470859724305</v>
      </c>
      <c r="AD82" s="42">
        <f t="shared" si="32"/>
        <v>336.82020966665982</v>
      </c>
      <c r="AE82" s="42">
        <f t="shared" si="32"/>
        <v>277.11803803120483</v>
      </c>
      <c r="AF82" s="42">
        <f t="shared" si="32"/>
        <v>200.10661315774072</v>
      </c>
      <c r="AG82" s="42">
        <f t="shared" si="32"/>
        <v>165.22722988149303</v>
      </c>
      <c r="AH82" s="42">
        <f t="shared" si="32"/>
        <v>115.65291334553547</v>
      </c>
      <c r="AI82" s="42">
        <f t="shared" si="32"/>
        <v>0</v>
      </c>
      <c r="AJ82" s="42">
        <f t="shared" si="32"/>
        <v>0</v>
      </c>
      <c r="AK82" s="42">
        <f t="shared" si="32"/>
        <v>0</v>
      </c>
      <c r="AL82" s="42">
        <f t="shared" si="32"/>
        <v>0</v>
      </c>
      <c r="AM82" s="42">
        <f t="shared" si="32"/>
        <v>0</v>
      </c>
      <c r="AN82" s="42">
        <f t="shared" si="32"/>
        <v>0</v>
      </c>
      <c r="AO82" s="27"/>
      <c r="AP82" s="28"/>
    </row>
    <row r="83" spans="1:42" s="43" customFormat="1" ht="15.75" customHeight="1" x14ac:dyDescent="0.25">
      <c r="A83" s="29"/>
      <c r="C83" s="43" t="s">
        <v>217</v>
      </c>
      <c r="D83" s="211"/>
      <c r="E83" s="200">
        <f>IF(E82=0,"n/a",+E82/E75)</f>
        <v>7.0597488569719841E-2</v>
      </c>
      <c r="F83" s="200" t="str">
        <f>IF(F82=0,"n/a",+F82/F75)</f>
        <v>n/a</v>
      </c>
      <c r="G83" s="200" t="str">
        <f t="shared" ref="G83:AN83" si="33">IF(G82=0,"n/a",+G82/G75)</f>
        <v>n/a</v>
      </c>
      <c r="H83" s="200" t="str">
        <f t="shared" si="33"/>
        <v>n/a</v>
      </c>
      <c r="I83" s="200" t="str">
        <f t="shared" si="33"/>
        <v>n/a</v>
      </c>
      <c r="J83" s="200" t="str">
        <f t="shared" si="33"/>
        <v>n/a</v>
      </c>
      <c r="K83" s="200" t="str">
        <f t="shared" si="33"/>
        <v>n/a</v>
      </c>
      <c r="L83" s="200" t="str">
        <f t="shared" si="33"/>
        <v>n/a</v>
      </c>
      <c r="M83" s="200" t="str">
        <f t="shared" si="33"/>
        <v>n/a</v>
      </c>
      <c r="N83" s="200" t="str">
        <f t="shared" si="33"/>
        <v>n/a</v>
      </c>
      <c r="O83" s="200" t="str">
        <f t="shared" si="33"/>
        <v>n/a</v>
      </c>
      <c r="P83" s="200" t="str">
        <f t="shared" si="33"/>
        <v>n/a</v>
      </c>
      <c r="Q83" s="200" t="str">
        <f t="shared" si="33"/>
        <v>n/a</v>
      </c>
      <c r="R83" s="200" t="str">
        <f t="shared" si="33"/>
        <v>n/a</v>
      </c>
      <c r="S83" s="200" t="str">
        <f t="shared" si="33"/>
        <v>n/a</v>
      </c>
      <c r="T83" s="200" t="str">
        <f t="shared" si="33"/>
        <v>n/a</v>
      </c>
      <c r="U83" s="200" t="str">
        <f t="shared" si="33"/>
        <v>n/a</v>
      </c>
      <c r="V83" s="200">
        <f t="shared" si="33"/>
        <v>5.0000000000000017E-2</v>
      </c>
      <c r="W83" s="200">
        <f t="shared" si="33"/>
        <v>6.2500000000000014E-2</v>
      </c>
      <c r="X83" s="200">
        <f t="shared" si="33"/>
        <v>7.5000000000000011E-2</v>
      </c>
      <c r="Y83" s="200">
        <f t="shared" si="33"/>
        <v>7.5000000000000011E-2</v>
      </c>
      <c r="Z83" s="200">
        <f t="shared" si="33"/>
        <v>7.5000000000000011E-2</v>
      </c>
      <c r="AA83" s="200">
        <f t="shared" si="33"/>
        <v>7.5000000000000011E-2</v>
      </c>
      <c r="AB83" s="200">
        <f t="shared" si="33"/>
        <v>7.4999999999999997E-2</v>
      </c>
      <c r="AC83" s="200">
        <f t="shared" si="33"/>
        <v>7.4999999999999997E-2</v>
      </c>
      <c r="AD83" s="200">
        <f t="shared" si="33"/>
        <v>7.3872017353579275E-2</v>
      </c>
      <c r="AE83" s="200">
        <f t="shared" si="33"/>
        <v>6.9517353579175822E-2</v>
      </c>
      <c r="AF83" s="200">
        <f t="shared" si="33"/>
        <v>6.21652015070214E-2</v>
      </c>
      <c r="AG83" s="200">
        <f t="shared" si="33"/>
        <v>5.9758676789587906E-2</v>
      </c>
      <c r="AH83" s="200">
        <f t="shared" si="33"/>
        <v>5.4678235719450546E-2</v>
      </c>
      <c r="AI83" s="200" t="str">
        <f t="shared" si="33"/>
        <v>n/a</v>
      </c>
      <c r="AJ83" s="200" t="str">
        <f t="shared" si="33"/>
        <v>n/a</v>
      </c>
      <c r="AK83" s="200" t="str">
        <f t="shared" si="33"/>
        <v>n/a</v>
      </c>
      <c r="AL83" s="200" t="str">
        <f t="shared" si="33"/>
        <v>n/a</v>
      </c>
      <c r="AM83" s="200" t="str">
        <f t="shared" si="33"/>
        <v>n/a</v>
      </c>
      <c r="AN83" s="200" t="str">
        <f t="shared" si="33"/>
        <v>n/a</v>
      </c>
      <c r="AO83" s="27"/>
      <c r="AP83" s="28"/>
    </row>
    <row r="84" spans="1:42" ht="15.75" customHeight="1" x14ac:dyDescent="0.25">
      <c r="C84" t="s">
        <v>27</v>
      </c>
      <c r="E84" s="98">
        <f>SUM(F84:AN84)</f>
        <v>43522.834252436856</v>
      </c>
      <c r="F84" s="42">
        <f>+F75-F82</f>
        <v>0</v>
      </c>
      <c r="G84" s="42">
        <f t="shared" ref="G84:AN84" si="34">+G75-G82</f>
        <v>0</v>
      </c>
      <c r="H84" s="42">
        <f t="shared" si="34"/>
        <v>0</v>
      </c>
      <c r="I84" s="42">
        <f t="shared" si="34"/>
        <v>0</v>
      </c>
      <c r="J84" s="42">
        <f t="shared" si="34"/>
        <v>0</v>
      </c>
      <c r="K84" s="42">
        <f t="shared" si="34"/>
        <v>0</v>
      </c>
      <c r="L84" s="42">
        <f t="shared" si="34"/>
        <v>0</v>
      </c>
      <c r="M84" s="42">
        <f t="shared" si="34"/>
        <v>0</v>
      </c>
      <c r="N84" s="42">
        <f t="shared" si="34"/>
        <v>0</v>
      </c>
      <c r="O84" s="42">
        <f t="shared" si="34"/>
        <v>0</v>
      </c>
      <c r="P84" s="42">
        <f t="shared" si="34"/>
        <v>0</v>
      </c>
      <c r="Q84" s="42">
        <f t="shared" si="34"/>
        <v>0</v>
      </c>
      <c r="R84" s="42">
        <f t="shared" si="34"/>
        <v>0</v>
      </c>
      <c r="S84" s="42">
        <f t="shared" si="34"/>
        <v>0</v>
      </c>
      <c r="T84" s="42">
        <f t="shared" si="34"/>
        <v>0</v>
      </c>
      <c r="U84" s="42">
        <f t="shared" si="34"/>
        <v>0</v>
      </c>
      <c r="V84" s="42">
        <f t="shared" si="34"/>
        <v>689.9510137499999</v>
      </c>
      <c r="W84" s="42">
        <f t="shared" si="34"/>
        <v>2592.7632832499999</v>
      </c>
      <c r="X84" s="42">
        <f t="shared" si="34"/>
        <v>3914.0354523942005</v>
      </c>
      <c r="Y84" s="42">
        <f t="shared" si="34"/>
        <v>3992.3161614420842</v>
      </c>
      <c r="Z84" s="42">
        <f t="shared" si="34"/>
        <v>4072.1624846709256</v>
      </c>
      <c r="AA84" s="42">
        <f t="shared" si="34"/>
        <v>4153.6057343643442</v>
      </c>
      <c r="AB84" s="42">
        <f t="shared" si="34"/>
        <v>4236.6778490516317</v>
      </c>
      <c r="AC84" s="42">
        <f t="shared" si="34"/>
        <v>4321.4114060326647</v>
      </c>
      <c r="AD84" s="42">
        <f t="shared" si="34"/>
        <v>4222.689896230564</v>
      </c>
      <c r="AE84" s="42">
        <f t="shared" si="34"/>
        <v>3709.1965116960819</v>
      </c>
      <c r="AF84" s="42">
        <f t="shared" si="34"/>
        <v>3018.8423857470434</v>
      </c>
      <c r="AG84" s="42">
        <f t="shared" si="34"/>
        <v>2599.6805418093536</v>
      </c>
      <c r="AH84" s="42">
        <f t="shared" si="34"/>
        <v>1999.5015319979625</v>
      </c>
      <c r="AI84" s="42">
        <f t="shared" si="34"/>
        <v>0</v>
      </c>
      <c r="AJ84" s="42">
        <f t="shared" si="34"/>
        <v>0</v>
      </c>
      <c r="AK84" s="42">
        <f t="shared" si="34"/>
        <v>0</v>
      </c>
      <c r="AL84" s="42">
        <f t="shared" si="34"/>
        <v>0</v>
      </c>
      <c r="AM84" s="42">
        <f t="shared" si="34"/>
        <v>0</v>
      </c>
      <c r="AN84" s="42">
        <f t="shared" si="34"/>
        <v>0</v>
      </c>
      <c r="AO84" s="47"/>
    </row>
    <row r="85" spans="1:42" ht="15.75" customHeight="1" x14ac:dyDescent="0.25">
      <c r="C85"/>
      <c r="E85" s="99"/>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47"/>
    </row>
    <row r="86" spans="1:42" s="26" customFormat="1" ht="15.75" customHeight="1" x14ac:dyDescent="0.25">
      <c r="A86" s="13" t="s">
        <v>257</v>
      </c>
      <c r="B86" s="13"/>
      <c r="D86" s="43"/>
      <c r="E86" s="99"/>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47"/>
      <c r="AP86" s="28"/>
    </row>
    <row r="87" spans="1:42" s="26" customFormat="1" ht="15.75" customHeight="1" x14ac:dyDescent="0.25">
      <c r="A87" s="13"/>
      <c r="B87" s="13"/>
      <c r="C87" s="26" t="s">
        <v>320</v>
      </c>
      <c r="D87" s="43"/>
      <c r="E87" s="99">
        <f t="shared" ref="E87:E94" si="35">SUM(F87:AN87)</f>
        <v>7.5530000000000008</v>
      </c>
      <c r="F87" s="37">
        <f>F54*Dashboard!$D$22*'Field Profiles'!$D$29</f>
        <v>4.16</v>
      </c>
      <c r="G87" s="37">
        <f>G54*Dashboard!$D$22*'Field Profiles'!$D$29</f>
        <v>0</v>
      </c>
      <c r="H87" s="37">
        <f>H54*Dashboard!$D$22*'Field Profiles'!$D$29</f>
        <v>0</v>
      </c>
      <c r="I87" s="37">
        <f>I54*Dashboard!$D$22*'Field Profiles'!$D$29</f>
        <v>0</v>
      </c>
      <c r="J87" s="37">
        <f>J54*Dashboard!$D$22*'Field Profiles'!$D$29</f>
        <v>0</v>
      </c>
      <c r="K87" s="37">
        <f>K54*Dashboard!$D$22*'Field Profiles'!$D$29</f>
        <v>0</v>
      </c>
      <c r="L87" s="37">
        <f>L54*Dashboard!$D$22*'Field Profiles'!$D$29</f>
        <v>0</v>
      </c>
      <c r="M87" s="37">
        <f>M54*Dashboard!$D$22*'Field Profiles'!$D$29</f>
        <v>0</v>
      </c>
      <c r="N87" s="37">
        <f>N54*Dashboard!$D$22*'Field Profiles'!$D$29</f>
        <v>3.3930000000000002</v>
      </c>
      <c r="O87" s="37">
        <f>O54*Dashboard!$D$22*'Field Profiles'!$D$29</f>
        <v>0</v>
      </c>
      <c r="P87" s="37">
        <f>P54*Dashboard!$D$22*'Field Profiles'!$D$29</f>
        <v>0</v>
      </c>
      <c r="Q87" s="37">
        <f>Q54*Dashboard!$D$22*'Field Profiles'!$D$29</f>
        <v>0</v>
      </c>
      <c r="R87" s="37">
        <f>R54*Dashboard!$D$22*'Field Profiles'!$D$29</f>
        <v>0</v>
      </c>
      <c r="S87" s="37">
        <f>S54*Dashboard!$D$22*'Field Profiles'!$D$29</f>
        <v>0</v>
      </c>
      <c r="T87" s="37">
        <f>T54*Dashboard!$D$22*'Field Profiles'!$D$29</f>
        <v>0</v>
      </c>
      <c r="U87" s="37">
        <f>U54*Dashboard!$D$22*'Field Profiles'!$D$29</f>
        <v>0</v>
      </c>
      <c r="V87" s="37">
        <f>V54*Dashboard!$D$22*'Field Profiles'!$D$29</f>
        <v>0</v>
      </c>
      <c r="W87" s="37">
        <f>W54*Dashboard!$D$22*'Field Profiles'!$D$29</f>
        <v>0</v>
      </c>
      <c r="X87" s="37">
        <f>X54*Dashboard!$D$22*'Field Profiles'!$D$29</f>
        <v>0</v>
      </c>
      <c r="Y87" s="37">
        <f>Y54*Dashboard!$D$22*'Field Profiles'!$D$29</f>
        <v>0</v>
      </c>
      <c r="Z87" s="37">
        <f>Z54*Dashboard!$D$22*'Field Profiles'!$D$29</f>
        <v>0</v>
      </c>
      <c r="AA87" s="37">
        <f>AA54*Dashboard!$D$22*'Field Profiles'!$D$29</f>
        <v>0</v>
      </c>
      <c r="AB87" s="37">
        <f>AB54*Dashboard!$D$22*'Field Profiles'!$D$29</f>
        <v>0</v>
      </c>
      <c r="AC87" s="37">
        <f>AC54*Dashboard!$D$22*'Field Profiles'!$D$29</f>
        <v>0</v>
      </c>
      <c r="AD87" s="37">
        <f>AD54*Dashboard!$D$22*'Field Profiles'!$D$29</f>
        <v>0</v>
      </c>
      <c r="AE87" s="37">
        <f>AE54*Dashboard!$D$22*'Field Profiles'!$D$29</f>
        <v>0</v>
      </c>
      <c r="AF87" s="37">
        <f>AF54*Dashboard!$D$22*'Field Profiles'!$D$29</f>
        <v>0</v>
      </c>
      <c r="AG87" s="37">
        <f>AG54*Dashboard!$D$22*'Field Profiles'!$D$29</f>
        <v>0</v>
      </c>
      <c r="AH87" s="37">
        <f>AH54*Dashboard!$D$22*'Field Profiles'!$D$29</f>
        <v>0</v>
      </c>
      <c r="AI87" s="37">
        <f>AI54*Dashboard!$D$22*'Field Profiles'!$D$29</f>
        <v>0</v>
      </c>
      <c r="AJ87" s="37">
        <f>AJ54*Dashboard!$D$22*'Field Profiles'!$D$29</f>
        <v>0</v>
      </c>
      <c r="AK87" s="37">
        <f>AK54*Dashboard!$D$22*'Field Profiles'!$D$29</f>
        <v>0</v>
      </c>
      <c r="AL87" s="37">
        <f>AL54*Dashboard!$D$22*'Field Profiles'!$D$29</f>
        <v>0</v>
      </c>
      <c r="AM87" s="37">
        <f>AM54*Dashboard!$D$22*'Field Profiles'!$D$29</f>
        <v>0</v>
      </c>
      <c r="AN87" s="37">
        <f>AN54*Dashboard!$D$22*'Field Profiles'!$D$29</f>
        <v>0</v>
      </c>
      <c r="AO87" s="47"/>
      <c r="AP87" s="28"/>
    </row>
    <row r="88" spans="1:42" s="26" customFormat="1" ht="15.75" customHeight="1" x14ac:dyDescent="0.25">
      <c r="A88" s="13"/>
      <c r="B88" s="13"/>
      <c r="C88" s="26" t="s">
        <v>321</v>
      </c>
      <c r="D88" s="43"/>
      <c r="E88" s="99">
        <f t="shared" si="35"/>
        <v>147.05753775281474</v>
      </c>
      <c r="F88" s="37">
        <f>F55*Dashboard!$D$22*'Field Profiles'!$D$29</f>
        <v>0</v>
      </c>
      <c r="G88" s="37">
        <f>G55*Dashboard!$D$22*'Field Profiles'!$D$29</f>
        <v>0</v>
      </c>
      <c r="H88" s="37">
        <f>H55*Dashboard!$D$22*'Field Profiles'!$D$29</f>
        <v>0</v>
      </c>
      <c r="I88" s="37">
        <f>I55*Dashboard!$D$22*'Field Profiles'!$D$29</f>
        <v>0</v>
      </c>
      <c r="J88" s="37">
        <f>J55*Dashboard!$D$22*'Field Profiles'!$D$29</f>
        <v>0</v>
      </c>
      <c r="K88" s="37">
        <f>K55*Dashboard!$D$22*'Field Profiles'!$D$29</f>
        <v>0</v>
      </c>
      <c r="L88" s="37">
        <f>L55*Dashboard!$D$22*'Field Profiles'!$D$29</f>
        <v>0</v>
      </c>
      <c r="M88" s="37">
        <f>M55*Dashboard!$D$22*'Field Profiles'!$D$29</f>
        <v>0</v>
      </c>
      <c r="N88" s="37">
        <f>N55*Dashboard!$D$22*'Field Profiles'!$D$29</f>
        <v>0</v>
      </c>
      <c r="O88" s="37">
        <f>O55*Dashboard!$D$22*'Field Profiles'!$D$29</f>
        <v>0</v>
      </c>
      <c r="P88" s="37">
        <f>P55*Dashboard!$D$22*'Field Profiles'!$D$29</f>
        <v>0</v>
      </c>
      <c r="Q88" s="37">
        <f>Q55*Dashboard!$D$22*'Field Profiles'!$D$29</f>
        <v>0</v>
      </c>
      <c r="R88" s="37">
        <f>R55*Dashboard!$D$22*'Field Profiles'!$D$29</f>
        <v>0</v>
      </c>
      <c r="S88" s="37">
        <f>S55*Dashboard!$D$22*'Field Profiles'!$D$29</f>
        <v>16.251715999999998</v>
      </c>
      <c r="T88" s="37">
        <f>T55*Dashboard!$D$22*'Field Profiles'!$D$29</f>
        <v>57.381058799999998</v>
      </c>
      <c r="U88" s="37">
        <f>U55*Dashboard!$D$22*'Field Profiles'!$D$29</f>
        <v>45.522306647999997</v>
      </c>
      <c r="V88" s="37">
        <f>V55*Dashboard!$D$22*'Field Profiles'!$D$29</f>
        <v>9.2865505561919992</v>
      </c>
      <c r="W88" s="37">
        <f>W55*Dashboard!$D$22*'Field Profiles'!$D$29</f>
        <v>0</v>
      </c>
      <c r="X88" s="37">
        <f>X55*Dashboard!$D$22*'Field Profiles'!$D$29</f>
        <v>0</v>
      </c>
      <c r="Y88" s="37">
        <f>Y55*Dashboard!$D$22*'Field Profiles'!$D$29</f>
        <v>0</v>
      </c>
      <c r="Z88" s="37">
        <f>Z55*Dashboard!$D$22*'Field Profiles'!$D$29</f>
        <v>2.3554700184711921</v>
      </c>
      <c r="AA88" s="37">
        <f>AA55*Dashboard!$D$22*'Field Profiles'!$D$29</f>
        <v>8.3166210652175199</v>
      </c>
      <c r="AB88" s="37">
        <f>AB55*Dashboard!$D$22*'Field Profiles'!$D$29</f>
        <v>6.5978527117392316</v>
      </c>
      <c r="AC88" s="37">
        <f>AC55*Dashboard!$D$22*'Field Profiles'!$D$29</f>
        <v>1.3459619531948033</v>
      </c>
      <c r="AD88" s="37">
        <f>AD55*Dashboard!$D$22*'Field Profiles'!$D$29</f>
        <v>0</v>
      </c>
      <c r="AE88" s="37">
        <f>AE55*Dashboard!$D$22*'Field Profiles'!$D$29</f>
        <v>0</v>
      </c>
      <c r="AF88" s="37">
        <f>AF55*Dashboard!$D$22*'Field Profiles'!$D$29</f>
        <v>0</v>
      </c>
      <c r="AG88" s="37">
        <f>AG55*Dashboard!$D$22*'Field Profiles'!$D$29</f>
        <v>0</v>
      </c>
      <c r="AH88" s="37">
        <f>AH55*Dashboard!$D$22*'Field Profiles'!$D$29</f>
        <v>0</v>
      </c>
      <c r="AI88" s="37">
        <f>AI55*Dashboard!$D$22*'Field Profiles'!$D$29</f>
        <v>0</v>
      </c>
      <c r="AJ88" s="37">
        <f>AJ55*Dashboard!$D$22*'Field Profiles'!$D$29</f>
        <v>0</v>
      </c>
      <c r="AK88" s="37">
        <f>AK55*Dashboard!$D$22*'Field Profiles'!$D$29</f>
        <v>0</v>
      </c>
      <c r="AL88" s="37">
        <f>AL55*Dashboard!$D$22*'Field Profiles'!$D$29</f>
        <v>0</v>
      </c>
      <c r="AM88" s="37">
        <f>AM55*Dashboard!$D$22*'Field Profiles'!$D$29</f>
        <v>0</v>
      </c>
      <c r="AN88" s="37">
        <f>AN55*Dashboard!$D$22*'Field Profiles'!$D$29</f>
        <v>0</v>
      </c>
      <c r="AO88" s="47"/>
      <c r="AP88" s="28"/>
    </row>
    <row r="89" spans="1:42" s="26" customFormat="1" ht="15.75" customHeight="1" x14ac:dyDescent="0.25">
      <c r="A89" s="13"/>
      <c r="B89" s="13"/>
      <c r="C89" s="26" t="s">
        <v>322</v>
      </c>
      <c r="D89" s="43"/>
      <c r="E89" s="99">
        <f t="shared" si="35"/>
        <v>274.15378936259469</v>
      </c>
      <c r="F89" s="37">
        <f>F56*Dashboard!$D$22*'Field Profiles'!$D$30</f>
        <v>0</v>
      </c>
      <c r="G89" s="37">
        <f>G56*Dashboard!$D$22*'Field Profiles'!$D$30</f>
        <v>0</v>
      </c>
      <c r="H89" s="37">
        <f>H56*Dashboard!$D$22*'Field Profiles'!$D$30</f>
        <v>0</v>
      </c>
      <c r="I89" s="37">
        <f>I56*Dashboard!$D$22*'Field Profiles'!$D$30</f>
        <v>0</v>
      </c>
      <c r="J89" s="37">
        <f>J56*Dashboard!$D$22*'Field Profiles'!$D$30</f>
        <v>0</v>
      </c>
      <c r="K89" s="37">
        <f>K56*Dashboard!$D$22*'Field Profiles'!$D$30</f>
        <v>0</v>
      </c>
      <c r="L89" s="37">
        <f>L56*Dashboard!$D$22*'Field Profiles'!$D$30</f>
        <v>0</v>
      </c>
      <c r="M89" s="37">
        <f>M56*Dashboard!$D$22*'Field Profiles'!$D$30</f>
        <v>0</v>
      </c>
      <c r="N89" s="37">
        <f>N56*Dashboard!$D$22*'Field Profiles'!$D$30</f>
        <v>0</v>
      </c>
      <c r="O89" s="37">
        <f>O56*Dashboard!$D$22*'Field Profiles'!$D$30</f>
        <v>0</v>
      </c>
      <c r="P89" s="37">
        <f>P56*Dashboard!$D$22*'Field Profiles'!$D$30</f>
        <v>0</v>
      </c>
      <c r="Q89" s="37">
        <f>Q56*Dashboard!$D$22*'Field Profiles'!$D$30</f>
        <v>0</v>
      </c>
      <c r="R89" s="37">
        <f>R56*Dashboard!$D$22*'Field Profiles'!$D$30</f>
        <v>0</v>
      </c>
      <c r="S89" s="37">
        <f>S56*Dashboard!$D$22*'Field Profiles'!$D$30</f>
        <v>0</v>
      </c>
      <c r="T89" s="37">
        <f>T56*Dashboard!$D$22*'Field Profiles'!$D$30</f>
        <v>0</v>
      </c>
      <c r="U89" s="37">
        <f>U56*Dashboard!$D$22*'Field Profiles'!$D$30</f>
        <v>0</v>
      </c>
      <c r="V89" s="37">
        <f>V56*Dashboard!$D$22*'Field Profiles'!$D$30</f>
        <v>18.674904510083071</v>
      </c>
      <c r="W89" s="37">
        <f>W56*Dashboard!$D$22*'Field Profiles'!$D$30</f>
        <v>19.048402600284735</v>
      </c>
      <c r="X89" s="37">
        <f>X56*Dashboard!$D$22*'Field Profiles'!$D$30</f>
        <v>19.42937065229043</v>
      </c>
      <c r="Y89" s="37">
        <f>Y56*Dashboard!$D$22*'Field Profiles'!$D$30</f>
        <v>19.817958065336242</v>
      </c>
      <c r="Z89" s="37">
        <f>Z56*Dashboard!$D$22*'Field Profiles'!$D$30</f>
        <v>20.214317226642965</v>
      </c>
      <c r="AA89" s="37">
        <f>AA56*Dashboard!$D$22*'Field Profiles'!$D$30</f>
        <v>20.618603571175825</v>
      </c>
      <c r="AB89" s="37">
        <f>AB56*Dashboard!$D$22*'Field Profiles'!$D$30</f>
        <v>21.030975642599341</v>
      </c>
      <c r="AC89" s="37">
        <f>AC56*Dashboard!$D$22*'Field Profiles'!$D$30</f>
        <v>21.451595155451333</v>
      </c>
      <c r="AD89" s="37">
        <f>AD56*Dashboard!$D$22*'Field Profiles'!$D$30</f>
        <v>21.880627058560357</v>
      </c>
      <c r="AE89" s="37">
        <f>AE56*Dashboard!$D$22*'Field Profiles'!$D$30</f>
        <v>22.318239599731562</v>
      </c>
      <c r="AF89" s="37">
        <f>AF56*Dashboard!$D$22*'Field Profiles'!$D$30</f>
        <v>22.764604391726195</v>
      </c>
      <c r="AG89" s="37">
        <f>AG56*Dashboard!$D$22*'Field Profiles'!$D$30</f>
        <v>23.21989647956072</v>
      </c>
      <c r="AH89" s="37">
        <f>AH56*Dashboard!$D$22*'Field Profiles'!$D$30</f>
        <v>23.684294409151939</v>
      </c>
      <c r="AI89" s="37">
        <f>AI56*Dashboard!$D$22*'Field Profiles'!$D$30</f>
        <v>0</v>
      </c>
      <c r="AJ89" s="37">
        <f>AJ56*Dashboard!$D$22*'Field Profiles'!$D$30</f>
        <v>0</v>
      </c>
      <c r="AK89" s="37">
        <f>AK56*Dashboard!$D$22*'Field Profiles'!$D$30</f>
        <v>0</v>
      </c>
      <c r="AL89" s="37">
        <f>AL56*Dashboard!$D$22*'Field Profiles'!$D$30</f>
        <v>0</v>
      </c>
      <c r="AM89" s="37">
        <f>AM56*Dashboard!$D$22*'Field Profiles'!$D$30</f>
        <v>0</v>
      </c>
      <c r="AN89" s="37">
        <f>AN56*Dashboard!$D$22*'Field Profiles'!$D$30</f>
        <v>0</v>
      </c>
      <c r="AO89" s="47"/>
      <c r="AP89" s="28"/>
    </row>
    <row r="90" spans="1:42" s="26" customFormat="1" ht="15.75" customHeight="1" x14ac:dyDescent="0.25">
      <c r="A90" s="13"/>
      <c r="B90" s="13"/>
      <c r="C90" s="26" t="s">
        <v>323</v>
      </c>
      <c r="D90" s="43"/>
      <c r="E90" s="99">
        <f t="shared" si="35"/>
        <v>17.43</v>
      </c>
      <c r="F90" s="37">
        <f>F54*Dashboard!$D$23</f>
        <v>9.6</v>
      </c>
      <c r="G90" s="37">
        <f>G54*Dashboard!$D$23</f>
        <v>0</v>
      </c>
      <c r="H90" s="37">
        <f>H54*Dashboard!$D$23</f>
        <v>0</v>
      </c>
      <c r="I90" s="37">
        <f>I54*Dashboard!$D$23</f>
        <v>0</v>
      </c>
      <c r="J90" s="37">
        <f>J54*Dashboard!$D$23</f>
        <v>0</v>
      </c>
      <c r="K90" s="37">
        <f>K54*Dashboard!$D$23</f>
        <v>0</v>
      </c>
      <c r="L90" s="37">
        <f>L54*Dashboard!$D$23</f>
        <v>0</v>
      </c>
      <c r="M90" s="37">
        <f>M54*Dashboard!$D$23</f>
        <v>0</v>
      </c>
      <c r="N90" s="37">
        <f>N54*Dashboard!$D$23</f>
        <v>7.83</v>
      </c>
      <c r="O90" s="37">
        <f>O54*Dashboard!$D$23</f>
        <v>0</v>
      </c>
      <c r="P90" s="37">
        <f>P54*Dashboard!$D$23</f>
        <v>0</v>
      </c>
      <c r="Q90" s="37">
        <f>Q54*Dashboard!$D$23</f>
        <v>0</v>
      </c>
      <c r="R90" s="37">
        <f>R54*Dashboard!$D$23</f>
        <v>0</v>
      </c>
      <c r="S90" s="37">
        <f>S54*Dashboard!$D$23</f>
        <v>0</v>
      </c>
      <c r="T90" s="37">
        <f>T54*Dashboard!$D$23</f>
        <v>0</v>
      </c>
      <c r="U90" s="37">
        <f>U54*Dashboard!$D$23</f>
        <v>0</v>
      </c>
      <c r="V90" s="37">
        <f>V54*Dashboard!$D$23</f>
        <v>0</v>
      </c>
      <c r="W90" s="37">
        <f>W54*Dashboard!$D$23</f>
        <v>0</v>
      </c>
      <c r="X90" s="37">
        <f>X54*Dashboard!$D$23</f>
        <v>0</v>
      </c>
      <c r="Y90" s="37">
        <f>Y54*Dashboard!$D$23</f>
        <v>0</v>
      </c>
      <c r="Z90" s="37">
        <f>Z54*Dashboard!$D$23</f>
        <v>0</v>
      </c>
      <c r="AA90" s="37">
        <f>AA54*Dashboard!$D$23</f>
        <v>0</v>
      </c>
      <c r="AB90" s="37">
        <f>AB54*Dashboard!$D$23</f>
        <v>0</v>
      </c>
      <c r="AC90" s="37">
        <f>AC54*Dashboard!$D$23</f>
        <v>0</v>
      </c>
      <c r="AD90" s="37">
        <f>AD54*Dashboard!$D$23</f>
        <v>0</v>
      </c>
      <c r="AE90" s="37">
        <f>AE54*Dashboard!$D$23</f>
        <v>0</v>
      </c>
      <c r="AF90" s="37">
        <f>AF54*Dashboard!$D$23</f>
        <v>0</v>
      </c>
      <c r="AG90" s="37">
        <f>AG54*Dashboard!$D$23</f>
        <v>0</v>
      </c>
      <c r="AH90" s="37">
        <f>AH54*Dashboard!$D$23</f>
        <v>0</v>
      </c>
      <c r="AI90" s="37">
        <f>AI54*Dashboard!$D$23</f>
        <v>0</v>
      </c>
      <c r="AJ90" s="37">
        <f>AJ54*Dashboard!$D$23</f>
        <v>0</v>
      </c>
      <c r="AK90" s="37">
        <f>AK54*Dashboard!$D$23</f>
        <v>0</v>
      </c>
      <c r="AL90" s="37">
        <f>AL54*Dashboard!$D$23</f>
        <v>0</v>
      </c>
      <c r="AM90" s="37">
        <f>AM54*Dashboard!$D$23</f>
        <v>0</v>
      </c>
      <c r="AN90" s="37">
        <f>AN54*Dashboard!$D$23</f>
        <v>0</v>
      </c>
      <c r="AO90" s="47"/>
      <c r="AP90" s="28"/>
    </row>
    <row r="91" spans="1:42" s="26" customFormat="1" ht="15.75" customHeight="1" x14ac:dyDescent="0.25">
      <c r="A91" s="13"/>
      <c r="B91" s="13"/>
      <c r="C91" s="26" t="s">
        <v>324</v>
      </c>
      <c r="D91" s="43"/>
      <c r="E91" s="99">
        <f t="shared" si="35"/>
        <v>339.36354866034162</v>
      </c>
      <c r="F91" s="37">
        <f>F55*Dashboard!$D$23</f>
        <v>0</v>
      </c>
      <c r="G91" s="37">
        <f>G55*Dashboard!$D$23</f>
        <v>0</v>
      </c>
      <c r="H91" s="37">
        <f>H55*Dashboard!$D$23</f>
        <v>0</v>
      </c>
      <c r="I91" s="37">
        <f>I55*Dashboard!$D$23</f>
        <v>0</v>
      </c>
      <c r="J91" s="37">
        <f>J55*Dashboard!$D$23</f>
        <v>0</v>
      </c>
      <c r="K91" s="37">
        <f>K55*Dashboard!$D$23</f>
        <v>0</v>
      </c>
      <c r="L91" s="37">
        <f>L55*Dashboard!$D$23</f>
        <v>0</v>
      </c>
      <c r="M91" s="37">
        <f>M55*Dashboard!$D$23</f>
        <v>0</v>
      </c>
      <c r="N91" s="37">
        <f>N55*Dashboard!$D$23</f>
        <v>0</v>
      </c>
      <c r="O91" s="37">
        <f>O55*Dashboard!$D$23</f>
        <v>0</v>
      </c>
      <c r="P91" s="37">
        <f>P55*Dashboard!$D$23</f>
        <v>0</v>
      </c>
      <c r="Q91" s="37">
        <f>Q55*Dashboard!$D$23</f>
        <v>0</v>
      </c>
      <c r="R91" s="37">
        <f>R55*Dashboard!$D$23</f>
        <v>0</v>
      </c>
      <c r="S91" s="37">
        <f>S55*Dashboard!$D$23</f>
        <v>37.503959999999992</v>
      </c>
      <c r="T91" s="37">
        <f>T55*Dashboard!$D$23</f>
        <v>132.41782799999996</v>
      </c>
      <c r="U91" s="37">
        <f>U55*Dashboard!$D$23</f>
        <v>105.05147687999997</v>
      </c>
      <c r="V91" s="37">
        <f>V55*Dashboard!$D$23</f>
        <v>21.430501283519995</v>
      </c>
      <c r="W91" s="37">
        <f>W55*Dashboard!$D$23</f>
        <v>0</v>
      </c>
      <c r="X91" s="37">
        <f>X55*Dashboard!$D$23</f>
        <v>0</v>
      </c>
      <c r="Y91" s="37">
        <f>Y55*Dashboard!$D$23</f>
        <v>0</v>
      </c>
      <c r="Z91" s="37">
        <f>Z55*Dashboard!$D$23</f>
        <v>5.435700042625828</v>
      </c>
      <c r="AA91" s="37">
        <f>AA55*Dashboard!$D$23</f>
        <v>19.192202458194274</v>
      </c>
      <c r="AB91" s="37">
        <f>AB55*Dashboard!$D$23</f>
        <v>15.225813950167455</v>
      </c>
      <c r="AC91" s="37">
        <f>AC55*Dashboard!$D$23</f>
        <v>3.1060660458341607</v>
      </c>
      <c r="AD91" s="37">
        <f>AD55*Dashboard!$D$23</f>
        <v>0</v>
      </c>
      <c r="AE91" s="37">
        <f>AE55*Dashboard!$D$23</f>
        <v>0</v>
      </c>
      <c r="AF91" s="37">
        <f>AF55*Dashboard!$D$23</f>
        <v>0</v>
      </c>
      <c r="AG91" s="37">
        <f>AG55*Dashboard!$D$23</f>
        <v>0</v>
      </c>
      <c r="AH91" s="37">
        <f>AH55*Dashboard!$D$23</f>
        <v>0</v>
      </c>
      <c r="AI91" s="37">
        <f>AI55*Dashboard!$D$23</f>
        <v>0</v>
      </c>
      <c r="AJ91" s="37">
        <f>AJ55*Dashboard!$D$23</f>
        <v>0</v>
      </c>
      <c r="AK91" s="37">
        <f>AK55*Dashboard!$D$23</f>
        <v>0</v>
      </c>
      <c r="AL91" s="37">
        <f>AL55*Dashboard!$D$23</f>
        <v>0</v>
      </c>
      <c r="AM91" s="37">
        <f>AM55*Dashboard!$D$23</f>
        <v>0</v>
      </c>
      <c r="AN91" s="37">
        <f>AN55*Dashboard!$D$23</f>
        <v>0</v>
      </c>
      <c r="AO91" s="47"/>
      <c r="AP91" s="28"/>
    </row>
    <row r="92" spans="1:42" s="26" customFormat="1" ht="15.75" customHeight="1" x14ac:dyDescent="0.25">
      <c r="A92" s="13"/>
      <c r="B92" s="13"/>
      <c r="C92" s="26" t="s">
        <v>325</v>
      </c>
      <c r="D92" s="43"/>
      <c r="E92" s="298">
        <f t="shared" si="35"/>
        <v>300.85463853233989</v>
      </c>
      <c r="F92" s="45">
        <f>F56*Dashboard!$D$23</f>
        <v>0</v>
      </c>
      <c r="G92" s="45">
        <f>G56*Dashboard!$D$23</f>
        <v>0</v>
      </c>
      <c r="H92" s="45">
        <f>H56*Dashboard!$D$23</f>
        <v>0</v>
      </c>
      <c r="I92" s="45">
        <f>I56*Dashboard!$D$23</f>
        <v>0</v>
      </c>
      <c r="J92" s="45">
        <f>J56*Dashboard!$D$23</f>
        <v>0</v>
      </c>
      <c r="K92" s="45">
        <f>K56*Dashboard!$D$23</f>
        <v>0</v>
      </c>
      <c r="L92" s="45">
        <f>L56*Dashboard!$D$23</f>
        <v>0</v>
      </c>
      <c r="M92" s="45">
        <f>M56*Dashboard!$D$23</f>
        <v>0</v>
      </c>
      <c r="N92" s="45">
        <f>N56*Dashboard!$D$23</f>
        <v>0</v>
      </c>
      <c r="O92" s="45">
        <f>O56*Dashboard!$D$23</f>
        <v>0</v>
      </c>
      <c r="P92" s="45">
        <f>P56*Dashboard!$D$23</f>
        <v>0</v>
      </c>
      <c r="Q92" s="45">
        <f>Q56*Dashboard!$D$23</f>
        <v>0</v>
      </c>
      <c r="R92" s="45">
        <f>R56*Dashboard!$D$23</f>
        <v>0</v>
      </c>
      <c r="S92" s="45">
        <f>S56*Dashboard!$D$23</f>
        <v>0</v>
      </c>
      <c r="T92" s="45">
        <f>T56*Dashboard!$D$23</f>
        <v>0</v>
      </c>
      <c r="U92" s="45">
        <f>U56*Dashboard!$D$23</f>
        <v>0</v>
      </c>
      <c r="V92" s="45">
        <f>V56*Dashboard!$D$23</f>
        <v>20.493722370461533</v>
      </c>
      <c r="W92" s="45">
        <f>W56*Dashboard!$D$23</f>
        <v>20.903596817870767</v>
      </c>
      <c r="X92" s="45">
        <f>X56*Dashboard!$D$23</f>
        <v>21.321668754228181</v>
      </c>
      <c r="Y92" s="45">
        <f>Y56*Dashboard!$D$23</f>
        <v>21.748102129312748</v>
      </c>
      <c r="Z92" s="45">
        <f>Z56*Dashboard!$D$23</f>
        <v>22.183064171899002</v>
      </c>
      <c r="AA92" s="45">
        <f>AA56*Dashboard!$D$23</f>
        <v>22.626725455336985</v>
      </c>
      <c r="AB92" s="45">
        <f>AB56*Dashboard!$D$23</f>
        <v>23.079259964443722</v>
      </c>
      <c r="AC92" s="45">
        <f>AC56*Dashboard!$D$23</f>
        <v>23.540845163732598</v>
      </c>
      <c r="AD92" s="45">
        <f>AD56*Dashboard!$D$23</f>
        <v>24.011662067007251</v>
      </c>
      <c r="AE92" s="45">
        <f>AE56*Dashboard!$D$23</f>
        <v>24.491895308347395</v>
      </c>
      <c r="AF92" s="45">
        <f>AF56*Dashboard!$D$23</f>
        <v>24.981733214514339</v>
      </c>
      <c r="AG92" s="45">
        <f>AG56*Dashboard!$D$23</f>
        <v>25.48136787880463</v>
      </c>
      <c r="AH92" s="45">
        <f>AH56*Dashboard!$D$23</f>
        <v>25.990995236380726</v>
      </c>
      <c r="AI92" s="45">
        <f>AI56*Dashboard!$D$23</f>
        <v>0</v>
      </c>
      <c r="AJ92" s="45">
        <f>AJ56*Dashboard!$D$23</f>
        <v>0</v>
      </c>
      <c r="AK92" s="45">
        <f>AK56*Dashboard!$D$23</f>
        <v>0</v>
      </c>
      <c r="AL92" s="45">
        <f>AL56*Dashboard!$D$23</f>
        <v>0</v>
      </c>
      <c r="AM92" s="45">
        <f>AM56*Dashboard!$D$23</f>
        <v>0</v>
      </c>
      <c r="AN92" s="45">
        <f>AN56*Dashboard!$D$23</f>
        <v>0</v>
      </c>
      <c r="AO92" s="47"/>
      <c r="AP92" s="28"/>
    </row>
    <row r="93" spans="1:42" s="26" customFormat="1" ht="15.75" customHeight="1" x14ac:dyDescent="0.25">
      <c r="A93" s="13"/>
      <c r="B93" s="13"/>
      <c r="C93" s="26" t="s">
        <v>258</v>
      </c>
      <c r="D93" s="43"/>
      <c r="E93" s="99">
        <f t="shared" si="35"/>
        <v>428.7643271154094</v>
      </c>
      <c r="F93" s="37">
        <f>SUM(F54:F55)*Dashboard!$D$22*'Field Profiles'!$D$29+F56*Dashboard!$D$22*'Field Profiles'!$D$30</f>
        <v>4.16</v>
      </c>
      <c r="G93" s="37">
        <f>SUM(G54:G55)*Dashboard!$D$22*'Field Profiles'!$D$29+G56*Dashboard!$D$22*'Field Profiles'!$D$30</f>
        <v>0</v>
      </c>
      <c r="H93" s="37">
        <f>SUM(H54:H55)*Dashboard!$D$22*'Field Profiles'!$D$29+H56*Dashboard!$D$22*'Field Profiles'!$D$30</f>
        <v>0</v>
      </c>
      <c r="I93" s="37">
        <f>SUM(I54:I55)*Dashboard!$D$22*'Field Profiles'!$D$29+I56*Dashboard!$D$22*'Field Profiles'!$D$30</f>
        <v>0</v>
      </c>
      <c r="J93" s="37">
        <f>SUM(J54:J55)*Dashboard!$D$22*'Field Profiles'!$D$29+J56*Dashboard!$D$22*'Field Profiles'!$D$30</f>
        <v>0</v>
      </c>
      <c r="K93" s="37">
        <f>SUM(K54:K55)*Dashboard!$D$22*'Field Profiles'!$D$29+K56*Dashboard!$D$22*'Field Profiles'!$D$30</f>
        <v>0</v>
      </c>
      <c r="L93" s="37">
        <f>SUM(L54:L55)*Dashboard!$D$22*'Field Profiles'!$D$29+L56*Dashboard!$D$22*'Field Profiles'!$D$30</f>
        <v>0</v>
      </c>
      <c r="M93" s="37">
        <f>SUM(M54:M55)*Dashboard!$D$22*'Field Profiles'!$D$29+M56*Dashboard!$D$22*'Field Profiles'!$D$30</f>
        <v>0</v>
      </c>
      <c r="N93" s="37">
        <f>SUM(N54:N55)*Dashboard!$D$22*'Field Profiles'!$D$29+N56*Dashboard!$D$22*'Field Profiles'!$D$30</f>
        <v>3.3930000000000002</v>
      </c>
      <c r="O93" s="37">
        <f>SUM(O54:O55)*Dashboard!$D$22*'Field Profiles'!$D$29+O56*Dashboard!$D$22*'Field Profiles'!$D$30</f>
        <v>0</v>
      </c>
      <c r="P93" s="37">
        <f>SUM(P54:P55)*Dashboard!$D$22*'Field Profiles'!$D$29+P56*Dashboard!$D$22*'Field Profiles'!$D$30</f>
        <v>0</v>
      </c>
      <c r="Q93" s="37">
        <f>SUM(Q54:Q55)*Dashboard!$D$22*'Field Profiles'!$D$29+Q56*Dashboard!$D$22*'Field Profiles'!$D$30</f>
        <v>0</v>
      </c>
      <c r="R93" s="37">
        <f>SUM(R54:R55)*Dashboard!$D$22*'Field Profiles'!$D$29+R56*Dashboard!$D$22*'Field Profiles'!$D$30</f>
        <v>0</v>
      </c>
      <c r="S93" s="37">
        <f>SUM(S54:S55)*Dashboard!$D$22*'Field Profiles'!$D$29+S56*Dashboard!$D$22*'Field Profiles'!$D$30</f>
        <v>16.251715999999998</v>
      </c>
      <c r="T93" s="37">
        <f>SUM(T54:T55)*Dashboard!$D$22*'Field Profiles'!$D$29+T56*Dashboard!$D$22*'Field Profiles'!$D$30</f>
        <v>57.381058799999998</v>
      </c>
      <c r="U93" s="37">
        <f>SUM(U54:U55)*Dashboard!$D$22*'Field Profiles'!$D$29+U56*Dashboard!$D$22*'Field Profiles'!$D$30</f>
        <v>45.522306647999997</v>
      </c>
      <c r="V93" s="37">
        <f>SUM(V54:V55)*Dashboard!$D$22*'Field Profiles'!$D$29+V56*Dashboard!$D$22*'Field Profiles'!$D$30</f>
        <v>27.961455066275072</v>
      </c>
      <c r="W93" s="37">
        <f>SUM(W54:W55)*Dashboard!$D$22*'Field Profiles'!$D$29+W56*Dashboard!$D$22*'Field Profiles'!$D$30</f>
        <v>19.048402600284735</v>
      </c>
      <c r="X93" s="37">
        <f>SUM(X54:X55)*Dashboard!$D$22*'Field Profiles'!$D$29+X56*Dashboard!$D$22*'Field Profiles'!$D$30</f>
        <v>19.42937065229043</v>
      </c>
      <c r="Y93" s="37">
        <f>SUM(Y54:Y55)*Dashboard!$D$22*'Field Profiles'!$D$29+Y56*Dashboard!$D$22*'Field Profiles'!$D$30</f>
        <v>19.817958065336242</v>
      </c>
      <c r="Z93" s="37">
        <f>SUM(Z54:Z55)*Dashboard!$D$22*'Field Profiles'!$D$29+Z56*Dashboard!$D$22*'Field Profiles'!$D$30</f>
        <v>22.569787245114156</v>
      </c>
      <c r="AA93" s="37">
        <f>SUM(AA54:AA55)*Dashboard!$D$22*'Field Profiles'!$D$29+AA56*Dashboard!$D$22*'Field Profiles'!$D$30</f>
        <v>28.935224636393343</v>
      </c>
      <c r="AB93" s="37">
        <f>SUM(AB54:AB55)*Dashboard!$D$22*'Field Profiles'!$D$29+AB56*Dashboard!$D$22*'Field Profiles'!$D$30</f>
        <v>27.628828354338573</v>
      </c>
      <c r="AC93" s="37">
        <f>SUM(AC54:AC55)*Dashboard!$D$22*'Field Profiles'!$D$29+AC56*Dashboard!$D$22*'Field Profiles'!$D$30</f>
        <v>22.797557108646135</v>
      </c>
      <c r="AD93" s="37">
        <f>SUM(AD54:AD55)*Dashboard!$D$22*'Field Profiles'!$D$29+AD56*Dashboard!$D$22*'Field Profiles'!$D$30</f>
        <v>21.880627058560357</v>
      </c>
      <c r="AE93" s="37">
        <f>SUM(AE54:AE55)*Dashboard!$D$22*'Field Profiles'!$D$29+AE56*Dashboard!$D$22*'Field Profiles'!$D$30</f>
        <v>22.318239599731562</v>
      </c>
      <c r="AF93" s="37">
        <f>SUM(AF54:AF55)*Dashboard!$D$22*'Field Profiles'!$D$29+AF56*Dashboard!$D$22*'Field Profiles'!$D$30</f>
        <v>22.764604391726195</v>
      </c>
      <c r="AG93" s="37">
        <f>SUM(AG54:AG55)*Dashboard!$D$22*'Field Profiles'!$D$29+AG56*Dashboard!$D$22*'Field Profiles'!$D$30</f>
        <v>23.21989647956072</v>
      </c>
      <c r="AH93" s="37">
        <f>SUM(AH54:AH55)*Dashboard!$D$22*'Field Profiles'!$D$29+AH56*Dashboard!$D$22*'Field Profiles'!$D$30</f>
        <v>23.684294409151939</v>
      </c>
      <c r="AI93" s="37">
        <f>SUM(AI54:AI55)*Dashboard!$D$22*'Field Profiles'!$D$29+AI56*Dashboard!$D$22*'Field Profiles'!$D$30</f>
        <v>0</v>
      </c>
      <c r="AJ93" s="37">
        <f>SUM(AJ54:AJ55)*Dashboard!$D$22*'Field Profiles'!$D$29+AJ56*Dashboard!$D$22*'Field Profiles'!$D$30</f>
        <v>0</v>
      </c>
      <c r="AK93" s="37">
        <f>SUM(AK54:AK55)*Dashboard!$D$22*'Field Profiles'!$D$29+AK56*Dashboard!$D$22*'Field Profiles'!$D$30</f>
        <v>0</v>
      </c>
      <c r="AL93" s="37">
        <f>SUM(AL54:AL55)*Dashboard!$D$22*'Field Profiles'!$D$29+AL56*Dashboard!$D$22*'Field Profiles'!$D$30</f>
        <v>0</v>
      </c>
      <c r="AM93" s="37">
        <f>SUM(AM54:AM55)*Dashboard!$D$22*'Field Profiles'!$D$29+AM56*Dashboard!$D$22*'Field Profiles'!$D$30</f>
        <v>0</v>
      </c>
      <c r="AN93" s="37">
        <f>SUM(AN54:AN55)*Dashboard!$D$22*'Field Profiles'!$D$29+AN56*Dashboard!$D$22*'Field Profiles'!$D$30</f>
        <v>0</v>
      </c>
      <c r="AO93" s="47"/>
      <c r="AP93" s="28"/>
    </row>
    <row r="94" spans="1:42" s="26" customFormat="1" ht="15.75" customHeight="1" x14ac:dyDescent="0.25">
      <c r="A94" s="13"/>
      <c r="B94" s="13"/>
      <c r="C94" s="26" t="s">
        <v>256</v>
      </c>
      <c r="D94" s="43"/>
      <c r="E94" s="99">
        <f t="shared" si="35"/>
        <v>657.64818719268146</v>
      </c>
      <c r="F94" s="37">
        <f>SUM(F54:F56)*Dashboard!$D$23</f>
        <v>9.6</v>
      </c>
      <c r="G94" s="37">
        <f>SUM(G54:G56)*Dashboard!$D$23</f>
        <v>0</v>
      </c>
      <c r="H94" s="37">
        <f>SUM(H54:H56)*Dashboard!$D$23</f>
        <v>0</v>
      </c>
      <c r="I94" s="37">
        <f>SUM(I54:I56)*Dashboard!$D$23</f>
        <v>0</v>
      </c>
      <c r="J94" s="37">
        <f>SUM(J54:J56)*Dashboard!$D$23</f>
        <v>0</v>
      </c>
      <c r="K94" s="37">
        <f>SUM(K54:K56)*Dashboard!$D$23</f>
        <v>0</v>
      </c>
      <c r="L94" s="37">
        <f>SUM(L54:L56)*Dashboard!$D$23</f>
        <v>0</v>
      </c>
      <c r="M94" s="37">
        <f>SUM(M54:M56)*Dashboard!$D$23</f>
        <v>0</v>
      </c>
      <c r="N94" s="37">
        <f>SUM(N54:N56)*Dashboard!$D$23</f>
        <v>7.83</v>
      </c>
      <c r="O94" s="37">
        <f>SUM(O54:O56)*Dashboard!$D$23</f>
        <v>0</v>
      </c>
      <c r="P94" s="37">
        <f>SUM(P54:P56)*Dashboard!$D$23</f>
        <v>0</v>
      </c>
      <c r="Q94" s="37">
        <f>SUM(Q54:Q56)*Dashboard!$D$23</f>
        <v>0</v>
      </c>
      <c r="R94" s="37">
        <f>SUM(R54:R56)*Dashboard!$D$23</f>
        <v>0</v>
      </c>
      <c r="S94" s="37">
        <f>SUM(S54:S56)*Dashboard!$D$23</f>
        <v>37.503959999999992</v>
      </c>
      <c r="T94" s="37">
        <f>SUM(T54:T56)*Dashboard!$D$23</f>
        <v>132.41782799999996</v>
      </c>
      <c r="U94" s="37">
        <f>SUM(U54:U56)*Dashboard!$D$23</f>
        <v>105.05147687999997</v>
      </c>
      <c r="V94" s="37">
        <f>SUM(V54:V56)*Dashboard!$D$23</f>
        <v>41.924223653981521</v>
      </c>
      <c r="W94" s="37">
        <f>SUM(W54:W56)*Dashboard!$D$23</f>
        <v>20.903596817870767</v>
      </c>
      <c r="X94" s="37">
        <f>SUM(X54:X56)*Dashboard!$D$23</f>
        <v>21.321668754228181</v>
      </c>
      <c r="Y94" s="37">
        <f>SUM(Y54:Y56)*Dashboard!$D$23</f>
        <v>21.748102129312748</v>
      </c>
      <c r="Z94" s="37">
        <f>SUM(Z54:Z56)*Dashboard!$D$23</f>
        <v>27.61876421452483</v>
      </c>
      <c r="AA94" s="37">
        <f>SUM(AA54:AA56)*Dashboard!$D$23</f>
        <v>41.818927913531262</v>
      </c>
      <c r="AB94" s="37">
        <f>SUM(AB54:AB56)*Dashboard!$D$23</f>
        <v>38.305073914611178</v>
      </c>
      <c r="AC94" s="37">
        <f>SUM(AC54:AC56)*Dashboard!$D$23</f>
        <v>26.64691120956676</v>
      </c>
      <c r="AD94" s="37">
        <f>SUM(AD54:AD56)*Dashboard!$D$23</f>
        <v>24.011662067007251</v>
      </c>
      <c r="AE94" s="37">
        <f>SUM(AE54:AE56)*Dashboard!$D$23</f>
        <v>24.491895308347395</v>
      </c>
      <c r="AF94" s="37">
        <f>SUM(AF54:AF56)*Dashboard!$D$23</f>
        <v>24.981733214514339</v>
      </c>
      <c r="AG94" s="37">
        <f>SUM(AG54:AG56)*Dashboard!$D$23</f>
        <v>25.48136787880463</v>
      </c>
      <c r="AH94" s="37">
        <f>SUM(AH54:AH56)*Dashboard!$D$23</f>
        <v>25.990995236380726</v>
      </c>
      <c r="AI94" s="37">
        <f>SUM(AI54:AI56)*Dashboard!$D$23</f>
        <v>0</v>
      </c>
      <c r="AJ94" s="37">
        <f>SUM(AJ54:AJ56)*Dashboard!$D$23</f>
        <v>0</v>
      </c>
      <c r="AK94" s="37">
        <f>SUM(AK54:AK56)*Dashboard!$D$23</f>
        <v>0</v>
      </c>
      <c r="AL94" s="37">
        <f>SUM(AL54:AL56)*Dashboard!$D$23</f>
        <v>0</v>
      </c>
      <c r="AM94" s="37">
        <f>SUM(AM54:AM56)*Dashboard!$D$23</f>
        <v>0</v>
      </c>
      <c r="AN94" s="37">
        <f>SUM(AN54:AN56)*Dashboard!$D$23</f>
        <v>0</v>
      </c>
      <c r="AO94" s="47"/>
      <c r="AP94" s="28"/>
    </row>
    <row r="95" spans="1:42" s="26" customFormat="1" ht="15.75" customHeight="1" x14ac:dyDescent="0.25">
      <c r="A95" s="13"/>
      <c r="B95" s="13"/>
      <c r="D95" s="43"/>
      <c r="E95" s="99"/>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47"/>
      <c r="AP95" s="28"/>
    </row>
    <row r="96" spans="1:42" ht="15.75" customHeight="1" x14ac:dyDescent="0.25">
      <c r="A96" s="13"/>
      <c r="E96" s="190"/>
    </row>
    <row r="97" spans="1:42" ht="15.75" customHeight="1" x14ac:dyDescent="0.25">
      <c r="A97" s="11" t="s">
        <v>28</v>
      </c>
      <c r="B97" s="46" t="s">
        <v>31</v>
      </c>
    </row>
    <row r="98" spans="1:42" ht="15.75" customHeight="1" x14ac:dyDescent="0.25">
      <c r="C98" s="94" t="s">
        <v>32</v>
      </c>
    </row>
    <row r="99" spans="1:42" ht="15.75" customHeight="1" x14ac:dyDescent="0.25">
      <c r="C99" s="43" t="s">
        <v>136</v>
      </c>
      <c r="E99" s="85">
        <f t="shared" ref="E99:E104" si="36">SUM(F99:AN99)</f>
        <v>581</v>
      </c>
      <c r="F99" s="5">
        <f t="shared" ref="F99:AN99" si="37">+F54</f>
        <v>320</v>
      </c>
      <c r="G99" s="5">
        <f t="shared" si="37"/>
        <v>0</v>
      </c>
      <c r="H99" s="5">
        <f t="shared" si="37"/>
        <v>0</v>
      </c>
      <c r="I99" s="5">
        <f t="shared" si="37"/>
        <v>0</v>
      </c>
      <c r="J99" s="5">
        <f t="shared" si="37"/>
        <v>0</v>
      </c>
      <c r="K99" s="5">
        <f t="shared" si="37"/>
        <v>0</v>
      </c>
      <c r="L99" s="5">
        <f t="shared" si="37"/>
        <v>0</v>
      </c>
      <c r="M99" s="5">
        <f t="shared" si="37"/>
        <v>0</v>
      </c>
      <c r="N99" s="5">
        <f t="shared" si="37"/>
        <v>261</v>
      </c>
      <c r="O99" s="5">
        <f t="shared" si="37"/>
        <v>0</v>
      </c>
      <c r="P99" s="5">
        <f t="shared" si="37"/>
        <v>0</v>
      </c>
      <c r="Q99" s="5">
        <f t="shared" si="37"/>
        <v>0</v>
      </c>
      <c r="R99" s="5">
        <f t="shared" si="37"/>
        <v>0</v>
      </c>
      <c r="S99" s="5">
        <f t="shared" si="37"/>
        <v>0</v>
      </c>
      <c r="T99" s="5">
        <f t="shared" si="37"/>
        <v>0</v>
      </c>
      <c r="U99" s="5">
        <f t="shared" si="37"/>
        <v>0</v>
      </c>
      <c r="V99" s="5">
        <f t="shared" si="37"/>
        <v>0</v>
      </c>
      <c r="W99" s="5">
        <f t="shared" si="37"/>
        <v>0</v>
      </c>
      <c r="X99" s="5">
        <f t="shared" si="37"/>
        <v>0</v>
      </c>
      <c r="Y99" s="5">
        <f t="shared" si="37"/>
        <v>0</v>
      </c>
      <c r="Z99" s="5">
        <f t="shared" si="37"/>
        <v>0</v>
      </c>
      <c r="AA99" s="5">
        <f t="shared" si="37"/>
        <v>0</v>
      </c>
      <c r="AB99" s="5">
        <f t="shared" si="37"/>
        <v>0</v>
      </c>
      <c r="AC99" s="5">
        <f t="shared" si="37"/>
        <v>0</v>
      </c>
      <c r="AD99" s="5">
        <f t="shared" si="37"/>
        <v>0</v>
      </c>
      <c r="AE99" s="5">
        <f t="shared" si="37"/>
        <v>0</v>
      </c>
      <c r="AF99" s="5">
        <f t="shared" si="37"/>
        <v>0</v>
      </c>
      <c r="AG99" s="5">
        <f t="shared" si="37"/>
        <v>0</v>
      </c>
      <c r="AH99" s="5">
        <f t="shared" si="37"/>
        <v>0</v>
      </c>
      <c r="AI99" s="5">
        <f t="shared" si="37"/>
        <v>0</v>
      </c>
      <c r="AJ99" s="5">
        <f t="shared" si="37"/>
        <v>0</v>
      </c>
      <c r="AK99" s="5">
        <f t="shared" si="37"/>
        <v>0</v>
      </c>
      <c r="AL99" s="5">
        <f t="shared" si="37"/>
        <v>0</v>
      </c>
      <c r="AM99" s="5">
        <f t="shared" si="37"/>
        <v>0</v>
      </c>
      <c r="AN99" s="5">
        <f t="shared" si="37"/>
        <v>0</v>
      </c>
    </row>
    <row r="100" spans="1:42" s="54" customFormat="1" ht="15.75" customHeight="1" x14ac:dyDescent="0.25">
      <c r="A100" s="11"/>
      <c r="B100" s="115"/>
      <c r="C100" s="102" t="s">
        <v>147</v>
      </c>
      <c r="D100" s="116"/>
      <c r="E100" s="85">
        <f t="shared" si="36"/>
        <v>3359.5929643509421</v>
      </c>
      <c r="F100" s="106">
        <f t="shared" ref="F100:AN100" si="38">+F62</f>
        <v>0</v>
      </c>
      <c r="G100" s="106">
        <f t="shared" si="38"/>
        <v>0</v>
      </c>
      <c r="H100" s="106">
        <f t="shared" si="38"/>
        <v>0</v>
      </c>
      <c r="I100" s="106">
        <f t="shared" si="38"/>
        <v>0</v>
      </c>
      <c r="J100" s="106">
        <f t="shared" si="38"/>
        <v>0</v>
      </c>
      <c r="K100" s="106">
        <f t="shared" si="38"/>
        <v>0</v>
      </c>
      <c r="L100" s="106">
        <f t="shared" si="38"/>
        <v>0</v>
      </c>
      <c r="M100" s="106">
        <f t="shared" si="38"/>
        <v>0</v>
      </c>
      <c r="N100" s="106">
        <f t="shared" si="38"/>
        <v>0</v>
      </c>
      <c r="O100" s="106">
        <f t="shared" si="38"/>
        <v>0</v>
      </c>
      <c r="P100" s="106">
        <f t="shared" si="38"/>
        <v>0</v>
      </c>
      <c r="Q100" s="106">
        <f t="shared" si="38"/>
        <v>0</v>
      </c>
      <c r="R100" s="106">
        <f t="shared" si="38"/>
        <v>0</v>
      </c>
      <c r="S100" s="106">
        <f t="shared" si="38"/>
        <v>289.19669999999996</v>
      </c>
      <c r="T100" s="106">
        <f t="shared" si="38"/>
        <v>1021.0868099999999</v>
      </c>
      <c r="U100" s="106">
        <f t="shared" si="38"/>
        <v>810.06220259999986</v>
      </c>
      <c r="V100" s="106">
        <f t="shared" si="38"/>
        <v>165.25268933039996</v>
      </c>
      <c r="W100" s="106">
        <f t="shared" si="38"/>
        <v>0</v>
      </c>
      <c r="X100" s="106">
        <f t="shared" si="38"/>
        <v>0</v>
      </c>
      <c r="Y100" s="106">
        <f t="shared" si="38"/>
        <v>0</v>
      </c>
      <c r="Z100" s="106">
        <f t="shared" si="38"/>
        <v>135.89250106564569</v>
      </c>
      <c r="AA100" s="106">
        <f t="shared" si="38"/>
        <v>479.8050614548568</v>
      </c>
      <c r="AB100" s="106">
        <f t="shared" si="38"/>
        <v>380.64534875418639</v>
      </c>
      <c r="AC100" s="106">
        <f t="shared" si="38"/>
        <v>77.651651145854032</v>
      </c>
      <c r="AD100" s="106">
        <f t="shared" si="38"/>
        <v>0</v>
      </c>
      <c r="AE100" s="106">
        <f t="shared" si="38"/>
        <v>0</v>
      </c>
      <c r="AF100" s="106">
        <f t="shared" si="38"/>
        <v>0</v>
      </c>
      <c r="AG100" s="106">
        <f t="shared" si="38"/>
        <v>0</v>
      </c>
      <c r="AH100" s="106">
        <f t="shared" si="38"/>
        <v>0</v>
      </c>
      <c r="AI100" s="106">
        <f t="shared" si="38"/>
        <v>0</v>
      </c>
      <c r="AJ100" s="106">
        <f t="shared" si="38"/>
        <v>0</v>
      </c>
      <c r="AK100" s="106">
        <f t="shared" si="38"/>
        <v>0</v>
      </c>
      <c r="AL100" s="106">
        <f t="shared" si="38"/>
        <v>0</v>
      </c>
      <c r="AM100" s="106">
        <f t="shared" si="38"/>
        <v>0</v>
      </c>
      <c r="AN100" s="106">
        <f t="shared" si="38"/>
        <v>0</v>
      </c>
      <c r="AO100" s="122"/>
      <c r="AP100" s="117"/>
    </row>
    <row r="101" spans="1:42" s="54" customFormat="1" ht="15.75" customHeight="1" x14ac:dyDescent="0.25">
      <c r="A101" s="115"/>
      <c r="B101" s="115"/>
      <c r="C101" s="102" t="s">
        <v>53</v>
      </c>
      <c r="D101" s="116"/>
      <c r="E101" s="85">
        <f t="shared" si="36"/>
        <v>10028.487951077997</v>
      </c>
      <c r="F101" s="106">
        <f t="shared" ref="F101:AN101" si="39">+F56</f>
        <v>0</v>
      </c>
      <c r="G101" s="106">
        <f t="shared" si="39"/>
        <v>0</v>
      </c>
      <c r="H101" s="106">
        <f t="shared" si="39"/>
        <v>0</v>
      </c>
      <c r="I101" s="106">
        <f t="shared" si="39"/>
        <v>0</v>
      </c>
      <c r="J101" s="106">
        <f t="shared" si="39"/>
        <v>0</v>
      </c>
      <c r="K101" s="106">
        <f t="shared" si="39"/>
        <v>0</v>
      </c>
      <c r="L101" s="106">
        <f t="shared" si="39"/>
        <v>0</v>
      </c>
      <c r="M101" s="106">
        <f t="shared" si="39"/>
        <v>0</v>
      </c>
      <c r="N101" s="106">
        <f t="shared" si="39"/>
        <v>0</v>
      </c>
      <c r="O101" s="106">
        <f t="shared" si="39"/>
        <v>0</v>
      </c>
      <c r="P101" s="106">
        <f t="shared" si="39"/>
        <v>0</v>
      </c>
      <c r="Q101" s="106">
        <f t="shared" si="39"/>
        <v>0</v>
      </c>
      <c r="R101" s="106">
        <f t="shared" si="39"/>
        <v>0</v>
      </c>
      <c r="S101" s="106">
        <f t="shared" si="39"/>
        <v>0</v>
      </c>
      <c r="T101" s="106">
        <f t="shared" si="39"/>
        <v>0</v>
      </c>
      <c r="U101" s="106">
        <f t="shared" si="39"/>
        <v>0</v>
      </c>
      <c r="V101" s="106">
        <f t="shared" si="39"/>
        <v>683.1240790153845</v>
      </c>
      <c r="W101" s="106">
        <f t="shared" si="39"/>
        <v>696.78656059569221</v>
      </c>
      <c r="X101" s="106">
        <f t="shared" si="39"/>
        <v>710.7222918076061</v>
      </c>
      <c r="Y101" s="106">
        <f t="shared" si="39"/>
        <v>724.93673764375831</v>
      </c>
      <c r="Z101" s="106">
        <f t="shared" si="39"/>
        <v>739.43547239663337</v>
      </c>
      <c r="AA101" s="106">
        <f t="shared" si="39"/>
        <v>754.22418184456615</v>
      </c>
      <c r="AB101" s="106">
        <f t="shared" si="39"/>
        <v>769.30866548145741</v>
      </c>
      <c r="AC101" s="106">
        <f t="shared" si="39"/>
        <v>784.69483879108668</v>
      </c>
      <c r="AD101" s="106">
        <f t="shared" si="39"/>
        <v>800.38873556690839</v>
      </c>
      <c r="AE101" s="106">
        <f t="shared" si="39"/>
        <v>816.39651027824652</v>
      </c>
      <c r="AF101" s="106">
        <f t="shared" si="39"/>
        <v>832.72444048381135</v>
      </c>
      <c r="AG101" s="106">
        <f t="shared" si="39"/>
        <v>849.37892929348766</v>
      </c>
      <c r="AH101" s="106">
        <f t="shared" si="39"/>
        <v>866.36650787935753</v>
      </c>
      <c r="AI101" s="106">
        <f t="shared" si="39"/>
        <v>0</v>
      </c>
      <c r="AJ101" s="106">
        <f t="shared" si="39"/>
        <v>0</v>
      </c>
      <c r="AK101" s="106">
        <f t="shared" si="39"/>
        <v>0</v>
      </c>
      <c r="AL101" s="106">
        <f t="shared" si="39"/>
        <v>0</v>
      </c>
      <c r="AM101" s="106">
        <f t="shared" si="39"/>
        <v>0</v>
      </c>
      <c r="AN101" s="106">
        <f t="shared" si="39"/>
        <v>0</v>
      </c>
      <c r="AO101" s="122"/>
      <c r="AP101" s="117"/>
    </row>
    <row r="102" spans="1:42" s="49" customFormat="1" ht="15.75" customHeight="1" x14ac:dyDescent="0.25">
      <c r="A102" s="115"/>
      <c r="B102" s="48"/>
      <c r="C102" s="102" t="s">
        <v>257</v>
      </c>
      <c r="D102" s="102"/>
      <c r="E102" s="85">
        <f t="shared" si="36"/>
        <v>1086.412514308091</v>
      </c>
      <c r="F102" s="37">
        <f t="shared" ref="F102:AN102" si="40">SUM(F93:F94)</f>
        <v>13.76</v>
      </c>
      <c r="G102" s="37">
        <f t="shared" si="40"/>
        <v>0</v>
      </c>
      <c r="H102" s="37">
        <f t="shared" si="40"/>
        <v>0</v>
      </c>
      <c r="I102" s="37">
        <f t="shared" si="40"/>
        <v>0</v>
      </c>
      <c r="J102" s="37">
        <f t="shared" si="40"/>
        <v>0</v>
      </c>
      <c r="K102" s="37">
        <f t="shared" si="40"/>
        <v>0</v>
      </c>
      <c r="L102" s="37">
        <f t="shared" si="40"/>
        <v>0</v>
      </c>
      <c r="M102" s="37">
        <f t="shared" si="40"/>
        <v>0</v>
      </c>
      <c r="N102" s="37">
        <f t="shared" si="40"/>
        <v>11.223000000000001</v>
      </c>
      <c r="O102" s="37">
        <f t="shared" si="40"/>
        <v>0</v>
      </c>
      <c r="P102" s="37">
        <f t="shared" si="40"/>
        <v>0</v>
      </c>
      <c r="Q102" s="37">
        <f t="shared" si="40"/>
        <v>0</v>
      </c>
      <c r="R102" s="37">
        <f t="shared" si="40"/>
        <v>0</v>
      </c>
      <c r="S102" s="37">
        <f t="shared" si="40"/>
        <v>53.755675999999994</v>
      </c>
      <c r="T102" s="37">
        <f t="shared" si="40"/>
        <v>189.79888679999996</v>
      </c>
      <c r="U102" s="37">
        <f t="shared" si="40"/>
        <v>150.57378352799998</v>
      </c>
      <c r="V102" s="37">
        <f t="shared" si="40"/>
        <v>69.885678720256593</v>
      </c>
      <c r="W102" s="37">
        <f t="shared" si="40"/>
        <v>39.951999418155502</v>
      </c>
      <c r="X102" s="37">
        <f t="shared" si="40"/>
        <v>40.751039406518615</v>
      </c>
      <c r="Y102" s="37">
        <f t="shared" si="40"/>
        <v>41.56606019464899</v>
      </c>
      <c r="Z102" s="37">
        <f t="shared" si="40"/>
        <v>50.188551459638987</v>
      </c>
      <c r="AA102" s="37">
        <f t="shared" si="40"/>
        <v>70.754152549924612</v>
      </c>
      <c r="AB102" s="37">
        <f t="shared" si="40"/>
        <v>65.933902268949751</v>
      </c>
      <c r="AC102" s="37">
        <f t="shared" si="40"/>
        <v>49.444468318212898</v>
      </c>
      <c r="AD102" s="37">
        <f t="shared" si="40"/>
        <v>45.892289125567608</v>
      </c>
      <c r="AE102" s="37">
        <f t="shared" si="40"/>
        <v>46.810134908078957</v>
      </c>
      <c r="AF102" s="37">
        <f t="shared" si="40"/>
        <v>47.74633760624053</v>
      </c>
      <c r="AG102" s="37">
        <f t="shared" si="40"/>
        <v>48.70126435836535</v>
      </c>
      <c r="AH102" s="37">
        <f t="shared" si="40"/>
        <v>49.675289645532665</v>
      </c>
      <c r="AI102" s="37">
        <f t="shared" si="40"/>
        <v>0</v>
      </c>
      <c r="AJ102" s="37">
        <f t="shared" si="40"/>
        <v>0</v>
      </c>
      <c r="AK102" s="37">
        <f t="shared" si="40"/>
        <v>0</v>
      </c>
      <c r="AL102" s="37">
        <f t="shared" si="40"/>
        <v>0</v>
      </c>
      <c r="AM102" s="37">
        <f t="shared" si="40"/>
        <v>0</v>
      </c>
      <c r="AN102" s="37">
        <f t="shared" si="40"/>
        <v>0</v>
      </c>
      <c r="AO102" s="124"/>
      <c r="AP102" s="50"/>
    </row>
    <row r="103" spans="1:42" s="26" customFormat="1" ht="15.75" customHeight="1" x14ac:dyDescent="0.25">
      <c r="A103" s="48"/>
      <c r="B103" s="13"/>
      <c r="C103" s="43" t="s">
        <v>161</v>
      </c>
      <c r="D103" s="43"/>
      <c r="E103" s="85">
        <f t="shared" si="36"/>
        <v>972.93441276886983</v>
      </c>
      <c r="F103" s="41">
        <f t="shared" ref="F103:AN103" si="41">+F70</f>
        <v>0</v>
      </c>
      <c r="G103" s="41">
        <f t="shared" si="41"/>
        <v>0</v>
      </c>
      <c r="H103" s="41">
        <f t="shared" si="41"/>
        <v>0</v>
      </c>
      <c r="I103" s="41">
        <f t="shared" si="41"/>
        <v>0</v>
      </c>
      <c r="J103" s="41">
        <f t="shared" si="41"/>
        <v>0</v>
      </c>
      <c r="K103" s="41">
        <f t="shared" si="41"/>
        <v>0</v>
      </c>
      <c r="L103" s="41">
        <f t="shared" si="41"/>
        <v>0</v>
      </c>
      <c r="M103" s="41">
        <f t="shared" si="41"/>
        <v>0</v>
      </c>
      <c r="N103" s="41">
        <f t="shared" si="41"/>
        <v>0</v>
      </c>
      <c r="O103" s="41">
        <f t="shared" si="41"/>
        <v>0</v>
      </c>
      <c r="P103" s="41">
        <f t="shared" si="41"/>
        <v>0</v>
      </c>
      <c r="Q103" s="41">
        <f t="shared" si="41"/>
        <v>0</v>
      </c>
      <c r="R103" s="41">
        <f t="shared" si="41"/>
        <v>0</v>
      </c>
      <c r="S103" s="41">
        <f t="shared" si="41"/>
        <v>0</v>
      </c>
      <c r="T103" s="41">
        <f t="shared" si="41"/>
        <v>0</v>
      </c>
      <c r="U103" s="41">
        <f t="shared" si="41"/>
        <v>0</v>
      </c>
      <c r="V103" s="41">
        <f t="shared" si="41"/>
        <v>13.393360945610569</v>
      </c>
      <c r="W103" s="41">
        <f t="shared" si="41"/>
        <v>51.01968791197492</v>
      </c>
      <c r="X103" s="41">
        <f t="shared" si="41"/>
        <v>78.197418789658556</v>
      </c>
      <c r="Y103" s="41">
        <f t="shared" si="41"/>
        <v>80.101601534720444</v>
      </c>
      <c r="Z103" s="41">
        <f t="shared" si="41"/>
        <v>82.306938143518295</v>
      </c>
      <c r="AA103" s="41">
        <f t="shared" si="41"/>
        <v>84.908789102254801</v>
      </c>
      <c r="AB103" s="41">
        <f t="shared" si="41"/>
        <v>88.055683262739066</v>
      </c>
      <c r="AC103" s="41">
        <f t="shared" si="41"/>
        <v>91.997839974064462</v>
      </c>
      <c r="AD103" s="41">
        <f t="shared" si="41"/>
        <v>93.01082067759198</v>
      </c>
      <c r="AE103" s="41">
        <f t="shared" si="41"/>
        <v>85.800232177820561</v>
      </c>
      <c r="AF103" s="41">
        <f t="shared" si="41"/>
        <v>75.337753474176992</v>
      </c>
      <c r="AG103" s="41">
        <f t="shared" si="41"/>
        <v>74.129795100759907</v>
      </c>
      <c r="AH103" s="41">
        <f t="shared" si="41"/>
        <v>74.674491673979119</v>
      </c>
      <c r="AI103" s="41">
        <f t="shared" si="41"/>
        <v>1.1368683772161603E-13</v>
      </c>
      <c r="AJ103" s="41">
        <f t="shared" si="41"/>
        <v>0</v>
      </c>
      <c r="AK103" s="41">
        <f t="shared" si="41"/>
        <v>0</v>
      </c>
      <c r="AL103" s="41">
        <f t="shared" si="41"/>
        <v>0</v>
      </c>
      <c r="AM103" s="41">
        <f t="shared" si="41"/>
        <v>0</v>
      </c>
      <c r="AN103" s="41">
        <f t="shared" si="41"/>
        <v>0</v>
      </c>
      <c r="AO103" s="27"/>
      <c r="AP103" s="28"/>
    </row>
    <row r="104" spans="1:42" ht="15.75" customHeight="1" x14ac:dyDescent="0.25">
      <c r="A104" s="13"/>
      <c r="C104" t="s">
        <v>35</v>
      </c>
      <c r="E104" s="98">
        <f t="shared" si="36"/>
        <v>16028.4278425059</v>
      </c>
      <c r="F104" s="42">
        <f>SUM(F99:F103)</f>
        <v>333.76</v>
      </c>
      <c r="G104" s="42">
        <f t="shared" ref="G104:AN104" si="42">SUM(G99:G103)</f>
        <v>0</v>
      </c>
      <c r="H104" s="42">
        <f t="shared" si="42"/>
        <v>0</v>
      </c>
      <c r="I104" s="42">
        <f t="shared" si="42"/>
        <v>0</v>
      </c>
      <c r="J104" s="42">
        <f t="shared" si="42"/>
        <v>0</v>
      </c>
      <c r="K104" s="42">
        <f t="shared" si="42"/>
        <v>0</v>
      </c>
      <c r="L104" s="42">
        <f t="shared" si="42"/>
        <v>0</v>
      </c>
      <c r="M104" s="42">
        <f t="shared" si="42"/>
        <v>0</v>
      </c>
      <c r="N104" s="42">
        <f t="shared" si="42"/>
        <v>272.22300000000001</v>
      </c>
      <c r="O104" s="42">
        <f t="shared" si="42"/>
        <v>0</v>
      </c>
      <c r="P104" s="42">
        <f t="shared" si="42"/>
        <v>0</v>
      </c>
      <c r="Q104" s="42">
        <f t="shared" si="42"/>
        <v>0</v>
      </c>
      <c r="R104" s="42">
        <f t="shared" si="42"/>
        <v>0</v>
      </c>
      <c r="S104" s="42">
        <f t="shared" si="42"/>
        <v>342.95237599999996</v>
      </c>
      <c r="T104" s="42">
        <f t="shared" si="42"/>
        <v>1210.8856967999998</v>
      </c>
      <c r="U104" s="42">
        <f t="shared" si="42"/>
        <v>960.63598612799979</v>
      </c>
      <c r="V104" s="42">
        <f t="shared" si="42"/>
        <v>931.65580801165163</v>
      </c>
      <c r="W104" s="42">
        <f t="shared" si="42"/>
        <v>787.75824792582262</v>
      </c>
      <c r="X104" s="42">
        <f t="shared" si="42"/>
        <v>829.67075000378327</v>
      </c>
      <c r="Y104" s="42">
        <f t="shared" si="42"/>
        <v>846.60439937312776</v>
      </c>
      <c r="Z104" s="42">
        <f t="shared" si="42"/>
        <v>1007.8234630654364</v>
      </c>
      <c r="AA104" s="42">
        <f t="shared" si="42"/>
        <v>1389.6921849516023</v>
      </c>
      <c r="AB104" s="42">
        <f t="shared" si="42"/>
        <v>1303.9435997673327</v>
      </c>
      <c r="AC104" s="42">
        <f t="shared" si="42"/>
        <v>1003.7887982292182</v>
      </c>
      <c r="AD104" s="42">
        <f t="shared" si="42"/>
        <v>939.2918453700679</v>
      </c>
      <c r="AE104" s="42">
        <f t="shared" si="42"/>
        <v>949.00687736414602</v>
      </c>
      <c r="AF104" s="42">
        <f t="shared" si="42"/>
        <v>955.80853156422893</v>
      </c>
      <c r="AG104" s="42">
        <f t="shared" si="42"/>
        <v>972.20998875261296</v>
      </c>
      <c r="AH104" s="42">
        <f t="shared" si="42"/>
        <v>990.71628919886928</v>
      </c>
      <c r="AI104" s="42">
        <f t="shared" si="42"/>
        <v>1.1368683772161603E-13</v>
      </c>
      <c r="AJ104" s="42">
        <f t="shared" si="42"/>
        <v>0</v>
      </c>
      <c r="AK104" s="42">
        <f t="shared" si="42"/>
        <v>0</v>
      </c>
      <c r="AL104" s="42">
        <f t="shared" si="42"/>
        <v>0</v>
      </c>
      <c r="AM104" s="42">
        <f t="shared" si="42"/>
        <v>0</v>
      </c>
      <c r="AN104" s="42">
        <f t="shared" si="42"/>
        <v>0</v>
      </c>
      <c r="AO104" s="47"/>
    </row>
    <row r="105" spans="1:42" ht="15.75" customHeight="1" x14ac:dyDescent="0.25">
      <c r="C105" s="94"/>
    </row>
    <row r="106" spans="1:42" ht="15.6" customHeight="1" x14ac:dyDescent="0.25">
      <c r="C106" s="94" t="s">
        <v>146</v>
      </c>
      <c r="AP106" s="10" t="s">
        <v>33</v>
      </c>
    </row>
    <row r="107" spans="1:42" s="54" customFormat="1" ht="15.75" customHeight="1" x14ac:dyDescent="0.25">
      <c r="A107" s="11"/>
      <c r="B107" s="115"/>
      <c r="C107" s="20" t="s">
        <v>148</v>
      </c>
      <c r="D107" s="116"/>
      <c r="E107" s="99">
        <f>SUM(F107:AN107)</f>
        <v>7952.5253243271136</v>
      </c>
      <c r="F107" s="37">
        <f t="shared" ref="F107:AN107" si="43">+F65</f>
        <v>0</v>
      </c>
      <c r="G107" s="37">
        <f t="shared" si="43"/>
        <v>0</v>
      </c>
      <c r="H107" s="37">
        <f t="shared" si="43"/>
        <v>0</v>
      </c>
      <c r="I107" s="37">
        <f t="shared" si="43"/>
        <v>0</v>
      </c>
      <c r="J107" s="37">
        <f t="shared" si="43"/>
        <v>0</v>
      </c>
      <c r="K107" s="37">
        <f t="shared" si="43"/>
        <v>0</v>
      </c>
      <c r="L107" s="37">
        <f t="shared" si="43"/>
        <v>0</v>
      </c>
      <c r="M107" s="37">
        <f t="shared" si="43"/>
        <v>0</v>
      </c>
      <c r="N107" s="37">
        <f t="shared" si="43"/>
        <v>0</v>
      </c>
      <c r="O107" s="37">
        <f t="shared" si="43"/>
        <v>0</v>
      </c>
      <c r="P107" s="37">
        <f t="shared" si="43"/>
        <v>0</v>
      </c>
      <c r="Q107" s="37">
        <f t="shared" si="43"/>
        <v>0</v>
      </c>
      <c r="R107" s="37">
        <f t="shared" si="43"/>
        <v>0</v>
      </c>
      <c r="S107" s="37">
        <f t="shared" si="43"/>
        <v>960.93529999999987</v>
      </c>
      <c r="T107" s="37">
        <f t="shared" si="43"/>
        <v>3392.8407899999997</v>
      </c>
      <c r="U107" s="37">
        <f t="shared" si="43"/>
        <v>2691.6536933999996</v>
      </c>
      <c r="V107" s="37">
        <f t="shared" si="43"/>
        <v>549.09735345359991</v>
      </c>
      <c r="W107" s="37">
        <f t="shared" si="43"/>
        <v>0</v>
      </c>
      <c r="X107" s="37">
        <f t="shared" si="43"/>
        <v>0</v>
      </c>
      <c r="Y107" s="37">
        <f t="shared" si="43"/>
        <v>0</v>
      </c>
      <c r="Z107" s="37">
        <f t="shared" si="43"/>
        <v>45.297500355215234</v>
      </c>
      <c r="AA107" s="37">
        <f t="shared" si="43"/>
        <v>159.93502048495228</v>
      </c>
      <c r="AB107" s="37">
        <f t="shared" si="43"/>
        <v>126.88178291806213</v>
      </c>
      <c r="AC107" s="37">
        <f t="shared" si="43"/>
        <v>25.883883715284675</v>
      </c>
      <c r="AD107" s="37">
        <f t="shared" si="43"/>
        <v>0</v>
      </c>
      <c r="AE107" s="37">
        <f t="shared" si="43"/>
        <v>0</v>
      </c>
      <c r="AF107" s="37">
        <f t="shared" si="43"/>
        <v>0</v>
      </c>
      <c r="AG107" s="37">
        <f t="shared" si="43"/>
        <v>0</v>
      </c>
      <c r="AH107" s="37">
        <f t="shared" si="43"/>
        <v>0</v>
      </c>
      <c r="AI107" s="37">
        <f t="shared" si="43"/>
        <v>0</v>
      </c>
      <c r="AJ107" s="37">
        <f t="shared" si="43"/>
        <v>0</v>
      </c>
      <c r="AK107" s="37">
        <f t="shared" si="43"/>
        <v>0</v>
      </c>
      <c r="AL107" s="37">
        <f t="shared" si="43"/>
        <v>0</v>
      </c>
      <c r="AM107" s="37">
        <f t="shared" si="43"/>
        <v>0</v>
      </c>
      <c r="AN107" s="37">
        <f t="shared" si="43"/>
        <v>0</v>
      </c>
      <c r="AO107" s="47"/>
      <c r="AP107" s="117"/>
    </row>
    <row r="108" spans="1:42" s="26" customFormat="1" ht="15.75" customHeight="1" x14ac:dyDescent="0.25">
      <c r="A108" s="115"/>
      <c r="C108" s="20" t="s">
        <v>149</v>
      </c>
      <c r="D108" s="93"/>
      <c r="E108" s="85"/>
      <c r="F108" s="41">
        <f>IF(F3&lt;0,F107,0)</f>
        <v>0</v>
      </c>
      <c r="G108" s="41">
        <f t="shared" ref="G108:AN108" si="44">IF(G3&lt;0,G107+F108,0)</f>
        <v>0</v>
      </c>
      <c r="H108" s="41">
        <f t="shared" si="44"/>
        <v>0</v>
      </c>
      <c r="I108" s="41">
        <f t="shared" si="44"/>
        <v>0</v>
      </c>
      <c r="J108" s="41">
        <f t="shared" si="44"/>
        <v>0</v>
      </c>
      <c r="K108" s="41">
        <f t="shared" si="44"/>
        <v>0</v>
      </c>
      <c r="L108" s="41">
        <f t="shared" si="44"/>
        <v>0</v>
      </c>
      <c r="M108" s="41">
        <f t="shared" si="44"/>
        <v>0</v>
      </c>
      <c r="N108" s="41">
        <f t="shared" si="44"/>
        <v>0</v>
      </c>
      <c r="O108" s="41">
        <f t="shared" si="44"/>
        <v>0</v>
      </c>
      <c r="P108" s="41">
        <f t="shared" si="44"/>
        <v>0</v>
      </c>
      <c r="Q108" s="41">
        <f t="shared" si="44"/>
        <v>0</v>
      </c>
      <c r="R108" s="41">
        <f t="shared" si="44"/>
        <v>0</v>
      </c>
      <c r="S108" s="41">
        <f t="shared" si="44"/>
        <v>960.93529999999987</v>
      </c>
      <c r="T108" s="41">
        <f t="shared" si="44"/>
        <v>4353.7760899999994</v>
      </c>
      <c r="U108" s="41">
        <f t="shared" si="44"/>
        <v>7045.429783399999</v>
      </c>
      <c r="V108" s="41">
        <f t="shared" si="44"/>
        <v>0</v>
      </c>
      <c r="W108" s="41">
        <f t="shared" si="44"/>
        <v>0</v>
      </c>
      <c r="X108" s="41">
        <f t="shared" si="44"/>
        <v>0</v>
      </c>
      <c r="Y108" s="41">
        <f t="shared" si="44"/>
        <v>0</v>
      </c>
      <c r="Z108" s="41">
        <f t="shared" si="44"/>
        <v>0</v>
      </c>
      <c r="AA108" s="41">
        <f t="shared" si="44"/>
        <v>0</v>
      </c>
      <c r="AB108" s="41">
        <f t="shared" si="44"/>
        <v>0</v>
      </c>
      <c r="AC108" s="41">
        <f t="shared" si="44"/>
        <v>0</v>
      </c>
      <c r="AD108" s="41">
        <f t="shared" si="44"/>
        <v>0</v>
      </c>
      <c r="AE108" s="41">
        <f t="shared" si="44"/>
        <v>0</v>
      </c>
      <c r="AF108" s="41">
        <f t="shared" si="44"/>
        <v>0</v>
      </c>
      <c r="AG108" s="41">
        <f t="shared" si="44"/>
        <v>0</v>
      </c>
      <c r="AH108" s="41">
        <f t="shared" si="44"/>
        <v>0</v>
      </c>
      <c r="AI108" s="41">
        <f t="shared" si="44"/>
        <v>0</v>
      </c>
      <c r="AJ108" s="41">
        <f t="shared" si="44"/>
        <v>0</v>
      </c>
      <c r="AK108" s="41">
        <f t="shared" si="44"/>
        <v>0</v>
      </c>
      <c r="AL108" s="41">
        <f t="shared" si="44"/>
        <v>0</v>
      </c>
      <c r="AM108" s="41">
        <f t="shared" si="44"/>
        <v>0</v>
      </c>
      <c r="AN108" s="41">
        <f t="shared" si="44"/>
        <v>0</v>
      </c>
      <c r="AO108" s="27"/>
      <c r="AP108" s="28"/>
    </row>
    <row r="109" spans="1:42" ht="15.6" customHeight="1" x14ac:dyDescent="0.25">
      <c r="A109" s="13"/>
      <c r="C109" s="20" t="s">
        <v>150</v>
      </c>
      <c r="E109" s="189">
        <f>SUM(F109:AN109)</f>
        <v>7952.5253243271136</v>
      </c>
      <c r="F109" s="95">
        <f>IF(F3=0,F107+F108,IF(F3&lt;0,0,F107))</f>
        <v>0</v>
      </c>
      <c r="G109" s="95">
        <f t="shared" ref="G109:AN109" si="45">IF(G3=0,G107+F108,IF(G3&lt;0,0,G107))</f>
        <v>0</v>
      </c>
      <c r="H109" s="95">
        <f t="shared" si="45"/>
        <v>0</v>
      </c>
      <c r="I109" s="95">
        <f t="shared" si="45"/>
        <v>0</v>
      </c>
      <c r="J109" s="95">
        <f t="shared" si="45"/>
        <v>0</v>
      </c>
      <c r="K109" s="95">
        <f t="shared" si="45"/>
        <v>0</v>
      </c>
      <c r="L109" s="95">
        <f t="shared" si="45"/>
        <v>0</v>
      </c>
      <c r="M109" s="95">
        <f t="shared" si="45"/>
        <v>0</v>
      </c>
      <c r="N109" s="95">
        <f t="shared" si="45"/>
        <v>0</v>
      </c>
      <c r="O109" s="95">
        <f t="shared" si="45"/>
        <v>0</v>
      </c>
      <c r="P109" s="95">
        <f t="shared" si="45"/>
        <v>0</v>
      </c>
      <c r="Q109" s="95">
        <f t="shared" si="45"/>
        <v>0</v>
      </c>
      <c r="R109" s="95">
        <f t="shared" si="45"/>
        <v>0</v>
      </c>
      <c r="S109" s="95">
        <f t="shared" si="45"/>
        <v>0</v>
      </c>
      <c r="T109" s="95">
        <f t="shared" si="45"/>
        <v>0</v>
      </c>
      <c r="U109" s="95">
        <f t="shared" si="45"/>
        <v>0</v>
      </c>
      <c r="V109" s="95">
        <f t="shared" si="45"/>
        <v>7594.5271368535987</v>
      </c>
      <c r="W109" s="95">
        <f t="shared" si="45"/>
        <v>0</v>
      </c>
      <c r="X109" s="95">
        <f t="shared" si="45"/>
        <v>0</v>
      </c>
      <c r="Y109" s="95">
        <f t="shared" si="45"/>
        <v>0</v>
      </c>
      <c r="Z109" s="95">
        <f t="shared" si="45"/>
        <v>45.297500355215234</v>
      </c>
      <c r="AA109" s="95">
        <f t="shared" si="45"/>
        <v>159.93502048495228</v>
      </c>
      <c r="AB109" s="95">
        <f t="shared" si="45"/>
        <v>126.88178291806213</v>
      </c>
      <c r="AC109" s="95">
        <f t="shared" si="45"/>
        <v>25.883883715284675</v>
      </c>
      <c r="AD109" s="95">
        <f t="shared" si="45"/>
        <v>0</v>
      </c>
      <c r="AE109" s="95">
        <f t="shared" si="45"/>
        <v>0</v>
      </c>
      <c r="AF109" s="95">
        <f t="shared" si="45"/>
        <v>0</v>
      </c>
      <c r="AG109" s="95">
        <f t="shared" si="45"/>
        <v>0</v>
      </c>
      <c r="AH109" s="95">
        <f t="shared" si="45"/>
        <v>0</v>
      </c>
      <c r="AI109" s="95">
        <f t="shared" si="45"/>
        <v>0</v>
      </c>
      <c r="AJ109" s="95">
        <f t="shared" si="45"/>
        <v>0</v>
      </c>
      <c r="AK109" s="95">
        <f t="shared" si="45"/>
        <v>0</v>
      </c>
      <c r="AL109" s="95">
        <f t="shared" si="45"/>
        <v>0</v>
      </c>
      <c r="AM109" s="95">
        <f t="shared" si="45"/>
        <v>0</v>
      </c>
      <c r="AN109" s="95">
        <f t="shared" si="45"/>
        <v>0</v>
      </c>
    </row>
    <row r="110" spans="1:42" ht="15.75" customHeight="1" x14ac:dyDescent="0.25">
      <c r="C110" s="20" t="s">
        <v>151</v>
      </c>
      <c r="E110" s="99">
        <f>SUM(F110:AN110)</f>
        <v>7952.5253243271118</v>
      </c>
      <c r="F110" s="5">
        <f>0.2*(SUM(F109:F109))</f>
        <v>0</v>
      </c>
      <c r="G110" s="5">
        <f>0.2*(SUM(F109:G109))</f>
        <v>0</v>
      </c>
      <c r="H110" s="5">
        <f>0.2*(SUM(F109:H109))</f>
        <v>0</v>
      </c>
      <c r="I110" s="5">
        <f>0.2*(SUM(F109:I109))</f>
        <v>0</v>
      </c>
      <c r="J110" s="5">
        <f t="shared" ref="J110:O110" si="46">0.2*(SUM(F109:J109))</f>
        <v>0</v>
      </c>
      <c r="K110" s="5">
        <f t="shared" si="46"/>
        <v>0</v>
      </c>
      <c r="L110" s="5">
        <f t="shared" si="46"/>
        <v>0</v>
      </c>
      <c r="M110" s="5">
        <f t="shared" si="46"/>
        <v>0</v>
      </c>
      <c r="N110" s="5">
        <f t="shared" si="46"/>
        <v>0</v>
      </c>
      <c r="O110" s="5">
        <f t="shared" si="46"/>
        <v>0</v>
      </c>
      <c r="P110" s="5">
        <f t="shared" ref="P110:AN110" si="47">0.2*(SUM(L109:P109))</f>
        <v>0</v>
      </c>
      <c r="Q110" s="5">
        <f t="shared" si="47"/>
        <v>0</v>
      </c>
      <c r="R110" s="5">
        <f t="shared" si="47"/>
        <v>0</v>
      </c>
      <c r="S110" s="5">
        <f t="shared" si="47"/>
        <v>0</v>
      </c>
      <c r="T110" s="5">
        <f t="shared" si="47"/>
        <v>0</v>
      </c>
      <c r="U110" s="5">
        <f t="shared" si="47"/>
        <v>0</v>
      </c>
      <c r="V110" s="5">
        <f t="shared" si="47"/>
        <v>1518.9054273707197</v>
      </c>
      <c r="W110" s="5">
        <f t="shared" si="47"/>
        <v>1518.9054273707197</v>
      </c>
      <c r="X110" s="5">
        <f t="shared" si="47"/>
        <v>1518.9054273707197</v>
      </c>
      <c r="Y110" s="5">
        <f t="shared" si="47"/>
        <v>1518.9054273707197</v>
      </c>
      <c r="Z110" s="5">
        <f t="shared" si="47"/>
        <v>1527.9649274417629</v>
      </c>
      <c r="AA110" s="5">
        <f t="shared" si="47"/>
        <v>41.046504168033508</v>
      </c>
      <c r="AB110" s="5">
        <f t="shared" si="47"/>
        <v>66.422860751645928</v>
      </c>
      <c r="AC110" s="5">
        <f t="shared" si="47"/>
        <v>71.599637494702876</v>
      </c>
      <c r="AD110" s="5">
        <f t="shared" si="47"/>
        <v>71.599637494702876</v>
      </c>
      <c r="AE110" s="5">
        <f t="shared" si="47"/>
        <v>62.540137423659829</v>
      </c>
      <c r="AF110" s="5">
        <f t="shared" si="47"/>
        <v>30.553133326669361</v>
      </c>
      <c r="AG110" s="5">
        <f t="shared" si="47"/>
        <v>5.1767767430569354</v>
      </c>
      <c r="AH110" s="5">
        <f t="shared" si="47"/>
        <v>0</v>
      </c>
      <c r="AI110" s="5">
        <f t="shared" si="47"/>
        <v>0</v>
      </c>
      <c r="AJ110" s="5">
        <f t="shared" si="47"/>
        <v>0</v>
      </c>
      <c r="AK110" s="5">
        <f t="shared" si="47"/>
        <v>0</v>
      </c>
      <c r="AL110" s="5">
        <f t="shared" si="47"/>
        <v>0</v>
      </c>
      <c r="AM110" s="5">
        <f t="shared" si="47"/>
        <v>0</v>
      </c>
      <c r="AN110" s="5">
        <f t="shared" si="47"/>
        <v>0</v>
      </c>
    </row>
    <row r="111" spans="1:42" ht="15.75" customHeight="1" x14ac:dyDescent="0.25">
      <c r="E111" s="190"/>
    </row>
    <row r="112" spans="1:42" s="27" customFormat="1" ht="15.75" customHeight="1" x14ac:dyDescent="0.25">
      <c r="A112" s="11"/>
      <c r="B112" s="14" t="s">
        <v>34</v>
      </c>
      <c r="E112" s="85">
        <f>SUM(F112:AN112)</f>
        <v>23980.953166833013</v>
      </c>
      <c r="F112" s="39">
        <f t="shared" ref="F112:AN112" si="48">+F104+F110</f>
        <v>333.76</v>
      </c>
      <c r="G112" s="39">
        <f t="shared" si="48"/>
        <v>0</v>
      </c>
      <c r="H112" s="39">
        <f t="shared" si="48"/>
        <v>0</v>
      </c>
      <c r="I112" s="39">
        <f t="shared" si="48"/>
        <v>0</v>
      </c>
      <c r="J112" s="39">
        <f t="shared" si="48"/>
        <v>0</v>
      </c>
      <c r="K112" s="39">
        <f t="shared" si="48"/>
        <v>0</v>
      </c>
      <c r="L112" s="39">
        <f t="shared" si="48"/>
        <v>0</v>
      </c>
      <c r="M112" s="39">
        <f t="shared" si="48"/>
        <v>0</v>
      </c>
      <c r="N112" s="39">
        <f t="shared" si="48"/>
        <v>272.22300000000001</v>
      </c>
      <c r="O112" s="39">
        <f t="shared" si="48"/>
        <v>0</v>
      </c>
      <c r="P112" s="39">
        <f t="shared" si="48"/>
        <v>0</v>
      </c>
      <c r="Q112" s="39">
        <f t="shared" si="48"/>
        <v>0</v>
      </c>
      <c r="R112" s="39">
        <f t="shared" si="48"/>
        <v>0</v>
      </c>
      <c r="S112" s="39">
        <f t="shared" si="48"/>
        <v>342.95237599999996</v>
      </c>
      <c r="T112" s="39">
        <f t="shared" si="48"/>
        <v>1210.8856967999998</v>
      </c>
      <c r="U112" s="39">
        <f t="shared" si="48"/>
        <v>960.63598612799979</v>
      </c>
      <c r="V112" s="39">
        <f t="shared" si="48"/>
        <v>2450.5612353823713</v>
      </c>
      <c r="W112" s="39">
        <f t="shared" si="48"/>
        <v>2306.6636752965424</v>
      </c>
      <c r="X112" s="39">
        <f t="shared" si="48"/>
        <v>2348.576177374503</v>
      </c>
      <c r="Y112" s="39">
        <f t="shared" si="48"/>
        <v>2365.5098267438475</v>
      </c>
      <c r="Z112" s="39">
        <f t="shared" si="48"/>
        <v>2535.7883905071994</v>
      </c>
      <c r="AA112" s="39">
        <f t="shared" si="48"/>
        <v>1430.7386891196359</v>
      </c>
      <c r="AB112" s="39">
        <f t="shared" si="48"/>
        <v>1370.3664605189786</v>
      </c>
      <c r="AC112" s="39">
        <f t="shared" si="48"/>
        <v>1075.388435723921</v>
      </c>
      <c r="AD112" s="39">
        <f t="shared" si="48"/>
        <v>1010.8914828647708</v>
      </c>
      <c r="AE112" s="39">
        <f t="shared" si="48"/>
        <v>1011.5470147878059</v>
      </c>
      <c r="AF112" s="39">
        <f t="shared" si="48"/>
        <v>986.36166489089828</v>
      </c>
      <c r="AG112" s="39">
        <f t="shared" si="48"/>
        <v>977.38676549566992</v>
      </c>
      <c r="AH112" s="39">
        <f t="shared" si="48"/>
        <v>990.71628919886928</v>
      </c>
      <c r="AI112" s="39">
        <f t="shared" si="48"/>
        <v>1.1368683772161603E-13</v>
      </c>
      <c r="AJ112" s="39">
        <f t="shared" si="48"/>
        <v>0</v>
      </c>
      <c r="AK112" s="39">
        <f t="shared" si="48"/>
        <v>0</v>
      </c>
      <c r="AL112" s="39">
        <f t="shared" si="48"/>
        <v>0</v>
      </c>
      <c r="AM112" s="39">
        <f t="shared" si="48"/>
        <v>0</v>
      </c>
      <c r="AN112" s="39">
        <f t="shared" si="48"/>
        <v>0</v>
      </c>
      <c r="AO112" s="35"/>
      <c r="AP112" s="28"/>
    </row>
    <row r="113" spans="1:42" ht="15.75" customHeight="1" x14ac:dyDescent="0.25">
      <c r="A113" s="27"/>
      <c r="E113" s="190"/>
    </row>
    <row r="114" spans="1:42" ht="15.75" customHeight="1" x14ac:dyDescent="0.25">
      <c r="B114" s="46" t="s">
        <v>29</v>
      </c>
    </row>
    <row r="115" spans="1:42" s="26" customFormat="1" ht="15.75" customHeight="1" x14ac:dyDescent="0.25">
      <c r="A115" s="11"/>
      <c r="C115" s="26" t="s">
        <v>36</v>
      </c>
      <c r="E115" s="85">
        <f>SUM(F115:AN115)</f>
        <v>43522.834252436856</v>
      </c>
      <c r="F115" s="41">
        <f t="shared" ref="F115:AN115" si="49">+F84</f>
        <v>0</v>
      </c>
      <c r="G115" s="41">
        <f t="shared" si="49"/>
        <v>0</v>
      </c>
      <c r="H115" s="41">
        <f t="shared" si="49"/>
        <v>0</v>
      </c>
      <c r="I115" s="41">
        <f t="shared" si="49"/>
        <v>0</v>
      </c>
      <c r="J115" s="41">
        <f t="shared" si="49"/>
        <v>0</v>
      </c>
      <c r="K115" s="41">
        <f t="shared" si="49"/>
        <v>0</v>
      </c>
      <c r="L115" s="41">
        <f t="shared" si="49"/>
        <v>0</v>
      </c>
      <c r="M115" s="41">
        <f t="shared" si="49"/>
        <v>0</v>
      </c>
      <c r="N115" s="41">
        <f t="shared" si="49"/>
        <v>0</v>
      </c>
      <c r="O115" s="41">
        <f t="shared" si="49"/>
        <v>0</v>
      </c>
      <c r="P115" s="41">
        <f t="shared" si="49"/>
        <v>0</v>
      </c>
      <c r="Q115" s="41">
        <f t="shared" si="49"/>
        <v>0</v>
      </c>
      <c r="R115" s="41">
        <f t="shared" si="49"/>
        <v>0</v>
      </c>
      <c r="S115" s="41">
        <f t="shared" si="49"/>
        <v>0</v>
      </c>
      <c r="T115" s="41">
        <f t="shared" si="49"/>
        <v>0</v>
      </c>
      <c r="U115" s="41">
        <f t="shared" si="49"/>
        <v>0</v>
      </c>
      <c r="V115" s="41">
        <f t="shared" si="49"/>
        <v>689.9510137499999</v>
      </c>
      <c r="W115" s="41">
        <f t="shared" si="49"/>
        <v>2592.7632832499999</v>
      </c>
      <c r="X115" s="41">
        <f t="shared" si="49"/>
        <v>3914.0354523942005</v>
      </c>
      <c r="Y115" s="41">
        <f t="shared" si="49"/>
        <v>3992.3161614420842</v>
      </c>
      <c r="Z115" s="41">
        <f t="shared" si="49"/>
        <v>4072.1624846709256</v>
      </c>
      <c r="AA115" s="41">
        <f t="shared" si="49"/>
        <v>4153.6057343643442</v>
      </c>
      <c r="AB115" s="41">
        <f t="shared" si="49"/>
        <v>4236.6778490516317</v>
      </c>
      <c r="AC115" s="41">
        <f t="shared" si="49"/>
        <v>4321.4114060326647</v>
      </c>
      <c r="AD115" s="41">
        <f t="shared" si="49"/>
        <v>4222.689896230564</v>
      </c>
      <c r="AE115" s="41">
        <f t="shared" si="49"/>
        <v>3709.1965116960819</v>
      </c>
      <c r="AF115" s="41">
        <f t="shared" si="49"/>
        <v>3018.8423857470434</v>
      </c>
      <c r="AG115" s="41">
        <f t="shared" si="49"/>
        <v>2599.6805418093536</v>
      </c>
      <c r="AH115" s="41">
        <f t="shared" si="49"/>
        <v>1999.5015319979625</v>
      </c>
      <c r="AI115" s="41">
        <f t="shared" si="49"/>
        <v>0</v>
      </c>
      <c r="AJ115" s="41">
        <f t="shared" si="49"/>
        <v>0</v>
      </c>
      <c r="AK115" s="41">
        <f t="shared" si="49"/>
        <v>0</v>
      </c>
      <c r="AL115" s="41">
        <f t="shared" si="49"/>
        <v>0</v>
      </c>
      <c r="AM115" s="41">
        <f t="shared" si="49"/>
        <v>0</v>
      </c>
      <c r="AN115" s="41">
        <f t="shared" si="49"/>
        <v>0</v>
      </c>
      <c r="AO115" s="32"/>
      <c r="AP115" s="28"/>
    </row>
    <row r="116" spans="1:42" s="26" customFormat="1" ht="15.75" customHeight="1" x14ac:dyDescent="0.25">
      <c r="A116" s="13"/>
      <c r="C116" s="26" t="s">
        <v>30</v>
      </c>
      <c r="D116" s="93">
        <f>+Dashboard!N35</f>
        <v>0.8</v>
      </c>
      <c r="E116" s="85">
        <f>SUM(F116:AN116)</f>
        <v>34818.267401949488</v>
      </c>
      <c r="F116" s="41">
        <f t="shared" ref="F116:AN116" si="50">+F84*$D116</f>
        <v>0</v>
      </c>
      <c r="G116" s="41">
        <f t="shared" si="50"/>
        <v>0</v>
      </c>
      <c r="H116" s="41">
        <f t="shared" si="50"/>
        <v>0</v>
      </c>
      <c r="I116" s="41">
        <f t="shared" si="50"/>
        <v>0</v>
      </c>
      <c r="J116" s="41">
        <f t="shared" si="50"/>
        <v>0</v>
      </c>
      <c r="K116" s="41">
        <f t="shared" si="50"/>
        <v>0</v>
      </c>
      <c r="L116" s="41">
        <f t="shared" si="50"/>
        <v>0</v>
      </c>
      <c r="M116" s="41">
        <f t="shared" si="50"/>
        <v>0</v>
      </c>
      <c r="N116" s="41">
        <f t="shared" si="50"/>
        <v>0</v>
      </c>
      <c r="O116" s="41">
        <f t="shared" si="50"/>
        <v>0</v>
      </c>
      <c r="P116" s="41">
        <f t="shared" si="50"/>
        <v>0</v>
      </c>
      <c r="Q116" s="41">
        <f t="shared" si="50"/>
        <v>0</v>
      </c>
      <c r="R116" s="41">
        <f t="shared" si="50"/>
        <v>0</v>
      </c>
      <c r="S116" s="41">
        <f t="shared" si="50"/>
        <v>0</v>
      </c>
      <c r="T116" s="41">
        <f t="shared" si="50"/>
        <v>0</v>
      </c>
      <c r="U116" s="41">
        <f t="shared" si="50"/>
        <v>0</v>
      </c>
      <c r="V116" s="41">
        <f t="shared" si="50"/>
        <v>551.96081099999992</v>
      </c>
      <c r="W116" s="41">
        <f t="shared" si="50"/>
        <v>2074.2106266000001</v>
      </c>
      <c r="X116" s="41">
        <f t="shared" si="50"/>
        <v>3131.2283619153604</v>
      </c>
      <c r="Y116" s="41">
        <f t="shared" si="50"/>
        <v>3193.8529291536674</v>
      </c>
      <c r="Z116" s="41">
        <f t="shared" si="50"/>
        <v>3257.7299877367404</v>
      </c>
      <c r="AA116" s="41">
        <f t="shared" si="50"/>
        <v>3322.8845874914755</v>
      </c>
      <c r="AB116" s="41">
        <f t="shared" si="50"/>
        <v>3389.3422792413057</v>
      </c>
      <c r="AC116" s="41">
        <f t="shared" si="50"/>
        <v>3457.1291248261318</v>
      </c>
      <c r="AD116" s="41">
        <f t="shared" si="50"/>
        <v>3378.1519169844514</v>
      </c>
      <c r="AE116" s="41">
        <f t="shared" si="50"/>
        <v>2967.3572093568655</v>
      </c>
      <c r="AF116" s="41">
        <f t="shared" si="50"/>
        <v>2415.0739085976347</v>
      </c>
      <c r="AG116" s="41">
        <f t="shared" si="50"/>
        <v>2079.7444334474831</v>
      </c>
      <c r="AH116" s="41">
        <f t="shared" si="50"/>
        <v>1599.6012255983701</v>
      </c>
      <c r="AI116" s="41">
        <f t="shared" si="50"/>
        <v>0</v>
      </c>
      <c r="AJ116" s="41">
        <f t="shared" si="50"/>
        <v>0</v>
      </c>
      <c r="AK116" s="41">
        <f t="shared" si="50"/>
        <v>0</v>
      </c>
      <c r="AL116" s="41">
        <f t="shared" si="50"/>
        <v>0</v>
      </c>
      <c r="AM116" s="41">
        <f t="shared" si="50"/>
        <v>0</v>
      </c>
      <c r="AN116" s="41">
        <f t="shared" si="50"/>
        <v>0</v>
      </c>
      <c r="AO116" s="27"/>
      <c r="AP116" s="28"/>
    </row>
    <row r="117" spans="1:42" ht="15.75" customHeight="1" x14ac:dyDescent="0.25">
      <c r="A117" s="13"/>
    </row>
    <row r="118" spans="1:42" ht="15.75" customHeight="1" x14ac:dyDescent="0.25">
      <c r="B118" s="29" t="s">
        <v>37</v>
      </c>
    </row>
    <row r="119" spans="1:42" s="26" customFormat="1" ht="15.75" customHeight="1" x14ac:dyDescent="0.25">
      <c r="A119" s="11"/>
      <c r="C119" s="26" t="s">
        <v>39</v>
      </c>
      <c r="E119" s="119"/>
      <c r="F119" s="31">
        <v>0</v>
      </c>
      <c r="G119" s="36">
        <f t="shared" ref="G119:L119" si="51">+F124</f>
        <v>333.76</v>
      </c>
      <c r="H119" s="36">
        <f t="shared" si="51"/>
        <v>333.76</v>
      </c>
      <c r="I119" s="36">
        <f t="shared" si="51"/>
        <v>333.76</v>
      </c>
      <c r="J119" s="36">
        <f t="shared" si="51"/>
        <v>333.76</v>
      </c>
      <c r="K119" s="36">
        <f t="shared" si="51"/>
        <v>333.76</v>
      </c>
      <c r="L119" s="36">
        <f t="shared" si="51"/>
        <v>333.76</v>
      </c>
      <c r="M119" s="36">
        <f>+L124</f>
        <v>333.76</v>
      </c>
      <c r="N119" s="36">
        <f t="shared" ref="N119:AN119" si="52">+M124</f>
        <v>333.76</v>
      </c>
      <c r="O119" s="36">
        <f t="shared" si="52"/>
        <v>605.98299999999995</v>
      </c>
      <c r="P119" s="36">
        <f t="shared" si="52"/>
        <v>605.98299999999995</v>
      </c>
      <c r="Q119" s="36">
        <f t="shared" si="52"/>
        <v>605.98299999999995</v>
      </c>
      <c r="R119" s="36">
        <f t="shared" si="52"/>
        <v>605.98299999999995</v>
      </c>
      <c r="S119" s="36">
        <f t="shared" si="52"/>
        <v>605.98299999999995</v>
      </c>
      <c r="T119" s="36">
        <f t="shared" si="52"/>
        <v>948.93537599999991</v>
      </c>
      <c r="U119" s="36">
        <f t="shared" si="52"/>
        <v>2159.8210727999995</v>
      </c>
      <c r="V119" s="36">
        <f t="shared" si="52"/>
        <v>3120.4570589279992</v>
      </c>
      <c r="W119" s="36">
        <f t="shared" si="52"/>
        <v>5019.0574833103701</v>
      </c>
      <c r="X119" s="36">
        <f t="shared" si="52"/>
        <v>5251.5105320069124</v>
      </c>
      <c r="Y119" s="36">
        <f t="shared" si="52"/>
        <v>4468.8583474660554</v>
      </c>
      <c r="Z119" s="36">
        <f t="shared" si="52"/>
        <v>3640.5152450562359</v>
      </c>
      <c r="AA119" s="36">
        <f t="shared" si="52"/>
        <v>2918.5736478266954</v>
      </c>
      <c r="AB119" s="36">
        <f t="shared" si="52"/>
        <v>1026.4277494548555</v>
      </c>
      <c r="AC119" s="36">
        <f t="shared" si="52"/>
        <v>0</v>
      </c>
      <c r="AD119" s="36">
        <f t="shared" si="52"/>
        <v>0</v>
      </c>
      <c r="AE119" s="36">
        <f t="shared" si="52"/>
        <v>0</v>
      </c>
      <c r="AF119" s="36">
        <f t="shared" si="52"/>
        <v>0</v>
      </c>
      <c r="AG119" s="36">
        <f t="shared" si="52"/>
        <v>0</v>
      </c>
      <c r="AH119" s="36">
        <f t="shared" si="52"/>
        <v>0</v>
      </c>
      <c r="AI119" s="36">
        <f t="shared" si="52"/>
        <v>0</v>
      </c>
      <c r="AJ119" s="36">
        <f t="shared" si="52"/>
        <v>1.1368683772161603E-13</v>
      </c>
      <c r="AK119" s="36">
        <f t="shared" si="52"/>
        <v>1.1368683772161603E-13</v>
      </c>
      <c r="AL119" s="36">
        <f t="shared" si="52"/>
        <v>1.1368683772161603E-13</v>
      </c>
      <c r="AM119" s="36">
        <f t="shared" si="52"/>
        <v>1.1368683772161603E-13</v>
      </c>
      <c r="AN119" s="36">
        <f t="shared" si="52"/>
        <v>1.1368683772161603E-13</v>
      </c>
      <c r="AO119" s="27"/>
      <c r="AP119" s="28"/>
    </row>
    <row r="120" spans="1:42" s="26" customFormat="1" ht="15.75" customHeight="1" x14ac:dyDescent="0.25">
      <c r="A120" s="13"/>
      <c r="B120" s="13"/>
      <c r="C120" s="26" t="s">
        <v>40</v>
      </c>
      <c r="E120" s="85">
        <f>SUM(F120:AN120)</f>
        <v>23980.953166833013</v>
      </c>
      <c r="F120" s="36">
        <f t="shared" ref="F120:AN120" si="53">+F112</f>
        <v>333.76</v>
      </c>
      <c r="G120" s="36">
        <f t="shared" si="53"/>
        <v>0</v>
      </c>
      <c r="H120" s="36">
        <f t="shared" si="53"/>
        <v>0</v>
      </c>
      <c r="I120" s="36">
        <f t="shared" si="53"/>
        <v>0</v>
      </c>
      <c r="J120" s="36">
        <f t="shared" si="53"/>
        <v>0</v>
      </c>
      <c r="K120" s="36">
        <f t="shared" si="53"/>
        <v>0</v>
      </c>
      <c r="L120" s="36">
        <f t="shared" si="53"/>
        <v>0</v>
      </c>
      <c r="M120" s="36">
        <f t="shared" si="53"/>
        <v>0</v>
      </c>
      <c r="N120" s="36">
        <f t="shared" si="53"/>
        <v>272.22300000000001</v>
      </c>
      <c r="O120" s="36">
        <f t="shared" si="53"/>
        <v>0</v>
      </c>
      <c r="P120" s="36">
        <f t="shared" si="53"/>
        <v>0</v>
      </c>
      <c r="Q120" s="36">
        <f t="shared" si="53"/>
        <v>0</v>
      </c>
      <c r="R120" s="36">
        <f t="shared" si="53"/>
        <v>0</v>
      </c>
      <c r="S120" s="36">
        <f t="shared" si="53"/>
        <v>342.95237599999996</v>
      </c>
      <c r="T120" s="36">
        <f t="shared" si="53"/>
        <v>1210.8856967999998</v>
      </c>
      <c r="U120" s="36">
        <f t="shared" si="53"/>
        <v>960.63598612799979</v>
      </c>
      <c r="V120" s="36">
        <f t="shared" si="53"/>
        <v>2450.5612353823713</v>
      </c>
      <c r="W120" s="36">
        <f t="shared" si="53"/>
        <v>2306.6636752965424</v>
      </c>
      <c r="X120" s="36">
        <f t="shared" si="53"/>
        <v>2348.576177374503</v>
      </c>
      <c r="Y120" s="36">
        <f t="shared" si="53"/>
        <v>2365.5098267438475</v>
      </c>
      <c r="Z120" s="36">
        <f t="shared" si="53"/>
        <v>2535.7883905071994</v>
      </c>
      <c r="AA120" s="36">
        <f t="shared" si="53"/>
        <v>1430.7386891196359</v>
      </c>
      <c r="AB120" s="36">
        <f t="shared" si="53"/>
        <v>1370.3664605189786</v>
      </c>
      <c r="AC120" s="36">
        <f t="shared" si="53"/>
        <v>1075.388435723921</v>
      </c>
      <c r="AD120" s="36">
        <f t="shared" si="53"/>
        <v>1010.8914828647708</v>
      </c>
      <c r="AE120" s="36">
        <f t="shared" si="53"/>
        <v>1011.5470147878059</v>
      </c>
      <c r="AF120" s="36">
        <f t="shared" si="53"/>
        <v>986.36166489089828</v>
      </c>
      <c r="AG120" s="36">
        <f t="shared" si="53"/>
        <v>977.38676549566992</v>
      </c>
      <c r="AH120" s="36">
        <f t="shared" si="53"/>
        <v>990.71628919886928</v>
      </c>
      <c r="AI120" s="36">
        <f t="shared" si="53"/>
        <v>1.1368683772161603E-13</v>
      </c>
      <c r="AJ120" s="36">
        <f t="shared" si="53"/>
        <v>0</v>
      </c>
      <c r="AK120" s="36">
        <f t="shared" si="53"/>
        <v>0</v>
      </c>
      <c r="AL120" s="36">
        <f t="shared" si="53"/>
        <v>0</v>
      </c>
      <c r="AM120" s="36">
        <f t="shared" si="53"/>
        <v>0</v>
      </c>
      <c r="AN120" s="36">
        <f t="shared" si="53"/>
        <v>0</v>
      </c>
      <c r="AO120" s="32"/>
      <c r="AP120" s="28"/>
    </row>
    <row r="121" spans="1:42" s="26" customFormat="1" ht="15.75" customHeight="1" x14ac:dyDescent="0.25">
      <c r="A121" s="13"/>
      <c r="B121" s="13"/>
      <c r="C121" s="26" t="s">
        <v>71</v>
      </c>
      <c r="E121" s="85"/>
      <c r="F121" s="42">
        <f t="shared" ref="F121:Y121" si="54">+F119+F120</f>
        <v>333.76</v>
      </c>
      <c r="G121" s="42">
        <f t="shared" si="54"/>
        <v>333.76</v>
      </c>
      <c r="H121" s="42">
        <f t="shared" si="54"/>
        <v>333.76</v>
      </c>
      <c r="I121" s="42">
        <f t="shared" si="54"/>
        <v>333.76</v>
      </c>
      <c r="J121" s="42">
        <f t="shared" si="54"/>
        <v>333.76</v>
      </c>
      <c r="K121" s="42">
        <f t="shared" si="54"/>
        <v>333.76</v>
      </c>
      <c r="L121" s="42">
        <f t="shared" si="54"/>
        <v>333.76</v>
      </c>
      <c r="M121" s="42">
        <f t="shared" si="54"/>
        <v>333.76</v>
      </c>
      <c r="N121" s="42">
        <f t="shared" si="54"/>
        <v>605.98299999999995</v>
      </c>
      <c r="O121" s="42">
        <f t="shared" si="54"/>
        <v>605.98299999999995</v>
      </c>
      <c r="P121" s="42">
        <f t="shared" si="54"/>
        <v>605.98299999999995</v>
      </c>
      <c r="Q121" s="42">
        <f t="shared" si="54"/>
        <v>605.98299999999995</v>
      </c>
      <c r="R121" s="42">
        <f t="shared" si="54"/>
        <v>605.98299999999995</v>
      </c>
      <c r="S121" s="42">
        <f t="shared" si="54"/>
        <v>948.93537599999991</v>
      </c>
      <c r="T121" s="42">
        <f t="shared" si="54"/>
        <v>2159.8210727999995</v>
      </c>
      <c r="U121" s="42">
        <f t="shared" si="54"/>
        <v>3120.4570589279992</v>
      </c>
      <c r="V121" s="42">
        <f t="shared" si="54"/>
        <v>5571.01829431037</v>
      </c>
      <c r="W121" s="42">
        <f t="shared" si="54"/>
        <v>7325.7211586069125</v>
      </c>
      <c r="X121" s="42">
        <f t="shared" si="54"/>
        <v>7600.0867093814159</v>
      </c>
      <c r="Y121" s="42">
        <f t="shared" si="54"/>
        <v>6834.3681742099034</v>
      </c>
      <c r="Z121" s="42">
        <f>+Z119+Z120</f>
        <v>6176.3036355634358</v>
      </c>
      <c r="AA121" s="42">
        <f t="shared" ref="AA121:AN121" si="55">+AA119+AA120</f>
        <v>4349.312336946331</v>
      </c>
      <c r="AB121" s="42">
        <f t="shared" si="55"/>
        <v>2396.7942099738339</v>
      </c>
      <c r="AC121" s="42">
        <f t="shared" si="55"/>
        <v>1075.388435723921</v>
      </c>
      <c r="AD121" s="42">
        <f t="shared" si="55"/>
        <v>1010.8914828647708</v>
      </c>
      <c r="AE121" s="42">
        <f t="shared" si="55"/>
        <v>1011.5470147878059</v>
      </c>
      <c r="AF121" s="42">
        <f t="shared" si="55"/>
        <v>986.36166489089828</v>
      </c>
      <c r="AG121" s="42">
        <f t="shared" si="55"/>
        <v>977.38676549566992</v>
      </c>
      <c r="AH121" s="42">
        <f t="shared" si="55"/>
        <v>990.71628919886928</v>
      </c>
      <c r="AI121" s="42">
        <f t="shared" si="55"/>
        <v>1.1368683772161603E-13</v>
      </c>
      <c r="AJ121" s="42">
        <f t="shared" si="55"/>
        <v>1.1368683772161603E-13</v>
      </c>
      <c r="AK121" s="42">
        <f t="shared" si="55"/>
        <v>1.1368683772161603E-13</v>
      </c>
      <c r="AL121" s="42">
        <f t="shared" si="55"/>
        <v>1.1368683772161603E-13</v>
      </c>
      <c r="AM121" s="42">
        <f t="shared" si="55"/>
        <v>1.1368683772161603E-13</v>
      </c>
      <c r="AN121" s="42">
        <f t="shared" si="55"/>
        <v>1.1368683772161603E-13</v>
      </c>
      <c r="AO121" s="27"/>
      <c r="AP121" s="28"/>
    </row>
    <row r="122" spans="1:42" s="26" customFormat="1" ht="15.75" customHeight="1" x14ac:dyDescent="0.25">
      <c r="A122" s="13"/>
      <c r="B122" s="13"/>
      <c r="E122" s="85"/>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27"/>
      <c r="AP122" s="28"/>
    </row>
    <row r="123" spans="1:42" s="14" customFormat="1" ht="15.75" customHeight="1" x14ac:dyDescent="0.25">
      <c r="A123" s="13"/>
      <c r="B123" s="13"/>
      <c r="C123" s="14" t="s">
        <v>38</v>
      </c>
      <c r="E123" s="85">
        <f>SUM(F123:AN123)</f>
        <v>23980.953166833013</v>
      </c>
      <c r="F123" s="101">
        <f t="shared" ref="F123:AN123" si="56">IF(F116&lt;F121,F116,F121)</f>
        <v>0</v>
      </c>
      <c r="G123" s="101">
        <f t="shared" si="56"/>
        <v>0</v>
      </c>
      <c r="H123" s="101">
        <f t="shared" si="56"/>
        <v>0</v>
      </c>
      <c r="I123" s="101">
        <f t="shared" si="56"/>
        <v>0</v>
      </c>
      <c r="J123" s="101">
        <f t="shared" si="56"/>
        <v>0</v>
      </c>
      <c r="K123" s="101">
        <f t="shared" si="56"/>
        <v>0</v>
      </c>
      <c r="L123" s="101">
        <f t="shared" si="56"/>
        <v>0</v>
      </c>
      <c r="M123" s="101">
        <f t="shared" si="56"/>
        <v>0</v>
      </c>
      <c r="N123" s="101">
        <f t="shared" si="56"/>
        <v>0</v>
      </c>
      <c r="O123" s="101">
        <f t="shared" si="56"/>
        <v>0</v>
      </c>
      <c r="P123" s="101">
        <f t="shared" si="56"/>
        <v>0</v>
      </c>
      <c r="Q123" s="101">
        <f t="shared" si="56"/>
        <v>0</v>
      </c>
      <c r="R123" s="101">
        <f t="shared" si="56"/>
        <v>0</v>
      </c>
      <c r="S123" s="101">
        <f t="shared" si="56"/>
        <v>0</v>
      </c>
      <c r="T123" s="101">
        <f t="shared" si="56"/>
        <v>0</v>
      </c>
      <c r="U123" s="101">
        <f t="shared" si="56"/>
        <v>0</v>
      </c>
      <c r="V123" s="101">
        <f t="shared" si="56"/>
        <v>551.96081099999992</v>
      </c>
      <c r="W123" s="101">
        <f t="shared" si="56"/>
        <v>2074.2106266000001</v>
      </c>
      <c r="X123" s="101">
        <f t="shared" si="56"/>
        <v>3131.2283619153604</v>
      </c>
      <c r="Y123" s="101">
        <f t="shared" si="56"/>
        <v>3193.8529291536674</v>
      </c>
      <c r="Z123" s="101">
        <f t="shared" si="56"/>
        <v>3257.7299877367404</v>
      </c>
      <c r="AA123" s="101">
        <f t="shared" si="56"/>
        <v>3322.8845874914755</v>
      </c>
      <c r="AB123" s="101">
        <f t="shared" si="56"/>
        <v>2396.7942099738339</v>
      </c>
      <c r="AC123" s="101">
        <f t="shared" si="56"/>
        <v>1075.388435723921</v>
      </c>
      <c r="AD123" s="101">
        <f t="shared" si="56"/>
        <v>1010.8914828647708</v>
      </c>
      <c r="AE123" s="101">
        <f t="shared" si="56"/>
        <v>1011.5470147878059</v>
      </c>
      <c r="AF123" s="101">
        <f t="shared" si="56"/>
        <v>986.36166489089828</v>
      </c>
      <c r="AG123" s="101">
        <f t="shared" si="56"/>
        <v>977.38676549566992</v>
      </c>
      <c r="AH123" s="101">
        <f t="shared" si="56"/>
        <v>990.71628919886928</v>
      </c>
      <c r="AI123" s="101">
        <f t="shared" si="56"/>
        <v>0</v>
      </c>
      <c r="AJ123" s="101">
        <f t="shared" si="56"/>
        <v>0</v>
      </c>
      <c r="AK123" s="101">
        <f t="shared" si="56"/>
        <v>0</v>
      </c>
      <c r="AL123" s="101">
        <f t="shared" si="56"/>
        <v>0</v>
      </c>
      <c r="AM123" s="101">
        <f t="shared" si="56"/>
        <v>0</v>
      </c>
      <c r="AN123" s="101">
        <f t="shared" si="56"/>
        <v>0</v>
      </c>
      <c r="AO123" s="119"/>
      <c r="AP123" s="100"/>
    </row>
    <row r="124" spans="1:42" s="26" customFormat="1" ht="15.75" customHeight="1" x14ac:dyDescent="0.25">
      <c r="A124" s="13"/>
      <c r="B124" s="13"/>
      <c r="C124" s="26" t="s">
        <v>43</v>
      </c>
      <c r="E124" s="119"/>
      <c r="F124" s="41">
        <f>+F121-F123</f>
        <v>333.76</v>
      </c>
      <c r="G124" s="41">
        <f t="shared" ref="G124:AN124" si="57">+G121-G123</f>
        <v>333.76</v>
      </c>
      <c r="H124" s="41">
        <f t="shared" si="57"/>
        <v>333.76</v>
      </c>
      <c r="I124" s="41">
        <f t="shared" si="57"/>
        <v>333.76</v>
      </c>
      <c r="J124" s="41">
        <f t="shared" si="57"/>
        <v>333.76</v>
      </c>
      <c r="K124" s="41">
        <f t="shared" si="57"/>
        <v>333.76</v>
      </c>
      <c r="L124" s="41">
        <f t="shared" si="57"/>
        <v>333.76</v>
      </c>
      <c r="M124" s="41">
        <f t="shared" si="57"/>
        <v>333.76</v>
      </c>
      <c r="N124" s="41">
        <f t="shared" si="57"/>
        <v>605.98299999999995</v>
      </c>
      <c r="O124" s="41">
        <f t="shared" si="57"/>
        <v>605.98299999999995</v>
      </c>
      <c r="P124" s="41">
        <f t="shared" si="57"/>
        <v>605.98299999999995</v>
      </c>
      <c r="Q124" s="41">
        <f t="shared" si="57"/>
        <v>605.98299999999995</v>
      </c>
      <c r="R124" s="41">
        <f t="shared" si="57"/>
        <v>605.98299999999995</v>
      </c>
      <c r="S124" s="41">
        <f t="shared" si="57"/>
        <v>948.93537599999991</v>
      </c>
      <c r="T124" s="41">
        <f t="shared" si="57"/>
        <v>2159.8210727999995</v>
      </c>
      <c r="U124" s="41">
        <f t="shared" si="57"/>
        <v>3120.4570589279992</v>
      </c>
      <c r="V124" s="41">
        <f t="shared" si="57"/>
        <v>5019.0574833103701</v>
      </c>
      <c r="W124" s="41">
        <f t="shared" si="57"/>
        <v>5251.5105320069124</v>
      </c>
      <c r="X124" s="41">
        <f t="shared" si="57"/>
        <v>4468.8583474660554</v>
      </c>
      <c r="Y124" s="41">
        <f t="shared" si="57"/>
        <v>3640.5152450562359</v>
      </c>
      <c r="Z124" s="41">
        <f t="shared" si="57"/>
        <v>2918.5736478266954</v>
      </c>
      <c r="AA124" s="41">
        <f t="shared" si="57"/>
        <v>1026.4277494548555</v>
      </c>
      <c r="AB124" s="41">
        <f t="shared" si="57"/>
        <v>0</v>
      </c>
      <c r="AC124" s="41">
        <f t="shared" si="57"/>
        <v>0</v>
      </c>
      <c r="AD124" s="41">
        <f t="shared" si="57"/>
        <v>0</v>
      </c>
      <c r="AE124" s="41">
        <f t="shared" si="57"/>
        <v>0</v>
      </c>
      <c r="AF124" s="41">
        <f t="shared" si="57"/>
        <v>0</v>
      </c>
      <c r="AG124" s="41">
        <f t="shared" si="57"/>
        <v>0</v>
      </c>
      <c r="AH124" s="41">
        <f t="shared" si="57"/>
        <v>0</v>
      </c>
      <c r="AI124" s="41">
        <f t="shared" si="57"/>
        <v>1.1368683772161603E-13</v>
      </c>
      <c r="AJ124" s="41">
        <f t="shared" si="57"/>
        <v>1.1368683772161603E-13</v>
      </c>
      <c r="AK124" s="41">
        <f t="shared" si="57"/>
        <v>1.1368683772161603E-13</v>
      </c>
      <c r="AL124" s="41">
        <f t="shared" si="57"/>
        <v>1.1368683772161603E-13</v>
      </c>
      <c r="AM124" s="41">
        <f t="shared" si="57"/>
        <v>1.1368683772161603E-13</v>
      </c>
      <c r="AN124" s="41">
        <f t="shared" si="57"/>
        <v>1.1368683772161603E-13</v>
      </c>
      <c r="AO124" s="27"/>
      <c r="AP124" s="28"/>
    </row>
    <row r="125" spans="1:42" s="26" customFormat="1" ht="15.75" customHeight="1" x14ac:dyDescent="0.25">
      <c r="A125" s="13"/>
      <c r="B125" s="13"/>
      <c r="C125" s="26" t="s">
        <v>44</v>
      </c>
      <c r="E125" s="85"/>
      <c r="F125" s="41">
        <f>+F123</f>
        <v>0</v>
      </c>
      <c r="G125" s="41">
        <f>G123+F125</f>
        <v>0</v>
      </c>
      <c r="H125" s="41">
        <f t="shared" ref="H125:AN125" si="58">H123+G125</f>
        <v>0</v>
      </c>
      <c r="I125" s="41">
        <f t="shared" si="58"/>
        <v>0</v>
      </c>
      <c r="J125" s="41">
        <f t="shared" si="58"/>
        <v>0</v>
      </c>
      <c r="K125" s="41">
        <f t="shared" si="58"/>
        <v>0</v>
      </c>
      <c r="L125" s="41">
        <f t="shared" si="58"/>
        <v>0</v>
      </c>
      <c r="M125" s="41">
        <f t="shared" si="58"/>
        <v>0</v>
      </c>
      <c r="N125" s="41">
        <f t="shared" si="58"/>
        <v>0</v>
      </c>
      <c r="O125" s="41">
        <f t="shared" si="58"/>
        <v>0</v>
      </c>
      <c r="P125" s="41">
        <f t="shared" si="58"/>
        <v>0</v>
      </c>
      <c r="Q125" s="41">
        <f t="shared" si="58"/>
        <v>0</v>
      </c>
      <c r="R125" s="41">
        <f t="shared" si="58"/>
        <v>0</v>
      </c>
      <c r="S125" s="41">
        <f t="shared" si="58"/>
        <v>0</v>
      </c>
      <c r="T125" s="41">
        <f t="shared" si="58"/>
        <v>0</v>
      </c>
      <c r="U125" s="41">
        <f t="shared" si="58"/>
        <v>0</v>
      </c>
      <c r="V125" s="41">
        <f t="shared" si="58"/>
        <v>551.96081099999992</v>
      </c>
      <c r="W125" s="41">
        <f t="shared" si="58"/>
        <v>2626.1714376</v>
      </c>
      <c r="X125" s="41">
        <f t="shared" si="58"/>
        <v>5757.3997995153604</v>
      </c>
      <c r="Y125" s="41">
        <f t="shared" si="58"/>
        <v>8951.2527286690274</v>
      </c>
      <c r="Z125" s="41">
        <f t="shared" si="58"/>
        <v>12208.982716405768</v>
      </c>
      <c r="AA125" s="41">
        <f t="shared" si="58"/>
        <v>15531.867303897243</v>
      </c>
      <c r="AB125" s="41">
        <f t="shared" si="58"/>
        <v>17928.661513871077</v>
      </c>
      <c r="AC125" s="41">
        <f t="shared" si="58"/>
        <v>19004.049949594999</v>
      </c>
      <c r="AD125" s="41">
        <f t="shared" si="58"/>
        <v>20014.941432459771</v>
      </c>
      <c r="AE125" s="41">
        <f t="shared" si="58"/>
        <v>21026.488447247575</v>
      </c>
      <c r="AF125" s="41">
        <f t="shared" si="58"/>
        <v>22012.850112138472</v>
      </c>
      <c r="AG125" s="41">
        <f t="shared" si="58"/>
        <v>22990.236877634143</v>
      </c>
      <c r="AH125" s="41">
        <f t="shared" si="58"/>
        <v>23980.953166833013</v>
      </c>
      <c r="AI125" s="41">
        <f t="shared" si="58"/>
        <v>23980.953166833013</v>
      </c>
      <c r="AJ125" s="41">
        <f t="shared" si="58"/>
        <v>23980.953166833013</v>
      </c>
      <c r="AK125" s="41">
        <f t="shared" si="58"/>
        <v>23980.953166833013</v>
      </c>
      <c r="AL125" s="41">
        <f t="shared" si="58"/>
        <v>23980.953166833013</v>
      </c>
      <c r="AM125" s="41">
        <f t="shared" si="58"/>
        <v>23980.953166833013</v>
      </c>
      <c r="AN125" s="41">
        <f t="shared" si="58"/>
        <v>23980.953166833013</v>
      </c>
      <c r="AO125" s="27"/>
      <c r="AP125" s="28"/>
    </row>
    <row r="126" spans="1:42" s="26" customFormat="1" ht="15.75" customHeight="1" x14ac:dyDescent="0.25">
      <c r="A126" s="13"/>
      <c r="B126" s="13"/>
      <c r="E126" s="85"/>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27"/>
      <c r="AP126" s="28"/>
    </row>
    <row r="127" spans="1:42" s="26" customFormat="1" ht="15.75" customHeight="1" x14ac:dyDescent="0.25">
      <c r="A127" s="13"/>
      <c r="B127" s="13"/>
      <c r="E127" s="119"/>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27"/>
      <c r="AP127" s="28"/>
    </row>
    <row r="128" spans="1:42" s="26" customFormat="1" ht="15.75" customHeight="1" x14ac:dyDescent="0.25">
      <c r="A128" s="11" t="s">
        <v>181</v>
      </c>
      <c r="B128" s="29" t="s">
        <v>182</v>
      </c>
      <c r="C128" s="43"/>
      <c r="D128" s="43"/>
      <c r="E128" s="119"/>
      <c r="F128" s="41"/>
      <c r="G128" s="41"/>
      <c r="H128" s="41"/>
      <c r="I128" s="41"/>
      <c r="J128" s="41"/>
      <c r="K128" s="41"/>
      <c r="L128" s="41"/>
      <c r="M128" s="41"/>
      <c r="N128" s="41"/>
      <c r="O128" s="41"/>
      <c r="P128" s="41"/>
      <c r="Q128" s="41"/>
      <c r="R128" s="41"/>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27"/>
      <c r="AP128" s="28"/>
    </row>
    <row r="129" spans="1:42" s="26" customFormat="1" ht="15.75" customHeight="1" x14ac:dyDescent="0.25">
      <c r="A129" s="13"/>
      <c r="B129" s="13"/>
      <c r="C129" s="43" t="s">
        <v>185</v>
      </c>
      <c r="D129" s="93">
        <f>Dashboard!D25</f>
        <v>0.75</v>
      </c>
      <c r="E129" s="85">
        <f>SUM(F129:AN129)</f>
        <v>8484.0887165085405</v>
      </c>
      <c r="F129" s="41">
        <f t="shared" ref="F129:AN129" si="59">+F55*$D$129</f>
        <v>0</v>
      </c>
      <c r="G129" s="41">
        <f t="shared" si="59"/>
        <v>0</v>
      </c>
      <c r="H129" s="41">
        <f t="shared" si="59"/>
        <v>0</v>
      </c>
      <c r="I129" s="41">
        <f t="shared" si="59"/>
        <v>0</v>
      </c>
      <c r="J129" s="41">
        <f t="shared" si="59"/>
        <v>0</v>
      </c>
      <c r="K129" s="41">
        <f t="shared" si="59"/>
        <v>0</v>
      </c>
      <c r="L129" s="41">
        <f t="shared" si="59"/>
        <v>0</v>
      </c>
      <c r="M129" s="41">
        <f t="shared" si="59"/>
        <v>0</v>
      </c>
      <c r="N129" s="41">
        <f t="shared" si="59"/>
        <v>0</v>
      </c>
      <c r="O129" s="41">
        <f t="shared" si="59"/>
        <v>0</v>
      </c>
      <c r="P129" s="41">
        <f t="shared" si="59"/>
        <v>0</v>
      </c>
      <c r="Q129" s="41">
        <f t="shared" si="59"/>
        <v>0</v>
      </c>
      <c r="R129" s="41">
        <f t="shared" si="59"/>
        <v>0</v>
      </c>
      <c r="S129" s="41">
        <f t="shared" si="59"/>
        <v>937.59899999999993</v>
      </c>
      <c r="T129" s="41">
        <f t="shared" si="59"/>
        <v>3310.4456999999993</v>
      </c>
      <c r="U129" s="41">
        <f t="shared" si="59"/>
        <v>2626.2869219999993</v>
      </c>
      <c r="V129" s="41">
        <f t="shared" si="59"/>
        <v>535.76253208799983</v>
      </c>
      <c r="W129" s="41">
        <f t="shared" si="59"/>
        <v>0</v>
      </c>
      <c r="X129" s="41">
        <f t="shared" si="59"/>
        <v>0</v>
      </c>
      <c r="Y129" s="41">
        <f t="shared" si="59"/>
        <v>0</v>
      </c>
      <c r="Z129" s="41">
        <f t="shared" si="59"/>
        <v>135.89250106564572</v>
      </c>
      <c r="AA129" s="41">
        <f t="shared" si="59"/>
        <v>479.80506145485685</v>
      </c>
      <c r="AB129" s="41">
        <f t="shared" si="59"/>
        <v>380.64534875418639</v>
      </c>
      <c r="AC129" s="41">
        <f t="shared" si="59"/>
        <v>77.651651145854032</v>
      </c>
      <c r="AD129" s="41">
        <f t="shared" si="59"/>
        <v>0</v>
      </c>
      <c r="AE129" s="41">
        <f t="shared" si="59"/>
        <v>0</v>
      </c>
      <c r="AF129" s="41">
        <f t="shared" si="59"/>
        <v>0</v>
      </c>
      <c r="AG129" s="41">
        <f t="shared" si="59"/>
        <v>0</v>
      </c>
      <c r="AH129" s="41">
        <f t="shared" si="59"/>
        <v>0</v>
      </c>
      <c r="AI129" s="41">
        <f t="shared" si="59"/>
        <v>0</v>
      </c>
      <c r="AJ129" s="41">
        <f t="shared" si="59"/>
        <v>0</v>
      </c>
      <c r="AK129" s="41">
        <f t="shared" si="59"/>
        <v>0</v>
      </c>
      <c r="AL129" s="41">
        <f t="shared" si="59"/>
        <v>0</v>
      </c>
      <c r="AM129" s="41">
        <f t="shared" si="59"/>
        <v>0</v>
      </c>
      <c r="AN129" s="41">
        <f t="shared" si="59"/>
        <v>0</v>
      </c>
      <c r="AO129" s="27"/>
      <c r="AP129" s="28"/>
    </row>
    <row r="130" spans="1:42" s="26" customFormat="1" ht="15.75" customHeight="1" x14ac:dyDescent="0.25">
      <c r="A130" s="13"/>
      <c r="B130" s="13"/>
      <c r="C130" s="43" t="s">
        <v>183</v>
      </c>
      <c r="D130" s="43"/>
      <c r="E130" s="85">
        <f>SUM(F130:AN130)</f>
        <v>9535.8277987604688</v>
      </c>
      <c r="F130" s="41">
        <f>IF(D132&lt;=0,0,IF(F9=0,0,(F9/($E9*0.75)*$E129)))</f>
        <v>0</v>
      </c>
      <c r="G130" s="41">
        <f t="shared" ref="G130:AN130" si="60">IF(F132&lt;=0,0,IF(G9=0,0,(G9/($E9*0.75)*$E129)))</f>
        <v>0</v>
      </c>
      <c r="H130" s="41">
        <f t="shared" si="60"/>
        <v>0</v>
      </c>
      <c r="I130" s="41">
        <f t="shared" si="60"/>
        <v>0</v>
      </c>
      <c r="J130" s="41">
        <f t="shared" si="60"/>
        <v>0</v>
      </c>
      <c r="K130" s="41">
        <f t="shared" si="60"/>
        <v>0</v>
      </c>
      <c r="L130" s="41">
        <f t="shared" si="60"/>
        <v>0</v>
      </c>
      <c r="M130" s="41">
        <f t="shared" si="60"/>
        <v>0</v>
      </c>
      <c r="N130" s="41">
        <f t="shared" si="60"/>
        <v>0</v>
      </c>
      <c r="O130" s="41">
        <f t="shared" si="60"/>
        <v>0</v>
      </c>
      <c r="P130" s="41">
        <f t="shared" si="60"/>
        <v>0</v>
      </c>
      <c r="Q130" s="41">
        <f t="shared" si="60"/>
        <v>0</v>
      </c>
      <c r="R130" s="41">
        <f t="shared" si="60"/>
        <v>0</v>
      </c>
      <c r="S130" s="41">
        <f t="shared" si="60"/>
        <v>0</v>
      </c>
      <c r="T130" s="41">
        <f t="shared" si="60"/>
        <v>0</v>
      </c>
      <c r="U130" s="41">
        <f t="shared" si="60"/>
        <v>0</v>
      </c>
      <c r="V130" s="41">
        <f t="shared" si="60"/>
        <v>197.49313657688862</v>
      </c>
      <c r="W130" s="41">
        <f t="shared" si="60"/>
        <v>737.30770988705092</v>
      </c>
      <c r="X130" s="41">
        <f t="shared" si="60"/>
        <v>1105.9615648305762</v>
      </c>
      <c r="Y130" s="41">
        <f t="shared" si="60"/>
        <v>1105.9615648305762</v>
      </c>
      <c r="Z130" s="41">
        <f t="shared" si="60"/>
        <v>1105.9615648305762</v>
      </c>
      <c r="AA130" s="41">
        <f t="shared" si="60"/>
        <v>1105.9615648305762</v>
      </c>
      <c r="AB130" s="41">
        <f t="shared" si="60"/>
        <v>1105.9615648305762</v>
      </c>
      <c r="AC130" s="41">
        <f t="shared" si="60"/>
        <v>1105.9615648305762</v>
      </c>
      <c r="AD130" s="41">
        <f t="shared" si="60"/>
        <v>1058.2156110147309</v>
      </c>
      <c r="AE130" s="41">
        <f t="shared" si="60"/>
        <v>907.04195229834079</v>
      </c>
      <c r="AF130" s="41">
        <f t="shared" si="60"/>
        <v>0</v>
      </c>
      <c r="AG130" s="41">
        <f t="shared" si="60"/>
        <v>0</v>
      </c>
      <c r="AH130" s="41">
        <f t="shared" si="60"/>
        <v>0</v>
      </c>
      <c r="AI130" s="41">
        <f t="shared" si="60"/>
        <v>0</v>
      </c>
      <c r="AJ130" s="41">
        <f t="shared" si="60"/>
        <v>0</v>
      </c>
      <c r="AK130" s="41">
        <f t="shared" si="60"/>
        <v>0</v>
      </c>
      <c r="AL130" s="41">
        <f t="shared" si="60"/>
        <v>0</v>
      </c>
      <c r="AM130" s="41">
        <f t="shared" si="60"/>
        <v>0</v>
      </c>
      <c r="AN130" s="41">
        <f t="shared" si="60"/>
        <v>0</v>
      </c>
      <c r="AO130" s="27"/>
      <c r="AP130" s="28"/>
    </row>
    <row r="131" spans="1:42" s="26" customFormat="1" ht="15.75" customHeight="1" x14ac:dyDescent="0.25">
      <c r="A131" s="13"/>
      <c r="B131" s="13"/>
      <c r="C131" s="43" t="s">
        <v>184</v>
      </c>
      <c r="D131" s="43"/>
      <c r="E131" s="85">
        <f>SUM(F131:AN131)</f>
        <v>8902.6036362483173</v>
      </c>
      <c r="F131" s="41">
        <f>IF(F130&gt;=D132,D132,F130)</f>
        <v>0</v>
      </c>
      <c r="G131" s="41">
        <f t="shared" ref="G131:V131" si="61">IF(G130&gt;=F132,F132,G130)</f>
        <v>0</v>
      </c>
      <c r="H131" s="41">
        <f t="shared" si="61"/>
        <v>0</v>
      </c>
      <c r="I131" s="41">
        <f t="shared" si="61"/>
        <v>0</v>
      </c>
      <c r="J131" s="41">
        <f t="shared" si="61"/>
        <v>0</v>
      </c>
      <c r="K131" s="41">
        <f t="shared" si="61"/>
        <v>0</v>
      </c>
      <c r="L131" s="41">
        <f t="shared" si="61"/>
        <v>0</v>
      </c>
      <c r="M131" s="41">
        <f t="shared" si="61"/>
        <v>0</v>
      </c>
      <c r="N131" s="41">
        <f t="shared" si="61"/>
        <v>0</v>
      </c>
      <c r="O131" s="41">
        <f t="shared" si="61"/>
        <v>0</v>
      </c>
      <c r="P131" s="41">
        <f t="shared" si="61"/>
        <v>0</v>
      </c>
      <c r="Q131" s="41">
        <f t="shared" si="61"/>
        <v>0</v>
      </c>
      <c r="R131" s="41">
        <f t="shared" si="61"/>
        <v>0</v>
      </c>
      <c r="S131" s="41">
        <f t="shared" si="61"/>
        <v>0</v>
      </c>
      <c r="T131" s="41">
        <f t="shared" si="61"/>
        <v>0</v>
      </c>
      <c r="U131" s="41">
        <f t="shared" si="61"/>
        <v>0</v>
      </c>
      <c r="V131" s="41">
        <f t="shared" si="61"/>
        <v>197.49313657688862</v>
      </c>
      <c r="W131" s="41">
        <f>IF(W130&gt;=V132,V132,W130)</f>
        <v>737.30770988705092</v>
      </c>
      <c r="X131" s="41">
        <f t="shared" ref="X131:AN131" si="62">IF(X130&gt;=W132,W132,X130)</f>
        <v>1105.9615648305762</v>
      </c>
      <c r="Y131" s="41">
        <f t="shared" si="62"/>
        <v>1105.9615648305762</v>
      </c>
      <c r="Z131" s="41">
        <f t="shared" si="62"/>
        <v>1105.9615648305762</v>
      </c>
      <c r="AA131" s="41">
        <f t="shared" si="62"/>
        <v>1105.9615648305762</v>
      </c>
      <c r="AB131" s="41">
        <f t="shared" si="62"/>
        <v>1105.9615648305762</v>
      </c>
      <c r="AC131" s="41">
        <f t="shared" si="62"/>
        <v>1105.9615648305762</v>
      </c>
      <c r="AD131" s="41">
        <f t="shared" si="62"/>
        <v>1058.2156110147309</v>
      </c>
      <c r="AE131" s="41">
        <f t="shared" si="62"/>
        <v>273.81778978618991</v>
      </c>
      <c r="AF131" s="41">
        <f t="shared" si="62"/>
        <v>0</v>
      </c>
      <c r="AG131" s="41">
        <f t="shared" si="62"/>
        <v>0</v>
      </c>
      <c r="AH131" s="41">
        <f t="shared" si="62"/>
        <v>0</v>
      </c>
      <c r="AI131" s="41">
        <f t="shared" si="62"/>
        <v>0</v>
      </c>
      <c r="AJ131" s="41">
        <f t="shared" si="62"/>
        <v>0</v>
      </c>
      <c r="AK131" s="41">
        <f t="shared" si="62"/>
        <v>0</v>
      </c>
      <c r="AL131" s="41">
        <f t="shared" si="62"/>
        <v>0</v>
      </c>
      <c r="AM131" s="41">
        <f t="shared" si="62"/>
        <v>0</v>
      </c>
      <c r="AN131" s="41">
        <f t="shared" si="62"/>
        <v>0</v>
      </c>
      <c r="AO131" s="27"/>
      <c r="AP131" s="28"/>
    </row>
    <row r="132" spans="1:42" s="26" customFormat="1" ht="15.75" customHeight="1" x14ac:dyDescent="0.25">
      <c r="A132" s="13"/>
      <c r="B132" s="13"/>
      <c r="C132" s="26" t="s">
        <v>195</v>
      </c>
      <c r="D132" s="43"/>
      <c r="E132" s="189"/>
      <c r="F132" s="42">
        <f>+F129-F131</f>
        <v>0</v>
      </c>
      <c r="G132" s="42">
        <f>+F132+G129-G131+F134</f>
        <v>0</v>
      </c>
      <c r="H132" s="42">
        <f t="shared" ref="H132:AN132" si="63">+G132+H129-H131+G134</f>
        <v>0</v>
      </c>
      <c r="I132" s="42">
        <f t="shared" si="63"/>
        <v>0</v>
      </c>
      <c r="J132" s="42">
        <f t="shared" si="63"/>
        <v>0</v>
      </c>
      <c r="K132" s="42">
        <f t="shared" si="63"/>
        <v>0</v>
      </c>
      <c r="L132" s="42">
        <f t="shared" si="63"/>
        <v>0</v>
      </c>
      <c r="M132" s="42">
        <f t="shared" si="63"/>
        <v>0</v>
      </c>
      <c r="N132" s="42">
        <f t="shared" si="63"/>
        <v>0</v>
      </c>
      <c r="O132" s="42">
        <f t="shared" si="63"/>
        <v>0</v>
      </c>
      <c r="P132" s="42">
        <f t="shared" si="63"/>
        <v>0</v>
      </c>
      <c r="Q132" s="42">
        <f t="shared" si="63"/>
        <v>0</v>
      </c>
      <c r="R132" s="42">
        <f t="shared" si="63"/>
        <v>0</v>
      </c>
      <c r="S132" s="42">
        <f t="shared" si="63"/>
        <v>937.59899999999993</v>
      </c>
      <c r="T132" s="42">
        <f t="shared" si="63"/>
        <v>4270.5470759999998</v>
      </c>
      <c r="U132" s="42">
        <f t="shared" si="63"/>
        <v>7021.8295038239994</v>
      </c>
      <c r="V132" s="42">
        <f t="shared" si="63"/>
        <v>7631.1159372508864</v>
      </c>
      <c r="W132" s="42">
        <f t="shared" si="63"/>
        <v>6893.8082273638356</v>
      </c>
      <c r="X132" s="42">
        <f t="shared" si="63"/>
        <v>5787.8466625332594</v>
      </c>
      <c r="Y132" s="42">
        <f t="shared" si="63"/>
        <v>4681.8850977026832</v>
      </c>
      <c r="Z132" s="42">
        <f t="shared" si="63"/>
        <v>3711.8160339377528</v>
      </c>
      <c r="AA132" s="42">
        <f t="shared" si="63"/>
        <v>3085.6595305620331</v>
      </c>
      <c r="AB132" s="42">
        <f t="shared" si="63"/>
        <v>2360.3433144856431</v>
      </c>
      <c r="AC132" s="42">
        <f t="shared" si="63"/>
        <v>1332.0334008009208</v>
      </c>
      <c r="AD132" s="42">
        <f t="shared" si="63"/>
        <v>273.81778978618991</v>
      </c>
      <c r="AE132" s="42">
        <f t="shared" si="63"/>
        <v>0</v>
      </c>
      <c r="AF132" s="42">
        <f t="shared" si="63"/>
        <v>0</v>
      </c>
      <c r="AG132" s="42">
        <f t="shared" si="63"/>
        <v>0</v>
      </c>
      <c r="AH132" s="42">
        <f t="shared" si="63"/>
        <v>0</v>
      </c>
      <c r="AI132" s="42">
        <f t="shared" si="63"/>
        <v>0</v>
      </c>
      <c r="AJ132" s="42">
        <f t="shared" si="63"/>
        <v>0</v>
      </c>
      <c r="AK132" s="42">
        <f t="shared" si="63"/>
        <v>0</v>
      </c>
      <c r="AL132" s="42">
        <f t="shared" si="63"/>
        <v>0</v>
      </c>
      <c r="AM132" s="42">
        <f t="shared" si="63"/>
        <v>0</v>
      </c>
      <c r="AN132" s="42">
        <f t="shared" si="63"/>
        <v>0</v>
      </c>
      <c r="AO132" s="47"/>
      <c r="AP132" s="28"/>
    </row>
    <row r="133" spans="1:42" s="26" customFormat="1" ht="15.75" customHeight="1" x14ac:dyDescent="0.25">
      <c r="A133" s="13"/>
      <c r="C133" s="26" t="s">
        <v>194</v>
      </c>
      <c r="D133" s="84">
        <f>Dashboard!D24</f>
        <v>4.8000000000000001E-2</v>
      </c>
      <c r="E133" s="98">
        <f>SUM(F133:AN133)</f>
        <v>2303.4384755638657</v>
      </c>
      <c r="F133" s="42">
        <f>+$D$133*F132</f>
        <v>0</v>
      </c>
      <c r="G133" s="42">
        <f>+$D$133*((F132+G132)/2)</f>
        <v>0</v>
      </c>
      <c r="H133" s="42">
        <f t="shared" ref="H133:AN133" si="64">+$D$133*((G132+H132)/2)</f>
        <v>0</v>
      </c>
      <c r="I133" s="42">
        <f t="shared" si="64"/>
        <v>0</v>
      </c>
      <c r="J133" s="42">
        <f t="shared" si="64"/>
        <v>0</v>
      </c>
      <c r="K133" s="42">
        <f t="shared" si="64"/>
        <v>0</v>
      </c>
      <c r="L133" s="42">
        <f t="shared" si="64"/>
        <v>0</v>
      </c>
      <c r="M133" s="42">
        <f t="shared" si="64"/>
        <v>0</v>
      </c>
      <c r="N133" s="42">
        <f t="shared" si="64"/>
        <v>0</v>
      </c>
      <c r="O133" s="42">
        <f t="shared" si="64"/>
        <v>0</v>
      </c>
      <c r="P133" s="42">
        <f t="shared" si="64"/>
        <v>0</v>
      </c>
      <c r="Q133" s="42">
        <f t="shared" si="64"/>
        <v>0</v>
      </c>
      <c r="R133" s="42">
        <f t="shared" si="64"/>
        <v>0</v>
      </c>
      <c r="S133" s="42">
        <f t="shared" si="64"/>
        <v>22.502375999999998</v>
      </c>
      <c r="T133" s="42">
        <f t="shared" si="64"/>
        <v>124.99550582400001</v>
      </c>
      <c r="U133" s="42">
        <f t="shared" si="64"/>
        <v>271.01703791577597</v>
      </c>
      <c r="V133" s="42">
        <f t="shared" si="64"/>
        <v>351.67069058579727</v>
      </c>
      <c r="W133" s="42">
        <f t="shared" si="64"/>
        <v>348.59817995075332</v>
      </c>
      <c r="X133" s="42">
        <f t="shared" si="64"/>
        <v>304.35971735753026</v>
      </c>
      <c r="Y133" s="42">
        <f t="shared" si="64"/>
        <v>251.27356224566265</v>
      </c>
      <c r="Z133" s="42">
        <f t="shared" si="64"/>
        <v>201.44882715937044</v>
      </c>
      <c r="AA133" s="42">
        <f t="shared" si="64"/>
        <v>163.13941354799488</v>
      </c>
      <c r="AB133" s="42">
        <f t="shared" si="64"/>
        <v>130.70406828114423</v>
      </c>
      <c r="AC133" s="42">
        <f t="shared" si="64"/>
        <v>88.617041166877542</v>
      </c>
      <c r="AD133" s="42">
        <f t="shared" si="64"/>
        <v>38.540428574090662</v>
      </c>
      <c r="AE133" s="42">
        <f t="shared" si="64"/>
        <v>6.5716269548685577</v>
      </c>
      <c r="AF133" s="42">
        <f t="shared" si="64"/>
        <v>0</v>
      </c>
      <c r="AG133" s="42">
        <f t="shared" si="64"/>
        <v>0</v>
      </c>
      <c r="AH133" s="42">
        <f t="shared" si="64"/>
        <v>0</v>
      </c>
      <c r="AI133" s="42">
        <f t="shared" si="64"/>
        <v>0</v>
      </c>
      <c r="AJ133" s="42">
        <f t="shared" si="64"/>
        <v>0</v>
      </c>
      <c r="AK133" s="42">
        <f t="shared" si="64"/>
        <v>0</v>
      </c>
      <c r="AL133" s="42">
        <f t="shared" si="64"/>
        <v>0</v>
      </c>
      <c r="AM133" s="42">
        <f t="shared" si="64"/>
        <v>0</v>
      </c>
      <c r="AN133" s="42">
        <f t="shared" si="64"/>
        <v>0</v>
      </c>
      <c r="AO133" s="27"/>
      <c r="AP133" s="28"/>
    </row>
    <row r="134" spans="1:42" s="26" customFormat="1" ht="15.75" customHeight="1" x14ac:dyDescent="0.25">
      <c r="A134" s="13"/>
      <c r="B134" s="13"/>
      <c r="C134" s="43" t="s">
        <v>196</v>
      </c>
      <c r="D134" s="43"/>
      <c r="E134" s="85">
        <f>SUM(F134:AN134)</f>
        <v>418.51491973977596</v>
      </c>
      <c r="F134" s="41">
        <f t="shared" ref="F134:AN134" si="65">IF(F3&lt;0,F133,0)</f>
        <v>0</v>
      </c>
      <c r="G134" s="41">
        <f t="shared" si="65"/>
        <v>0</v>
      </c>
      <c r="H134" s="41">
        <f t="shared" si="65"/>
        <v>0</v>
      </c>
      <c r="I134" s="41">
        <f t="shared" si="65"/>
        <v>0</v>
      </c>
      <c r="J134" s="41">
        <f t="shared" si="65"/>
        <v>0</v>
      </c>
      <c r="K134" s="41">
        <f t="shared" si="65"/>
        <v>0</v>
      </c>
      <c r="L134" s="41">
        <f t="shared" si="65"/>
        <v>0</v>
      </c>
      <c r="M134" s="41">
        <f t="shared" si="65"/>
        <v>0</v>
      </c>
      <c r="N134" s="41">
        <f t="shared" si="65"/>
        <v>0</v>
      </c>
      <c r="O134" s="41">
        <f t="shared" si="65"/>
        <v>0</v>
      </c>
      <c r="P134" s="41">
        <f t="shared" si="65"/>
        <v>0</v>
      </c>
      <c r="Q134" s="41">
        <f t="shared" si="65"/>
        <v>0</v>
      </c>
      <c r="R134" s="41">
        <f t="shared" si="65"/>
        <v>0</v>
      </c>
      <c r="S134" s="41">
        <f t="shared" si="65"/>
        <v>22.502375999999998</v>
      </c>
      <c r="T134" s="41">
        <f t="shared" si="65"/>
        <v>124.99550582400001</v>
      </c>
      <c r="U134" s="41">
        <f t="shared" si="65"/>
        <v>271.01703791577597</v>
      </c>
      <c r="V134" s="41">
        <f t="shared" si="65"/>
        <v>0</v>
      </c>
      <c r="W134" s="41">
        <f t="shared" si="65"/>
        <v>0</v>
      </c>
      <c r="X134" s="41">
        <f t="shared" si="65"/>
        <v>0</v>
      </c>
      <c r="Y134" s="41">
        <f t="shared" si="65"/>
        <v>0</v>
      </c>
      <c r="Z134" s="41">
        <f t="shared" si="65"/>
        <v>0</v>
      </c>
      <c r="AA134" s="41">
        <f t="shared" si="65"/>
        <v>0</v>
      </c>
      <c r="AB134" s="41">
        <f t="shared" si="65"/>
        <v>0</v>
      </c>
      <c r="AC134" s="41">
        <f t="shared" si="65"/>
        <v>0</v>
      </c>
      <c r="AD134" s="41">
        <f t="shared" si="65"/>
        <v>0</v>
      </c>
      <c r="AE134" s="41">
        <f t="shared" si="65"/>
        <v>0</v>
      </c>
      <c r="AF134" s="41">
        <f t="shared" si="65"/>
        <v>0</v>
      </c>
      <c r="AG134" s="41">
        <f t="shared" si="65"/>
        <v>0</v>
      </c>
      <c r="AH134" s="41">
        <f t="shared" si="65"/>
        <v>0</v>
      </c>
      <c r="AI134" s="41">
        <f t="shared" si="65"/>
        <v>0</v>
      </c>
      <c r="AJ134" s="41">
        <f t="shared" si="65"/>
        <v>0</v>
      </c>
      <c r="AK134" s="41">
        <f t="shared" si="65"/>
        <v>0</v>
      </c>
      <c r="AL134" s="41">
        <f t="shared" si="65"/>
        <v>0</v>
      </c>
      <c r="AM134" s="41">
        <f t="shared" si="65"/>
        <v>0</v>
      </c>
      <c r="AN134" s="41">
        <f t="shared" si="65"/>
        <v>0</v>
      </c>
      <c r="AO134" s="27"/>
      <c r="AP134" s="28"/>
    </row>
    <row r="135" spans="1:42" s="26" customFormat="1" ht="15.75" customHeight="1" x14ac:dyDescent="0.25">
      <c r="A135" s="13"/>
      <c r="C135" s="26" t="s">
        <v>197</v>
      </c>
      <c r="D135" s="84"/>
      <c r="E135" s="98">
        <f>SUM(F135:AN135)</f>
        <v>1884.9235558240896</v>
      </c>
      <c r="F135" s="42">
        <f>+F133-F134</f>
        <v>0</v>
      </c>
      <c r="G135" s="42">
        <f t="shared" ref="G135:AN135" si="66">+G133-G134</f>
        <v>0</v>
      </c>
      <c r="H135" s="42">
        <f t="shared" si="66"/>
        <v>0</v>
      </c>
      <c r="I135" s="42">
        <f t="shared" si="66"/>
        <v>0</v>
      </c>
      <c r="J135" s="42">
        <f t="shared" si="66"/>
        <v>0</v>
      </c>
      <c r="K135" s="42">
        <f t="shared" si="66"/>
        <v>0</v>
      </c>
      <c r="L135" s="42">
        <f t="shared" si="66"/>
        <v>0</v>
      </c>
      <c r="M135" s="42">
        <f t="shared" si="66"/>
        <v>0</v>
      </c>
      <c r="N135" s="42">
        <f t="shared" si="66"/>
        <v>0</v>
      </c>
      <c r="O135" s="42">
        <f t="shared" si="66"/>
        <v>0</v>
      </c>
      <c r="P135" s="42">
        <f t="shared" si="66"/>
        <v>0</v>
      </c>
      <c r="Q135" s="42">
        <f t="shared" si="66"/>
        <v>0</v>
      </c>
      <c r="R135" s="42">
        <f t="shared" si="66"/>
        <v>0</v>
      </c>
      <c r="S135" s="42">
        <f t="shared" si="66"/>
        <v>0</v>
      </c>
      <c r="T135" s="42">
        <f t="shared" si="66"/>
        <v>0</v>
      </c>
      <c r="U135" s="42">
        <f t="shared" si="66"/>
        <v>0</v>
      </c>
      <c r="V135" s="42">
        <f t="shared" si="66"/>
        <v>351.67069058579727</v>
      </c>
      <c r="W135" s="42">
        <f t="shared" si="66"/>
        <v>348.59817995075332</v>
      </c>
      <c r="X135" s="42">
        <f t="shared" si="66"/>
        <v>304.35971735753026</v>
      </c>
      <c r="Y135" s="42">
        <f t="shared" si="66"/>
        <v>251.27356224566265</v>
      </c>
      <c r="Z135" s="42">
        <f t="shared" si="66"/>
        <v>201.44882715937044</v>
      </c>
      <c r="AA135" s="42">
        <f t="shared" si="66"/>
        <v>163.13941354799488</v>
      </c>
      <c r="AB135" s="42">
        <f t="shared" si="66"/>
        <v>130.70406828114423</v>
      </c>
      <c r="AC135" s="42">
        <f t="shared" si="66"/>
        <v>88.617041166877542</v>
      </c>
      <c r="AD135" s="42">
        <f t="shared" si="66"/>
        <v>38.540428574090662</v>
      </c>
      <c r="AE135" s="42">
        <f t="shared" si="66"/>
        <v>6.5716269548685577</v>
      </c>
      <c r="AF135" s="42">
        <f t="shared" si="66"/>
        <v>0</v>
      </c>
      <c r="AG135" s="42">
        <f t="shared" si="66"/>
        <v>0</v>
      </c>
      <c r="AH135" s="42">
        <f t="shared" si="66"/>
        <v>0</v>
      </c>
      <c r="AI135" s="42">
        <f t="shared" si="66"/>
        <v>0</v>
      </c>
      <c r="AJ135" s="42">
        <f t="shared" si="66"/>
        <v>0</v>
      </c>
      <c r="AK135" s="42">
        <f t="shared" si="66"/>
        <v>0</v>
      </c>
      <c r="AL135" s="42">
        <f t="shared" si="66"/>
        <v>0</v>
      </c>
      <c r="AM135" s="42">
        <f t="shared" si="66"/>
        <v>0</v>
      </c>
      <c r="AN135" s="42">
        <f t="shared" si="66"/>
        <v>0</v>
      </c>
      <c r="AO135" s="27"/>
      <c r="AP135" s="28"/>
    </row>
    <row r="136" spans="1:42" s="26" customFormat="1" ht="15.75" customHeight="1" x14ac:dyDescent="0.25">
      <c r="A136" s="13"/>
      <c r="D136" s="84"/>
      <c r="E136" s="99"/>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27"/>
      <c r="AP136" s="28"/>
    </row>
    <row r="137" spans="1:42" s="26" customFormat="1" ht="15.75" customHeight="1" x14ac:dyDescent="0.25">
      <c r="A137" s="13"/>
      <c r="B137" s="13"/>
      <c r="E137" s="119"/>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27"/>
      <c r="AP137" s="28"/>
    </row>
    <row r="138" spans="1:42" s="26" customFormat="1" ht="15.75" customHeight="1" x14ac:dyDescent="0.25">
      <c r="A138" s="11" t="s">
        <v>159</v>
      </c>
      <c r="B138" s="29" t="s">
        <v>221</v>
      </c>
      <c r="E138" s="119"/>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27"/>
      <c r="AP138" s="28"/>
    </row>
    <row r="139" spans="1:42" s="49" customFormat="1" ht="15.75" customHeight="1" x14ac:dyDescent="0.25">
      <c r="A139" s="11"/>
      <c r="B139" s="48"/>
      <c r="C139" s="43" t="s">
        <v>155</v>
      </c>
      <c r="D139" s="102"/>
      <c r="E139" s="99">
        <f>SUM(F139:AN139)</f>
        <v>28969.075818457808</v>
      </c>
      <c r="F139" s="37">
        <f>+F75-F82-F56-F54-F135-F70-F93-F94</f>
        <v>-333.76000000000005</v>
      </c>
      <c r="G139" s="37">
        <f t="shared" ref="G139:AN139" si="67">+G75-G82-G56-G54-G135-G70-G93-G94</f>
        <v>0</v>
      </c>
      <c r="H139" s="37">
        <f t="shared" si="67"/>
        <v>0</v>
      </c>
      <c r="I139" s="37">
        <f t="shared" si="67"/>
        <v>0</v>
      </c>
      <c r="J139" s="37">
        <f t="shared" si="67"/>
        <v>0</v>
      </c>
      <c r="K139" s="37">
        <f t="shared" si="67"/>
        <v>0</v>
      </c>
      <c r="L139" s="37">
        <f t="shared" si="67"/>
        <v>0</v>
      </c>
      <c r="M139" s="37">
        <f t="shared" si="67"/>
        <v>0</v>
      </c>
      <c r="N139" s="37">
        <f t="shared" si="67"/>
        <v>-272.22299999999996</v>
      </c>
      <c r="O139" s="37">
        <f t="shared" si="67"/>
        <v>0</v>
      </c>
      <c r="P139" s="37">
        <f t="shared" si="67"/>
        <v>0</v>
      </c>
      <c r="Q139" s="37">
        <f t="shared" si="67"/>
        <v>0</v>
      </c>
      <c r="R139" s="37">
        <f t="shared" si="67"/>
        <v>0</v>
      </c>
      <c r="S139" s="37">
        <f t="shared" si="67"/>
        <v>-53.755675999999994</v>
      </c>
      <c r="T139" s="37">
        <f t="shared" si="67"/>
        <v>-189.79888679999996</v>
      </c>
      <c r="U139" s="37">
        <f t="shared" si="67"/>
        <v>-150.57378352799998</v>
      </c>
      <c r="V139" s="37">
        <f t="shared" si="67"/>
        <v>-428.12279551704904</v>
      </c>
      <c r="W139" s="37">
        <f t="shared" si="67"/>
        <v>1456.4068553734239</v>
      </c>
      <c r="X139" s="37">
        <f t="shared" si="67"/>
        <v>2780.0049850328874</v>
      </c>
      <c r="Y139" s="37">
        <f t="shared" si="67"/>
        <v>2894.4381998232934</v>
      </c>
      <c r="Z139" s="37">
        <f t="shared" si="67"/>
        <v>2998.7826955117644</v>
      </c>
      <c r="AA139" s="37">
        <f t="shared" si="67"/>
        <v>3080.5791973196033</v>
      </c>
      <c r="AB139" s="37">
        <f t="shared" si="67"/>
        <v>3182.6755297573413</v>
      </c>
      <c r="AC139" s="37">
        <f t="shared" si="67"/>
        <v>3306.6572177824228</v>
      </c>
      <c r="AD139" s="37">
        <f t="shared" si="67"/>
        <v>3244.8576222864049</v>
      </c>
      <c r="AE139" s="37">
        <f t="shared" si="67"/>
        <v>2753.6180073770674</v>
      </c>
      <c r="AF139" s="37">
        <f t="shared" si="67"/>
        <v>2063.0338541828146</v>
      </c>
      <c r="AG139" s="37">
        <f t="shared" si="67"/>
        <v>1627.4705530567408</v>
      </c>
      <c r="AH139" s="37">
        <f t="shared" si="67"/>
        <v>1008.7852427990931</v>
      </c>
      <c r="AI139" s="37">
        <f t="shared" si="67"/>
        <v>-1.1368683772161603E-13</v>
      </c>
      <c r="AJ139" s="37">
        <f t="shared" si="67"/>
        <v>0</v>
      </c>
      <c r="AK139" s="37">
        <f t="shared" si="67"/>
        <v>0</v>
      </c>
      <c r="AL139" s="37">
        <f t="shared" si="67"/>
        <v>0</v>
      </c>
      <c r="AM139" s="37">
        <f t="shared" si="67"/>
        <v>0</v>
      </c>
      <c r="AN139" s="37">
        <f t="shared" si="67"/>
        <v>0</v>
      </c>
      <c r="AO139" s="47"/>
      <c r="AP139" s="50"/>
    </row>
    <row r="140" spans="1:42" s="26" customFormat="1" ht="15.75" customHeight="1" x14ac:dyDescent="0.25">
      <c r="A140" s="48"/>
      <c r="B140"/>
      <c r="C140" t="s">
        <v>273</v>
      </c>
      <c r="D140"/>
      <c r="E140" s="85"/>
      <c r="F140" s="5">
        <f t="shared" ref="F140:AN140" si="68">IF(F139&lt;0,F139,0)</f>
        <v>-333.76000000000005</v>
      </c>
      <c r="G140" s="5">
        <f t="shared" si="68"/>
        <v>0</v>
      </c>
      <c r="H140" s="5">
        <f t="shared" si="68"/>
        <v>0</v>
      </c>
      <c r="I140" s="5">
        <f t="shared" si="68"/>
        <v>0</v>
      </c>
      <c r="J140" s="5">
        <f t="shared" si="68"/>
        <v>0</v>
      </c>
      <c r="K140" s="5">
        <f t="shared" si="68"/>
        <v>0</v>
      </c>
      <c r="L140" s="5">
        <f t="shared" si="68"/>
        <v>0</v>
      </c>
      <c r="M140" s="5">
        <f t="shared" si="68"/>
        <v>0</v>
      </c>
      <c r="N140" s="5">
        <f t="shared" si="68"/>
        <v>-272.22299999999996</v>
      </c>
      <c r="O140" s="5">
        <f t="shared" si="68"/>
        <v>0</v>
      </c>
      <c r="P140" s="5">
        <f t="shared" si="68"/>
        <v>0</v>
      </c>
      <c r="Q140" s="5">
        <f t="shared" si="68"/>
        <v>0</v>
      </c>
      <c r="R140" s="5">
        <f t="shared" si="68"/>
        <v>0</v>
      </c>
      <c r="S140" s="5">
        <f t="shared" si="68"/>
        <v>-53.755675999999994</v>
      </c>
      <c r="T140" s="5">
        <f t="shared" si="68"/>
        <v>-189.79888679999996</v>
      </c>
      <c r="U140" s="5">
        <f t="shared" si="68"/>
        <v>-150.57378352799998</v>
      </c>
      <c r="V140" s="5">
        <f t="shared" si="68"/>
        <v>-428.12279551704904</v>
      </c>
      <c r="W140" s="5">
        <f t="shared" si="68"/>
        <v>0</v>
      </c>
      <c r="X140" s="5">
        <f t="shared" si="68"/>
        <v>0</v>
      </c>
      <c r="Y140" s="5">
        <f t="shared" si="68"/>
        <v>0</v>
      </c>
      <c r="Z140" s="5">
        <f t="shared" si="68"/>
        <v>0</v>
      </c>
      <c r="AA140" s="5">
        <f t="shared" si="68"/>
        <v>0</v>
      </c>
      <c r="AB140" s="5">
        <f t="shared" si="68"/>
        <v>0</v>
      </c>
      <c r="AC140" s="5">
        <f t="shared" si="68"/>
        <v>0</v>
      </c>
      <c r="AD140" s="5">
        <f t="shared" si="68"/>
        <v>0</v>
      </c>
      <c r="AE140" s="5">
        <f t="shared" si="68"/>
        <v>0</v>
      </c>
      <c r="AF140" s="5">
        <f t="shared" si="68"/>
        <v>0</v>
      </c>
      <c r="AG140" s="5">
        <f t="shared" si="68"/>
        <v>0</v>
      </c>
      <c r="AH140" s="5">
        <f t="shared" si="68"/>
        <v>0</v>
      </c>
      <c r="AI140" s="5">
        <f t="shared" si="68"/>
        <v>-1.1368683772161603E-13</v>
      </c>
      <c r="AJ140" s="5">
        <f t="shared" si="68"/>
        <v>0</v>
      </c>
      <c r="AK140" s="5">
        <f t="shared" si="68"/>
        <v>0</v>
      </c>
      <c r="AL140" s="5">
        <f t="shared" si="68"/>
        <v>0</v>
      </c>
      <c r="AM140" s="5">
        <f t="shared" si="68"/>
        <v>0</v>
      </c>
      <c r="AN140" s="5">
        <f t="shared" si="68"/>
        <v>0</v>
      </c>
      <c r="AO140" s="27"/>
      <c r="AP140" s="28"/>
    </row>
    <row r="141" spans="1:42" s="26" customFormat="1" ht="15.75" customHeight="1" x14ac:dyDescent="0.25">
      <c r="A141" s="13"/>
      <c r="B141"/>
      <c r="C141" t="s">
        <v>274</v>
      </c>
      <c r="D141"/>
      <c r="E141" s="119"/>
      <c r="F141" s="5">
        <f>+F140</f>
        <v>-333.76000000000005</v>
      </c>
      <c r="G141" s="5">
        <f t="shared" ref="G141:AN141" si="69">+G140+F143</f>
        <v>-333.76000000000005</v>
      </c>
      <c r="H141" s="5">
        <f t="shared" si="69"/>
        <v>-333.76000000000005</v>
      </c>
      <c r="I141" s="5">
        <f t="shared" si="69"/>
        <v>-333.76000000000005</v>
      </c>
      <c r="J141" s="5">
        <f t="shared" si="69"/>
        <v>-333.76000000000005</v>
      </c>
      <c r="K141" s="5">
        <f t="shared" si="69"/>
        <v>-333.76000000000005</v>
      </c>
      <c r="L141" s="5">
        <f t="shared" si="69"/>
        <v>-333.76000000000005</v>
      </c>
      <c r="M141" s="5">
        <f t="shared" si="69"/>
        <v>-333.76000000000005</v>
      </c>
      <c r="N141" s="5">
        <f t="shared" si="69"/>
        <v>-605.98299999999995</v>
      </c>
      <c r="O141" s="5">
        <f t="shared" si="69"/>
        <v>-605.98299999999995</v>
      </c>
      <c r="P141" s="5">
        <f t="shared" si="69"/>
        <v>-605.98299999999995</v>
      </c>
      <c r="Q141" s="5">
        <f t="shared" si="69"/>
        <v>-605.98299999999995</v>
      </c>
      <c r="R141" s="5">
        <f t="shared" si="69"/>
        <v>-605.98299999999995</v>
      </c>
      <c r="S141" s="5">
        <f t="shared" si="69"/>
        <v>-659.73867599999994</v>
      </c>
      <c r="T141" s="5">
        <f t="shared" si="69"/>
        <v>-849.53756279999993</v>
      </c>
      <c r="U141" s="5">
        <f t="shared" si="69"/>
        <v>-1000.1113463279999</v>
      </c>
      <c r="V141" s="5">
        <f t="shared" si="69"/>
        <v>-1428.234141845049</v>
      </c>
      <c r="W141" s="5">
        <f t="shared" si="69"/>
        <v>-1428.234141845049</v>
      </c>
      <c r="X141" s="5">
        <f t="shared" si="69"/>
        <v>0</v>
      </c>
      <c r="Y141" s="5">
        <f t="shared" si="69"/>
        <v>0</v>
      </c>
      <c r="Z141" s="5">
        <f t="shared" si="69"/>
        <v>0</v>
      </c>
      <c r="AA141" s="5">
        <f t="shared" si="69"/>
        <v>0</v>
      </c>
      <c r="AB141" s="5">
        <f t="shared" si="69"/>
        <v>0</v>
      </c>
      <c r="AC141" s="5">
        <f t="shared" si="69"/>
        <v>0</v>
      </c>
      <c r="AD141" s="5">
        <f t="shared" si="69"/>
        <v>0</v>
      </c>
      <c r="AE141" s="5">
        <f t="shared" si="69"/>
        <v>0</v>
      </c>
      <c r="AF141" s="5">
        <f t="shared" si="69"/>
        <v>0</v>
      </c>
      <c r="AG141" s="5">
        <f t="shared" si="69"/>
        <v>0</v>
      </c>
      <c r="AH141" s="5">
        <f t="shared" si="69"/>
        <v>0</v>
      </c>
      <c r="AI141" s="5">
        <f t="shared" si="69"/>
        <v>-1.1368683772161603E-13</v>
      </c>
      <c r="AJ141" s="5">
        <f t="shared" si="69"/>
        <v>-1.1368683772161603E-13</v>
      </c>
      <c r="AK141" s="5">
        <f t="shared" si="69"/>
        <v>-1.1368683772161603E-13</v>
      </c>
      <c r="AL141" s="5">
        <f t="shared" si="69"/>
        <v>-1.1368683772161603E-13</v>
      </c>
      <c r="AM141" s="5">
        <f t="shared" si="69"/>
        <v>-1.1368683772161603E-13</v>
      </c>
      <c r="AN141" s="5">
        <f t="shared" si="69"/>
        <v>-1.1368683772161603E-13</v>
      </c>
      <c r="AO141" s="27"/>
      <c r="AP141" s="28"/>
    </row>
    <row r="142" spans="1:42" s="26" customFormat="1" ht="15.75" customHeight="1" x14ac:dyDescent="0.25">
      <c r="A142" s="13"/>
      <c r="B142"/>
      <c r="C142" t="s">
        <v>275</v>
      </c>
      <c r="D142"/>
      <c r="E142" s="119"/>
      <c r="F142" s="5">
        <f t="shared" ref="F142:AN142" si="70">IF(F139&lt;0,0,IF(F139&gt;-F141,F141,-F139))</f>
        <v>0</v>
      </c>
      <c r="G142" s="5">
        <f t="shared" si="70"/>
        <v>0</v>
      </c>
      <c r="H142" s="5">
        <f t="shared" si="70"/>
        <v>0</v>
      </c>
      <c r="I142" s="5">
        <f t="shared" si="70"/>
        <v>0</v>
      </c>
      <c r="J142" s="5">
        <f t="shared" si="70"/>
        <v>0</v>
      </c>
      <c r="K142" s="5">
        <f t="shared" si="70"/>
        <v>0</v>
      </c>
      <c r="L142" s="5">
        <f t="shared" si="70"/>
        <v>0</v>
      </c>
      <c r="M142" s="5">
        <f t="shared" si="70"/>
        <v>0</v>
      </c>
      <c r="N142" s="5">
        <f t="shared" si="70"/>
        <v>0</v>
      </c>
      <c r="O142" s="5">
        <f t="shared" si="70"/>
        <v>0</v>
      </c>
      <c r="P142" s="5">
        <f t="shared" si="70"/>
        <v>0</v>
      </c>
      <c r="Q142" s="5">
        <f t="shared" si="70"/>
        <v>0</v>
      </c>
      <c r="R142" s="5">
        <f t="shared" si="70"/>
        <v>0</v>
      </c>
      <c r="S142" s="5">
        <f t="shared" si="70"/>
        <v>0</v>
      </c>
      <c r="T142" s="5">
        <f t="shared" si="70"/>
        <v>0</v>
      </c>
      <c r="U142" s="5">
        <f t="shared" si="70"/>
        <v>0</v>
      </c>
      <c r="V142" s="5">
        <f t="shared" si="70"/>
        <v>0</v>
      </c>
      <c r="W142" s="5">
        <f t="shared" si="70"/>
        <v>-1428.234141845049</v>
      </c>
      <c r="X142" s="5">
        <f t="shared" si="70"/>
        <v>0</v>
      </c>
      <c r="Y142" s="5">
        <f t="shared" si="70"/>
        <v>0</v>
      </c>
      <c r="Z142" s="5">
        <f t="shared" si="70"/>
        <v>0</v>
      </c>
      <c r="AA142" s="5">
        <f t="shared" si="70"/>
        <v>0</v>
      </c>
      <c r="AB142" s="5">
        <f t="shared" si="70"/>
        <v>0</v>
      </c>
      <c r="AC142" s="5">
        <f t="shared" si="70"/>
        <v>0</v>
      </c>
      <c r="AD142" s="5">
        <f t="shared" si="70"/>
        <v>0</v>
      </c>
      <c r="AE142" s="5">
        <f t="shared" si="70"/>
        <v>0</v>
      </c>
      <c r="AF142" s="5">
        <f t="shared" si="70"/>
        <v>0</v>
      </c>
      <c r="AG142" s="5">
        <f t="shared" si="70"/>
        <v>0</v>
      </c>
      <c r="AH142" s="5">
        <f t="shared" si="70"/>
        <v>0</v>
      </c>
      <c r="AI142" s="5">
        <f t="shared" si="70"/>
        <v>0</v>
      </c>
      <c r="AJ142" s="5">
        <f t="shared" si="70"/>
        <v>0</v>
      </c>
      <c r="AK142" s="5">
        <f t="shared" si="70"/>
        <v>0</v>
      </c>
      <c r="AL142" s="5">
        <f t="shared" si="70"/>
        <v>0</v>
      </c>
      <c r="AM142" s="5">
        <f t="shared" si="70"/>
        <v>0</v>
      </c>
      <c r="AN142" s="5">
        <f t="shared" si="70"/>
        <v>0</v>
      </c>
      <c r="AO142" s="27"/>
      <c r="AP142" s="28"/>
    </row>
    <row r="143" spans="1:42" s="26" customFormat="1" ht="15.75" customHeight="1" x14ac:dyDescent="0.25">
      <c r="A143" s="13"/>
      <c r="B143"/>
      <c r="C143" t="s">
        <v>202</v>
      </c>
      <c r="D143"/>
      <c r="E143" s="119"/>
      <c r="F143" s="5">
        <f t="shared" ref="F143:AN143" si="71">+F141-F142</f>
        <v>-333.76000000000005</v>
      </c>
      <c r="G143" s="5">
        <f t="shared" si="71"/>
        <v>-333.76000000000005</v>
      </c>
      <c r="H143" s="5">
        <f t="shared" si="71"/>
        <v>-333.76000000000005</v>
      </c>
      <c r="I143" s="5">
        <f t="shared" si="71"/>
        <v>-333.76000000000005</v>
      </c>
      <c r="J143" s="5">
        <f t="shared" si="71"/>
        <v>-333.76000000000005</v>
      </c>
      <c r="K143" s="5">
        <f t="shared" si="71"/>
        <v>-333.76000000000005</v>
      </c>
      <c r="L143" s="5">
        <f t="shared" si="71"/>
        <v>-333.76000000000005</v>
      </c>
      <c r="M143" s="5">
        <f t="shared" si="71"/>
        <v>-333.76000000000005</v>
      </c>
      <c r="N143" s="5">
        <f t="shared" si="71"/>
        <v>-605.98299999999995</v>
      </c>
      <c r="O143" s="5">
        <f t="shared" si="71"/>
        <v>-605.98299999999995</v>
      </c>
      <c r="P143" s="5">
        <f t="shared" si="71"/>
        <v>-605.98299999999995</v>
      </c>
      <c r="Q143" s="5">
        <f t="shared" si="71"/>
        <v>-605.98299999999995</v>
      </c>
      <c r="R143" s="5">
        <f t="shared" si="71"/>
        <v>-605.98299999999995</v>
      </c>
      <c r="S143" s="5">
        <f t="shared" si="71"/>
        <v>-659.73867599999994</v>
      </c>
      <c r="T143" s="5">
        <f t="shared" si="71"/>
        <v>-849.53756279999993</v>
      </c>
      <c r="U143" s="5">
        <f t="shared" si="71"/>
        <v>-1000.1113463279999</v>
      </c>
      <c r="V143" s="5">
        <f t="shared" si="71"/>
        <v>-1428.234141845049</v>
      </c>
      <c r="W143" s="5">
        <f t="shared" si="71"/>
        <v>0</v>
      </c>
      <c r="X143" s="5">
        <f t="shared" si="71"/>
        <v>0</v>
      </c>
      <c r="Y143" s="5">
        <f t="shared" si="71"/>
        <v>0</v>
      </c>
      <c r="Z143" s="5">
        <f t="shared" si="71"/>
        <v>0</v>
      </c>
      <c r="AA143" s="5">
        <f t="shared" si="71"/>
        <v>0</v>
      </c>
      <c r="AB143" s="5">
        <f t="shared" si="71"/>
        <v>0</v>
      </c>
      <c r="AC143" s="5">
        <f t="shared" si="71"/>
        <v>0</v>
      </c>
      <c r="AD143" s="5">
        <f t="shared" si="71"/>
        <v>0</v>
      </c>
      <c r="AE143" s="5">
        <f t="shared" si="71"/>
        <v>0</v>
      </c>
      <c r="AF143" s="5">
        <f t="shared" si="71"/>
        <v>0</v>
      </c>
      <c r="AG143" s="5">
        <f t="shared" si="71"/>
        <v>0</v>
      </c>
      <c r="AH143" s="5">
        <f t="shared" si="71"/>
        <v>0</v>
      </c>
      <c r="AI143" s="5">
        <f t="shared" si="71"/>
        <v>-1.1368683772161603E-13</v>
      </c>
      <c r="AJ143" s="5">
        <f t="shared" si="71"/>
        <v>-1.1368683772161603E-13</v>
      </c>
      <c r="AK143" s="5">
        <f t="shared" si="71"/>
        <v>-1.1368683772161603E-13</v>
      </c>
      <c r="AL143" s="5">
        <f t="shared" si="71"/>
        <v>-1.1368683772161603E-13</v>
      </c>
      <c r="AM143" s="5">
        <f t="shared" si="71"/>
        <v>-1.1368683772161603E-13</v>
      </c>
      <c r="AN143" s="5">
        <f t="shared" si="71"/>
        <v>-1.1368683772161603E-13</v>
      </c>
      <c r="AO143" s="27"/>
      <c r="AP143" s="28"/>
    </row>
    <row r="144" spans="1:42" s="128" customFormat="1" ht="15.75" customHeight="1" x14ac:dyDescent="0.25">
      <c r="A144" s="13"/>
      <c r="C144" s="128" t="s">
        <v>276</v>
      </c>
      <c r="E144" s="98">
        <f>SUM(F144:AN144)</f>
        <v>28969.075818457808</v>
      </c>
      <c r="F144" s="97">
        <f t="shared" ref="F144:AN144" si="72">IF(F139&lt;0,0,F139+F142)</f>
        <v>0</v>
      </c>
      <c r="G144" s="97">
        <f t="shared" si="72"/>
        <v>0</v>
      </c>
      <c r="H144" s="97">
        <f t="shared" si="72"/>
        <v>0</v>
      </c>
      <c r="I144" s="97">
        <f t="shared" si="72"/>
        <v>0</v>
      </c>
      <c r="J144" s="97">
        <f t="shared" si="72"/>
        <v>0</v>
      </c>
      <c r="K144" s="97">
        <f t="shared" si="72"/>
        <v>0</v>
      </c>
      <c r="L144" s="97">
        <f t="shared" si="72"/>
        <v>0</v>
      </c>
      <c r="M144" s="97">
        <f t="shared" si="72"/>
        <v>0</v>
      </c>
      <c r="N144" s="97">
        <f t="shared" si="72"/>
        <v>0</v>
      </c>
      <c r="O144" s="97">
        <f t="shared" si="72"/>
        <v>0</v>
      </c>
      <c r="P144" s="97">
        <f t="shared" si="72"/>
        <v>0</v>
      </c>
      <c r="Q144" s="97">
        <f t="shared" si="72"/>
        <v>0</v>
      </c>
      <c r="R144" s="97">
        <f t="shared" si="72"/>
        <v>0</v>
      </c>
      <c r="S144" s="97">
        <f t="shared" si="72"/>
        <v>0</v>
      </c>
      <c r="T144" s="97">
        <f t="shared" si="72"/>
        <v>0</v>
      </c>
      <c r="U144" s="97">
        <f t="shared" si="72"/>
        <v>0</v>
      </c>
      <c r="V144" s="97">
        <f t="shared" si="72"/>
        <v>0</v>
      </c>
      <c r="W144" s="97">
        <f t="shared" si="72"/>
        <v>28.17271352837497</v>
      </c>
      <c r="X144" s="97">
        <f t="shared" si="72"/>
        <v>2780.0049850328874</v>
      </c>
      <c r="Y144" s="97">
        <f t="shared" si="72"/>
        <v>2894.4381998232934</v>
      </c>
      <c r="Z144" s="97">
        <f t="shared" si="72"/>
        <v>2998.7826955117644</v>
      </c>
      <c r="AA144" s="97">
        <f t="shared" si="72"/>
        <v>3080.5791973196033</v>
      </c>
      <c r="AB144" s="97">
        <f t="shared" si="72"/>
        <v>3182.6755297573413</v>
      </c>
      <c r="AC144" s="97">
        <f t="shared" si="72"/>
        <v>3306.6572177824228</v>
      </c>
      <c r="AD144" s="97">
        <f t="shared" si="72"/>
        <v>3244.8576222864049</v>
      </c>
      <c r="AE144" s="97">
        <f t="shared" si="72"/>
        <v>2753.6180073770674</v>
      </c>
      <c r="AF144" s="97">
        <f t="shared" si="72"/>
        <v>2063.0338541828146</v>
      </c>
      <c r="AG144" s="97">
        <f t="shared" si="72"/>
        <v>1627.4705530567408</v>
      </c>
      <c r="AH144" s="97">
        <f t="shared" si="72"/>
        <v>1008.7852427990931</v>
      </c>
      <c r="AI144" s="97">
        <f t="shared" si="72"/>
        <v>0</v>
      </c>
      <c r="AJ144" s="97">
        <f t="shared" si="72"/>
        <v>0</v>
      </c>
      <c r="AK144" s="97">
        <f t="shared" si="72"/>
        <v>0</v>
      </c>
      <c r="AL144" s="97">
        <f t="shared" si="72"/>
        <v>0</v>
      </c>
      <c r="AM144" s="97">
        <f t="shared" si="72"/>
        <v>0</v>
      </c>
      <c r="AN144" s="97">
        <f t="shared" si="72"/>
        <v>0</v>
      </c>
      <c r="AO144" s="85"/>
      <c r="AP144" s="168"/>
    </row>
    <row r="145" spans="1:42" s="49" customFormat="1" ht="15.75" customHeight="1" x14ac:dyDescent="0.25">
      <c r="A145" s="128"/>
      <c r="B145" s="48"/>
      <c r="C145" s="43"/>
      <c r="D145" s="102"/>
      <c r="E145" s="99"/>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47"/>
      <c r="AP145" s="50"/>
    </row>
    <row r="146" spans="1:42" s="26" customFormat="1" ht="15.75" customHeight="1" x14ac:dyDescent="0.25">
      <c r="A146" s="48"/>
      <c r="C146" s="26" t="s">
        <v>157</v>
      </c>
      <c r="E146" s="85">
        <f>SUM(F146:AN146)</f>
        <v>568.02109447956468</v>
      </c>
      <c r="F146" s="41">
        <f>IF(F144&lt;0,0,0.0196078431372549*F144)</f>
        <v>0</v>
      </c>
      <c r="G146" s="41">
        <f t="shared" ref="G146:AN146" si="73">IF(G144&lt;0,0,0.0196078431372549*G144)</f>
        <v>0</v>
      </c>
      <c r="H146" s="41">
        <f t="shared" si="73"/>
        <v>0</v>
      </c>
      <c r="I146" s="41">
        <f t="shared" si="73"/>
        <v>0</v>
      </c>
      <c r="J146" s="41">
        <f t="shared" si="73"/>
        <v>0</v>
      </c>
      <c r="K146" s="41">
        <f t="shared" si="73"/>
        <v>0</v>
      </c>
      <c r="L146" s="41">
        <f t="shared" si="73"/>
        <v>0</v>
      </c>
      <c r="M146" s="41">
        <f t="shared" si="73"/>
        <v>0</v>
      </c>
      <c r="N146" s="41">
        <f t="shared" si="73"/>
        <v>0</v>
      </c>
      <c r="O146" s="41">
        <f t="shared" si="73"/>
        <v>0</v>
      </c>
      <c r="P146" s="41">
        <f t="shared" si="73"/>
        <v>0</v>
      </c>
      <c r="Q146" s="41">
        <f t="shared" si="73"/>
        <v>0</v>
      </c>
      <c r="R146" s="41">
        <f t="shared" si="73"/>
        <v>0</v>
      </c>
      <c r="S146" s="41">
        <f t="shared" si="73"/>
        <v>0</v>
      </c>
      <c r="T146" s="41">
        <f t="shared" si="73"/>
        <v>0</v>
      </c>
      <c r="U146" s="41">
        <f t="shared" si="73"/>
        <v>0</v>
      </c>
      <c r="V146" s="41">
        <f t="shared" si="73"/>
        <v>0</v>
      </c>
      <c r="W146" s="41">
        <f t="shared" si="73"/>
        <v>0.55240614761519546</v>
      </c>
      <c r="X146" s="41">
        <f t="shared" si="73"/>
        <v>54.509901667311517</v>
      </c>
      <c r="Y146" s="41">
        <f t="shared" si="73"/>
        <v>56.753690192613597</v>
      </c>
      <c r="Z146" s="41">
        <f t="shared" si="73"/>
        <v>58.799660696309104</v>
      </c>
      <c r="AA146" s="41">
        <f t="shared" si="73"/>
        <v>60.4035136729334</v>
      </c>
      <c r="AB146" s="41">
        <f t="shared" si="73"/>
        <v>62.405402544261591</v>
      </c>
      <c r="AC146" s="41">
        <f t="shared" si="73"/>
        <v>64.836416034949465</v>
      </c>
      <c r="AD146" s="41">
        <f t="shared" si="73"/>
        <v>63.624659260517738</v>
      </c>
      <c r="AE146" s="41">
        <f t="shared" si="73"/>
        <v>53.992509948569946</v>
      </c>
      <c r="AF146" s="41">
        <f t="shared" si="73"/>
        <v>40.451644199663029</v>
      </c>
      <c r="AG146" s="41">
        <f t="shared" si="73"/>
        <v>31.911187314838052</v>
      </c>
      <c r="AH146" s="41">
        <f t="shared" si="73"/>
        <v>19.780102799982217</v>
      </c>
      <c r="AI146" s="41">
        <f t="shared" si="73"/>
        <v>0</v>
      </c>
      <c r="AJ146" s="41">
        <f t="shared" si="73"/>
        <v>0</v>
      </c>
      <c r="AK146" s="41">
        <f t="shared" si="73"/>
        <v>0</v>
      </c>
      <c r="AL146" s="41">
        <f t="shared" si="73"/>
        <v>0</v>
      </c>
      <c r="AM146" s="41">
        <f t="shared" si="73"/>
        <v>0</v>
      </c>
      <c r="AN146" s="41">
        <f t="shared" si="73"/>
        <v>0</v>
      </c>
      <c r="AO146" s="32"/>
      <c r="AP146" s="28"/>
    </row>
    <row r="147" spans="1:42" ht="15.75" customHeight="1" x14ac:dyDescent="0.25">
      <c r="A147" s="13"/>
      <c r="C147" s="20" t="s">
        <v>158</v>
      </c>
      <c r="E147" s="98">
        <f>SUM(F147:AN147)</f>
        <v>28401.054723978243</v>
      </c>
      <c r="F147" s="53">
        <f>+F144-F146</f>
        <v>0</v>
      </c>
      <c r="G147" s="53">
        <f t="shared" ref="G147:AN147" si="74">+G144-G146</f>
        <v>0</v>
      </c>
      <c r="H147" s="53">
        <f t="shared" si="74"/>
        <v>0</v>
      </c>
      <c r="I147" s="53">
        <f t="shared" si="74"/>
        <v>0</v>
      </c>
      <c r="J147" s="53">
        <f t="shared" si="74"/>
        <v>0</v>
      </c>
      <c r="K147" s="53">
        <f t="shared" si="74"/>
        <v>0</v>
      </c>
      <c r="L147" s="53">
        <f t="shared" si="74"/>
        <v>0</v>
      </c>
      <c r="M147" s="53">
        <f t="shared" si="74"/>
        <v>0</v>
      </c>
      <c r="N147" s="53">
        <f t="shared" si="74"/>
        <v>0</v>
      </c>
      <c r="O147" s="53">
        <f t="shared" si="74"/>
        <v>0</v>
      </c>
      <c r="P147" s="53">
        <f t="shared" si="74"/>
        <v>0</v>
      </c>
      <c r="Q147" s="53">
        <f t="shared" si="74"/>
        <v>0</v>
      </c>
      <c r="R147" s="53">
        <f t="shared" si="74"/>
        <v>0</v>
      </c>
      <c r="S147" s="53">
        <f t="shared" si="74"/>
        <v>0</v>
      </c>
      <c r="T147" s="53">
        <f t="shared" si="74"/>
        <v>0</v>
      </c>
      <c r="U147" s="53">
        <f t="shared" si="74"/>
        <v>0</v>
      </c>
      <c r="V147" s="53">
        <f t="shared" si="74"/>
        <v>0</v>
      </c>
      <c r="W147" s="53">
        <f t="shared" si="74"/>
        <v>27.620307380759776</v>
      </c>
      <c r="X147" s="53">
        <f t="shared" si="74"/>
        <v>2725.4950833655757</v>
      </c>
      <c r="Y147" s="53">
        <f t="shared" si="74"/>
        <v>2837.6845096306797</v>
      </c>
      <c r="Z147" s="53">
        <f t="shared" si="74"/>
        <v>2939.9830348154551</v>
      </c>
      <c r="AA147" s="53">
        <f t="shared" si="74"/>
        <v>3020.1756836466698</v>
      </c>
      <c r="AB147" s="53">
        <f t="shared" si="74"/>
        <v>3120.2701272130798</v>
      </c>
      <c r="AC147" s="53">
        <f t="shared" si="74"/>
        <v>3241.8208017474735</v>
      </c>
      <c r="AD147" s="53">
        <f t="shared" si="74"/>
        <v>3181.2329630258873</v>
      </c>
      <c r="AE147" s="53">
        <f t="shared" si="74"/>
        <v>2699.6254974284975</v>
      </c>
      <c r="AF147" s="53">
        <f t="shared" si="74"/>
        <v>2022.5822099831516</v>
      </c>
      <c r="AG147" s="53">
        <f t="shared" si="74"/>
        <v>1595.5593657419026</v>
      </c>
      <c r="AH147" s="53">
        <f t="shared" si="74"/>
        <v>989.00513999911095</v>
      </c>
      <c r="AI147" s="53">
        <f t="shared" si="74"/>
        <v>0</v>
      </c>
      <c r="AJ147" s="53">
        <f t="shared" si="74"/>
        <v>0</v>
      </c>
      <c r="AK147" s="53">
        <f t="shared" si="74"/>
        <v>0</v>
      </c>
      <c r="AL147" s="53">
        <f t="shared" si="74"/>
        <v>0</v>
      </c>
      <c r="AM147" s="53">
        <f t="shared" si="74"/>
        <v>0</v>
      </c>
      <c r="AN147" s="53">
        <f t="shared" si="74"/>
        <v>0</v>
      </c>
    </row>
    <row r="148" spans="1:42" ht="15.75" customHeight="1" x14ac:dyDescent="0.25">
      <c r="E148" s="99"/>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row>
    <row r="149" spans="1:42" s="26" customFormat="1" ht="15.75" customHeight="1" x14ac:dyDescent="0.25">
      <c r="A149" s="11"/>
      <c r="B149" s="29" t="s">
        <v>220</v>
      </c>
      <c r="E149" s="119"/>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27"/>
      <c r="AP149" s="28"/>
    </row>
    <row r="150" spans="1:42" s="54" customFormat="1" ht="15.75" customHeight="1" x14ac:dyDescent="0.25">
      <c r="A150" s="13"/>
      <c r="B150" s="115"/>
      <c r="C150" s="102" t="s">
        <v>231</v>
      </c>
      <c r="D150" s="116"/>
      <c r="E150" s="85">
        <f>SUM(F150:AN150)</f>
        <v>3359.5929643509421</v>
      </c>
      <c r="F150" s="106">
        <f>+F100</f>
        <v>0</v>
      </c>
      <c r="G150" s="106">
        <f t="shared" ref="G150:AN150" si="75">+G100</f>
        <v>0</v>
      </c>
      <c r="H150" s="106">
        <f t="shared" si="75"/>
        <v>0</v>
      </c>
      <c r="I150" s="106">
        <f t="shared" si="75"/>
        <v>0</v>
      </c>
      <c r="J150" s="106">
        <f t="shared" si="75"/>
        <v>0</v>
      </c>
      <c r="K150" s="106">
        <f t="shared" si="75"/>
        <v>0</v>
      </c>
      <c r="L150" s="106">
        <f t="shared" si="75"/>
        <v>0</v>
      </c>
      <c r="M150" s="106">
        <f t="shared" si="75"/>
        <v>0</v>
      </c>
      <c r="N150" s="106">
        <f t="shared" si="75"/>
        <v>0</v>
      </c>
      <c r="O150" s="106">
        <f t="shared" si="75"/>
        <v>0</v>
      </c>
      <c r="P150" s="106">
        <f t="shared" si="75"/>
        <v>0</v>
      </c>
      <c r="Q150" s="106">
        <f t="shared" si="75"/>
        <v>0</v>
      </c>
      <c r="R150" s="106">
        <f t="shared" si="75"/>
        <v>0</v>
      </c>
      <c r="S150" s="106">
        <f t="shared" si="75"/>
        <v>289.19669999999996</v>
      </c>
      <c r="T150" s="106">
        <f t="shared" si="75"/>
        <v>1021.0868099999999</v>
      </c>
      <c r="U150" s="106">
        <f t="shared" si="75"/>
        <v>810.06220259999986</v>
      </c>
      <c r="V150" s="106">
        <f t="shared" si="75"/>
        <v>165.25268933039996</v>
      </c>
      <c r="W150" s="106">
        <f t="shared" si="75"/>
        <v>0</v>
      </c>
      <c r="X150" s="106">
        <f t="shared" si="75"/>
        <v>0</v>
      </c>
      <c r="Y150" s="106">
        <f t="shared" si="75"/>
        <v>0</v>
      </c>
      <c r="Z150" s="106">
        <f t="shared" si="75"/>
        <v>135.89250106564569</v>
      </c>
      <c r="AA150" s="106">
        <f t="shared" si="75"/>
        <v>479.8050614548568</v>
      </c>
      <c r="AB150" s="106">
        <f t="shared" si="75"/>
        <v>380.64534875418639</v>
      </c>
      <c r="AC150" s="106">
        <f t="shared" si="75"/>
        <v>77.651651145854032</v>
      </c>
      <c r="AD150" s="106">
        <f t="shared" si="75"/>
        <v>0</v>
      </c>
      <c r="AE150" s="106">
        <f t="shared" si="75"/>
        <v>0</v>
      </c>
      <c r="AF150" s="106">
        <f t="shared" si="75"/>
        <v>0</v>
      </c>
      <c r="AG150" s="106">
        <f t="shared" si="75"/>
        <v>0</v>
      </c>
      <c r="AH150" s="106">
        <f t="shared" si="75"/>
        <v>0</v>
      </c>
      <c r="AI150" s="106">
        <f t="shared" si="75"/>
        <v>0</v>
      </c>
      <c r="AJ150" s="106">
        <f t="shared" si="75"/>
        <v>0</v>
      </c>
      <c r="AK150" s="106">
        <f t="shared" si="75"/>
        <v>0</v>
      </c>
      <c r="AL150" s="106">
        <f t="shared" si="75"/>
        <v>0</v>
      </c>
      <c r="AM150" s="106">
        <f t="shared" si="75"/>
        <v>0</v>
      </c>
      <c r="AN150" s="106">
        <f t="shared" si="75"/>
        <v>0</v>
      </c>
      <c r="AO150" s="122"/>
      <c r="AP150" s="117"/>
    </row>
    <row r="151" spans="1:42" ht="15.75" customHeight="1" x14ac:dyDescent="0.25">
      <c r="A151" s="115"/>
      <c r="C151" s="102" t="s">
        <v>232</v>
      </c>
      <c r="E151" s="99">
        <f>SUM(F151:AN151)</f>
        <v>7952.5253243271118</v>
      </c>
      <c r="F151" s="5">
        <f>+F110</f>
        <v>0</v>
      </c>
      <c r="G151" s="5">
        <f t="shared" ref="G151:AN151" si="76">+G110</f>
        <v>0</v>
      </c>
      <c r="H151" s="5">
        <f t="shared" si="76"/>
        <v>0</v>
      </c>
      <c r="I151" s="5">
        <f t="shared" si="76"/>
        <v>0</v>
      </c>
      <c r="J151" s="5">
        <f t="shared" si="76"/>
        <v>0</v>
      </c>
      <c r="K151" s="5">
        <f t="shared" si="76"/>
        <v>0</v>
      </c>
      <c r="L151" s="5">
        <f t="shared" si="76"/>
        <v>0</v>
      </c>
      <c r="M151" s="5">
        <f t="shared" si="76"/>
        <v>0</v>
      </c>
      <c r="N151" s="5">
        <f t="shared" si="76"/>
        <v>0</v>
      </c>
      <c r="O151" s="5">
        <f t="shared" si="76"/>
        <v>0</v>
      </c>
      <c r="P151" s="5">
        <f t="shared" si="76"/>
        <v>0</v>
      </c>
      <c r="Q151" s="5">
        <f t="shared" si="76"/>
        <v>0</v>
      </c>
      <c r="R151" s="5">
        <f t="shared" si="76"/>
        <v>0</v>
      </c>
      <c r="S151" s="5">
        <f t="shared" si="76"/>
        <v>0</v>
      </c>
      <c r="T151" s="5">
        <f t="shared" si="76"/>
        <v>0</v>
      </c>
      <c r="U151" s="5">
        <f t="shared" si="76"/>
        <v>0</v>
      </c>
      <c r="V151" s="5">
        <f t="shared" si="76"/>
        <v>1518.9054273707197</v>
      </c>
      <c r="W151" s="5">
        <f t="shared" si="76"/>
        <v>1518.9054273707197</v>
      </c>
      <c r="X151" s="5">
        <f t="shared" si="76"/>
        <v>1518.9054273707197</v>
      </c>
      <c r="Y151" s="5">
        <f t="shared" si="76"/>
        <v>1518.9054273707197</v>
      </c>
      <c r="Z151" s="5">
        <f t="shared" si="76"/>
        <v>1527.9649274417629</v>
      </c>
      <c r="AA151" s="5">
        <f t="shared" si="76"/>
        <v>41.046504168033508</v>
      </c>
      <c r="AB151" s="5">
        <f t="shared" si="76"/>
        <v>66.422860751645928</v>
      </c>
      <c r="AC151" s="5">
        <f t="shared" si="76"/>
        <v>71.599637494702876</v>
      </c>
      <c r="AD151" s="5">
        <f t="shared" si="76"/>
        <v>71.599637494702876</v>
      </c>
      <c r="AE151" s="5">
        <f t="shared" si="76"/>
        <v>62.540137423659829</v>
      </c>
      <c r="AF151" s="5">
        <f t="shared" si="76"/>
        <v>30.553133326669361</v>
      </c>
      <c r="AG151" s="5">
        <f t="shared" si="76"/>
        <v>5.1767767430569354</v>
      </c>
      <c r="AH151" s="5">
        <f t="shared" si="76"/>
        <v>0</v>
      </c>
      <c r="AI151" s="5">
        <f t="shared" si="76"/>
        <v>0</v>
      </c>
      <c r="AJ151" s="5">
        <f t="shared" si="76"/>
        <v>0</v>
      </c>
      <c r="AK151" s="5">
        <f t="shared" si="76"/>
        <v>0</v>
      </c>
      <c r="AL151" s="5">
        <f t="shared" si="76"/>
        <v>0</v>
      </c>
      <c r="AM151" s="5">
        <f t="shared" si="76"/>
        <v>0</v>
      </c>
      <c r="AN151" s="5">
        <f t="shared" si="76"/>
        <v>0</v>
      </c>
    </row>
    <row r="152" spans="1:42" ht="15.75" customHeight="1" x14ac:dyDescent="0.25">
      <c r="C152" s="102" t="s">
        <v>233</v>
      </c>
      <c r="E152" s="99">
        <f>SUM(F152:AN152)</f>
        <v>-79.525253243271152</v>
      </c>
      <c r="F152" s="5">
        <v>0</v>
      </c>
      <c r="G152" s="5">
        <v>0</v>
      </c>
      <c r="H152" s="5">
        <v>0</v>
      </c>
      <c r="I152" s="5">
        <v>0</v>
      </c>
      <c r="J152" s="5">
        <f>-F110*0.01</f>
        <v>0</v>
      </c>
      <c r="K152" s="5">
        <f t="shared" ref="K152:AN152" si="77">-G110*0.01</f>
        <v>0</v>
      </c>
      <c r="L152" s="5">
        <f t="shared" si="77"/>
        <v>0</v>
      </c>
      <c r="M152" s="5">
        <f t="shared" si="77"/>
        <v>0</v>
      </c>
      <c r="N152" s="5">
        <f t="shared" si="77"/>
        <v>0</v>
      </c>
      <c r="O152" s="5">
        <f t="shared" si="77"/>
        <v>0</v>
      </c>
      <c r="P152" s="5">
        <f t="shared" si="77"/>
        <v>0</v>
      </c>
      <c r="Q152" s="5">
        <f t="shared" si="77"/>
        <v>0</v>
      </c>
      <c r="R152" s="5">
        <f t="shared" si="77"/>
        <v>0</v>
      </c>
      <c r="S152" s="5">
        <f t="shared" si="77"/>
        <v>0</v>
      </c>
      <c r="T152" s="5">
        <f t="shared" si="77"/>
        <v>0</v>
      </c>
      <c r="U152" s="5">
        <f t="shared" si="77"/>
        <v>0</v>
      </c>
      <c r="V152" s="5">
        <f t="shared" si="77"/>
        <v>0</v>
      </c>
      <c r="W152" s="5">
        <f t="shared" si="77"/>
        <v>0</v>
      </c>
      <c r="X152" s="5">
        <f t="shared" si="77"/>
        <v>0</v>
      </c>
      <c r="Y152" s="5">
        <f t="shared" si="77"/>
        <v>0</v>
      </c>
      <c r="Z152" s="5">
        <f t="shared" si="77"/>
        <v>-15.189054273707198</v>
      </c>
      <c r="AA152" s="5">
        <f t="shared" si="77"/>
        <v>-15.189054273707198</v>
      </c>
      <c r="AB152" s="5">
        <f t="shared" si="77"/>
        <v>-15.189054273707198</v>
      </c>
      <c r="AC152" s="5">
        <f t="shared" si="77"/>
        <v>-15.189054273707198</v>
      </c>
      <c r="AD152" s="5">
        <f t="shared" si="77"/>
        <v>-15.279649274417629</v>
      </c>
      <c r="AE152" s="5">
        <f t="shared" si="77"/>
        <v>-0.4104650416803351</v>
      </c>
      <c r="AF152" s="5">
        <f t="shared" si="77"/>
        <v>-0.66422860751645929</v>
      </c>
      <c r="AG152" s="5">
        <f t="shared" si="77"/>
        <v>-0.71599637494702872</v>
      </c>
      <c r="AH152" s="5">
        <f t="shared" si="77"/>
        <v>-0.71599637494702872</v>
      </c>
      <c r="AI152" s="5">
        <f t="shared" si="77"/>
        <v>-0.62540137423659825</v>
      </c>
      <c r="AJ152" s="5">
        <f t="shared" si="77"/>
        <v>-0.30553133326669363</v>
      </c>
      <c r="AK152" s="5">
        <f t="shared" si="77"/>
        <v>-5.1767767430569357E-2</v>
      </c>
      <c r="AL152" s="5">
        <f t="shared" si="77"/>
        <v>0</v>
      </c>
      <c r="AM152" s="5">
        <f t="shared" si="77"/>
        <v>0</v>
      </c>
      <c r="AN152" s="5">
        <f t="shared" si="77"/>
        <v>0</v>
      </c>
    </row>
    <row r="153" spans="1:42" s="102" customFormat="1" ht="15.75" customHeight="1" x14ac:dyDescent="0.25">
      <c r="A153" s="11"/>
      <c r="B153" s="212"/>
      <c r="C153" s="43" t="s">
        <v>234</v>
      </c>
      <c r="E153" s="98">
        <f>SUM(F153:AN153)</f>
        <v>11232.593035434784</v>
      </c>
      <c r="F153" s="163">
        <f t="shared" ref="F153:AN153" si="78">SUM(F150:F152)</f>
        <v>0</v>
      </c>
      <c r="G153" s="163">
        <f t="shared" si="78"/>
        <v>0</v>
      </c>
      <c r="H153" s="163">
        <f t="shared" si="78"/>
        <v>0</v>
      </c>
      <c r="I153" s="163">
        <f t="shared" si="78"/>
        <v>0</v>
      </c>
      <c r="J153" s="163">
        <f t="shared" si="78"/>
        <v>0</v>
      </c>
      <c r="K153" s="163">
        <f t="shared" si="78"/>
        <v>0</v>
      </c>
      <c r="L153" s="163">
        <f t="shared" si="78"/>
        <v>0</v>
      </c>
      <c r="M153" s="163">
        <f t="shared" si="78"/>
        <v>0</v>
      </c>
      <c r="N153" s="163">
        <f t="shared" si="78"/>
        <v>0</v>
      </c>
      <c r="O153" s="163">
        <f t="shared" si="78"/>
        <v>0</v>
      </c>
      <c r="P153" s="163">
        <f t="shared" si="78"/>
        <v>0</v>
      </c>
      <c r="Q153" s="163">
        <f t="shared" si="78"/>
        <v>0</v>
      </c>
      <c r="R153" s="163">
        <f t="shared" si="78"/>
        <v>0</v>
      </c>
      <c r="S153" s="163">
        <f t="shared" si="78"/>
        <v>289.19669999999996</v>
      </c>
      <c r="T153" s="163">
        <f t="shared" si="78"/>
        <v>1021.0868099999999</v>
      </c>
      <c r="U153" s="163">
        <f t="shared" si="78"/>
        <v>810.06220259999986</v>
      </c>
      <c r="V153" s="163">
        <f t="shared" si="78"/>
        <v>1684.1581167011198</v>
      </c>
      <c r="W153" s="163">
        <f t="shared" si="78"/>
        <v>1518.9054273707197</v>
      </c>
      <c r="X153" s="163">
        <f t="shared" si="78"/>
        <v>1518.9054273707197</v>
      </c>
      <c r="Y153" s="163">
        <f t="shared" si="78"/>
        <v>1518.9054273707197</v>
      </c>
      <c r="Z153" s="163">
        <f t="shared" si="78"/>
        <v>1648.6683742337016</v>
      </c>
      <c r="AA153" s="163">
        <f t="shared" si="78"/>
        <v>505.66251134918315</v>
      </c>
      <c r="AB153" s="163">
        <f t="shared" si="78"/>
        <v>431.87915523212513</v>
      </c>
      <c r="AC153" s="163">
        <f t="shared" si="78"/>
        <v>134.06223436684971</v>
      </c>
      <c r="AD153" s="163">
        <f t="shared" si="78"/>
        <v>56.319988220285246</v>
      </c>
      <c r="AE153" s="163">
        <f t="shared" si="78"/>
        <v>62.129672381979496</v>
      </c>
      <c r="AF153" s="163">
        <f t="shared" si="78"/>
        <v>29.888904719152901</v>
      </c>
      <c r="AG153" s="163">
        <f t="shared" si="78"/>
        <v>4.4607803681099067</v>
      </c>
      <c r="AH153" s="163">
        <f t="shared" si="78"/>
        <v>-0.71599637494702872</v>
      </c>
      <c r="AI153" s="163">
        <f t="shared" si="78"/>
        <v>-0.62540137423659825</v>
      </c>
      <c r="AJ153" s="163">
        <f t="shared" si="78"/>
        <v>-0.30553133326669363</v>
      </c>
      <c r="AK153" s="163">
        <f t="shared" si="78"/>
        <v>-5.1767767430569357E-2</v>
      </c>
      <c r="AL153" s="163">
        <f t="shared" si="78"/>
        <v>0</v>
      </c>
      <c r="AM153" s="163">
        <f t="shared" si="78"/>
        <v>0</v>
      </c>
      <c r="AN153" s="163">
        <f t="shared" si="78"/>
        <v>0</v>
      </c>
      <c r="AO153" s="47"/>
      <c r="AP153" s="50"/>
    </row>
    <row r="154" spans="1:42" x14ac:dyDescent="0.25">
      <c r="A154" s="212"/>
    </row>
    <row r="155" spans="1:42" s="26" customFormat="1" ht="16.350000000000001" customHeight="1" x14ac:dyDescent="0.25">
      <c r="A155" s="11"/>
      <c r="B155" s="29" t="s">
        <v>241</v>
      </c>
      <c r="D155" s="43"/>
      <c r="E155" s="99"/>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47"/>
      <c r="AP155" s="28"/>
    </row>
    <row r="156" spans="1:42" s="26" customFormat="1" ht="15.75" customHeight="1" x14ac:dyDescent="0.25">
      <c r="A156" s="13"/>
      <c r="B156" s="13"/>
      <c r="C156" s="43" t="s">
        <v>278</v>
      </c>
      <c r="D156" s="43"/>
      <c r="E156" s="99"/>
      <c r="F156" s="1">
        <f t="shared" ref="F156:AN156" si="79">IF(F101=0,0,0.2*F75/F101)</f>
        <v>0</v>
      </c>
      <c r="G156" s="1">
        <f t="shared" si="79"/>
        <v>0</v>
      </c>
      <c r="H156" s="1">
        <f t="shared" si="79"/>
        <v>0</v>
      </c>
      <c r="I156" s="1">
        <f t="shared" si="79"/>
        <v>0</v>
      </c>
      <c r="J156" s="1">
        <f t="shared" si="79"/>
        <v>0</v>
      </c>
      <c r="K156" s="1">
        <f t="shared" si="79"/>
        <v>0</v>
      </c>
      <c r="L156" s="1">
        <f t="shared" si="79"/>
        <v>0</v>
      </c>
      <c r="M156" s="1">
        <f t="shared" si="79"/>
        <v>0</v>
      </c>
      <c r="N156" s="1">
        <f t="shared" si="79"/>
        <v>0</v>
      </c>
      <c r="O156" s="1">
        <f t="shared" si="79"/>
        <v>0</v>
      </c>
      <c r="P156" s="1">
        <f t="shared" si="79"/>
        <v>0</v>
      </c>
      <c r="Q156" s="1">
        <f t="shared" si="79"/>
        <v>0</v>
      </c>
      <c r="R156" s="1">
        <f t="shared" si="79"/>
        <v>0</v>
      </c>
      <c r="S156" s="1">
        <f t="shared" si="79"/>
        <v>0</v>
      </c>
      <c r="T156" s="1">
        <f t="shared" si="79"/>
        <v>0</v>
      </c>
      <c r="U156" s="1">
        <f t="shared" si="79"/>
        <v>0</v>
      </c>
      <c r="V156" s="1">
        <f t="shared" si="79"/>
        <v>0.21263025190000479</v>
      </c>
      <c r="W156" s="1">
        <f t="shared" si="79"/>
        <v>0.7938196070933512</v>
      </c>
      <c r="X156" s="1">
        <f t="shared" si="79"/>
        <v>1.190729410640027</v>
      </c>
      <c r="Y156" s="1">
        <f t="shared" si="79"/>
        <v>1.1907294106400268</v>
      </c>
      <c r="Z156" s="1">
        <f t="shared" si="79"/>
        <v>1.1907294106400268</v>
      </c>
      <c r="AA156" s="1">
        <f t="shared" si="79"/>
        <v>1.1907294106400268</v>
      </c>
      <c r="AB156" s="1">
        <f t="shared" si="79"/>
        <v>1.190729410640027</v>
      </c>
      <c r="AC156" s="1">
        <f t="shared" si="79"/>
        <v>1.190729410640027</v>
      </c>
      <c r="AD156" s="1">
        <f t="shared" si="79"/>
        <v>1.1393239068182945</v>
      </c>
      <c r="AE156" s="1">
        <f t="shared" si="79"/>
        <v>0.97656334870139516</v>
      </c>
      <c r="AF156" s="1">
        <f t="shared" si="79"/>
        <v>0.77311265105527127</v>
      </c>
      <c r="AG156" s="1">
        <f t="shared" si="79"/>
        <v>0.65104223246759696</v>
      </c>
      <c r="AH156" s="1">
        <f t="shared" si="79"/>
        <v>0.48828167435069775</v>
      </c>
      <c r="AI156" s="1">
        <f t="shared" si="79"/>
        <v>0</v>
      </c>
      <c r="AJ156" s="1">
        <f t="shared" si="79"/>
        <v>0</v>
      </c>
      <c r="AK156" s="1">
        <f t="shared" si="79"/>
        <v>0</v>
      </c>
      <c r="AL156" s="1">
        <f t="shared" si="79"/>
        <v>0</v>
      </c>
      <c r="AM156" s="1">
        <f t="shared" si="79"/>
        <v>0</v>
      </c>
      <c r="AN156" s="1">
        <f t="shared" si="79"/>
        <v>0</v>
      </c>
      <c r="AO156" s="27"/>
      <c r="AP156" s="28"/>
    </row>
    <row r="157" spans="1:42" s="26" customFormat="1" ht="15.75" customHeight="1" x14ac:dyDescent="0.25">
      <c r="A157" s="13"/>
      <c r="B157" s="13"/>
      <c r="C157" s="26" t="s">
        <v>225</v>
      </c>
      <c r="D157" s="43"/>
      <c r="E157" s="85"/>
      <c r="F157" s="217">
        <f t="shared" ref="F157:AN157" si="80">IF(F156&lt;0.5,0.5,IF(F156&gt;1.5,1.5,F156))</f>
        <v>0.5</v>
      </c>
      <c r="G157" s="217">
        <f t="shared" si="80"/>
        <v>0.5</v>
      </c>
      <c r="H157" s="217">
        <f t="shared" si="80"/>
        <v>0.5</v>
      </c>
      <c r="I157" s="217">
        <f t="shared" si="80"/>
        <v>0.5</v>
      </c>
      <c r="J157" s="217">
        <f t="shared" si="80"/>
        <v>0.5</v>
      </c>
      <c r="K157" s="217">
        <f t="shared" si="80"/>
        <v>0.5</v>
      </c>
      <c r="L157" s="217">
        <f t="shared" si="80"/>
        <v>0.5</v>
      </c>
      <c r="M157" s="217">
        <f t="shared" si="80"/>
        <v>0.5</v>
      </c>
      <c r="N157" s="217">
        <f t="shared" si="80"/>
        <v>0.5</v>
      </c>
      <c r="O157" s="217">
        <f t="shared" si="80"/>
        <v>0.5</v>
      </c>
      <c r="P157" s="217">
        <f t="shared" si="80"/>
        <v>0.5</v>
      </c>
      <c r="Q157" s="217">
        <f t="shared" si="80"/>
        <v>0.5</v>
      </c>
      <c r="R157" s="217">
        <f t="shared" si="80"/>
        <v>0.5</v>
      </c>
      <c r="S157" s="217">
        <f t="shared" si="80"/>
        <v>0.5</v>
      </c>
      <c r="T157" s="217">
        <f t="shared" si="80"/>
        <v>0.5</v>
      </c>
      <c r="U157" s="217">
        <f t="shared" si="80"/>
        <v>0.5</v>
      </c>
      <c r="V157" s="217">
        <f t="shared" si="80"/>
        <v>0.5</v>
      </c>
      <c r="W157" s="217">
        <f t="shared" si="80"/>
        <v>0.7938196070933512</v>
      </c>
      <c r="X157" s="217">
        <f t="shared" si="80"/>
        <v>1.190729410640027</v>
      </c>
      <c r="Y157" s="217">
        <f t="shared" si="80"/>
        <v>1.1907294106400268</v>
      </c>
      <c r="Z157" s="217">
        <f t="shared" si="80"/>
        <v>1.1907294106400268</v>
      </c>
      <c r="AA157" s="217">
        <f t="shared" si="80"/>
        <v>1.1907294106400268</v>
      </c>
      <c r="AB157" s="217">
        <f t="shared" si="80"/>
        <v>1.190729410640027</v>
      </c>
      <c r="AC157" s="217">
        <f t="shared" si="80"/>
        <v>1.190729410640027</v>
      </c>
      <c r="AD157" s="217">
        <f t="shared" si="80"/>
        <v>1.1393239068182945</v>
      </c>
      <c r="AE157" s="217">
        <f t="shared" si="80"/>
        <v>0.97656334870139516</v>
      </c>
      <c r="AF157" s="217">
        <f t="shared" si="80"/>
        <v>0.77311265105527127</v>
      </c>
      <c r="AG157" s="217">
        <f t="shared" si="80"/>
        <v>0.65104223246759696</v>
      </c>
      <c r="AH157" s="217">
        <f t="shared" si="80"/>
        <v>0.5</v>
      </c>
      <c r="AI157" s="217">
        <f t="shared" si="80"/>
        <v>0.5</v>
      </c>
      <c r="AJ157" s="217">
        <f t="shared" si="80"/>
        <v>0.5</v>
      </c>
      <c r="AK157" s="217">
        <f t="shared" si="80"/>
        <v>0.5</v>
      </c>
      <c r="AL157" s="217">
        <f t="shared" si="80"/>
        <v>0.5</v>
      </c>
      <c r="AM157" s="217">
        <f t="shared" si="80"/>
        <v>0.5</v>
      </c>
      <c r="AN157" s="217">
        <f t="shared" si="80"/>
        <v>0.5</v>
      </c>
      <c r="AO157" s="47"/>
      <c r="AP157" s="28"/>
    </row>
    <row r="158" spans="1:42" s="26" customFormat="1" ht="15.75" customHeight="1" x14ac:dyDescent="0.25">
      <c r="A158" s="13"/>
      <c r="B158" s="13"/>
      <c r="C158" s="26" t="s">
        <v>241</v>
      </c>
      <c r="D158" s="43"/>
      <c r="E158" s="85">
        <f>SUM(F158:AN158)</f>
        <v>1760.2495539285039</v>
      </c>
      <c r="F158" s="37">
        <f t="shared" ref="F158:AN158" si="81">IF(F8&gt;0,MIN(3,0.3*F40)*F157*F9,0)</f>
        <v>0</v>
      </c>
      <c r="G158" s="37">
        <f t="shared" si="81"/>
        <v>0</v>
      </c>
      <c r="H158" s="37">
        <f t="shared" si="81"/>
        <v>0</v>
      </c>
      <c r="I158" s="37">
        <f t="shared" si="81"/>
        <v>0</v>
      </c>
      <c r="J158" s="37">
        <f t="shared" si="81"/>
        <v>0</v>
      </c>
      <c r="K158" s="37">
        <f t="shared" si="81"/>
        <v>0</v>
      </c>
      <c r="L158" s="37">
        <f t="shared" si="81"/>
        <v>0</v>
      </c>
      <c r="M158" s="37">
        <f t="shared" si="81"/>
        <v>0</v>
      </c>
      <c r="N158" s="37">
        <f t="shared" si="81"/>
        <v>0</v>
      </c>
      <c r="O158" s="37">
        <f t="shared" si="81"/>
        <v>0</v>
      </c>
      <c r="P158" s="37">
        <f t="shared" si="81"/>
        <v>0</v>
      </c>
      <c r="Q158" s="37">
        <f t="shared" si="81"/>
        <v>0</v>
      </c>
      <c r="R158" s="37">
        <f t="shared" si="81"/>
        <v>0</v>
      </c>
      <c r="S158" s="37">
        <f t="shared" si="81"/>
        <v>0</v>
      </c>
      <c r="T158" s="37">
        <f t="shared" si="81"/>
        <v>0</v>
      </c>
      <c r="U158" s="37">
        <f t="shared" si="81"/>
        <v>0</v>
      </c>
      <c r="V158" s="37">
        <f t="shared" si="81"/>
        <v>14.665178571428569</v>
      </c>
      <c r="W158" s="37">
        <f t="shared" si="81"/>
        <v>86.923246976721956</v>
      </c>
      <c r="X158" s="37">
        <f t="shared" si="81"/>
        <v>195.57730569762444</v>
      </c>
      <c r="Y158" s="37">
        <f t="shared" si="81"/>
        <v>195.57730569762438</v>
      </c>
      <c r="Z158" s="37">
        <f t="shared" si="81"/>
        <v>195.57730569762438</v>
      </c>
      <c r="AA158" s="37">
        <f t="shared" si="81"/>
        <v>195.57730569762438</v>
      </c>
      <c r="AB158" s="37">
        <f t="shared" si="81"/>
        <v>195.57730569762444</v>
      </c>
      <c r="AC158" s="37">
        <f t="shared" si="81"/>
        <v>195.57730569762444</v>
      </c>
      <c r="AD158" s="37">
        <f t="shared" si="81"/>
        <v>179.05510944655759</v>
      </c>
      <c r="AE158" s="37">
        <f t="shared" si="81"/>
        <v>131.5506926546137</v>
      </c>
      <c r="AF158" s="37">
        <f t="shared" si="81"/>
        <v>82.447569528325616</v>
      </c>
      <c r="AG158" s="37">
        <f t="shared" si="81"/>
        <v>58.466974513161666</v>
      </c>
      <c r="AH158" s="37">
        <f t="shared" si="81"/>
        <v>33.676948051948173</v>
      </c>
      <c r="AI158" s="37">
        <f t="shared" si="81"/>
        <v>0</v>
      </c>
      <c r="AJ158" s="37">
        <f t="shared" si="81"/>
        <v>0</v>
      </c>
      <c r="AK158" s="37">
        <f t="shared" si="81"/>
        <v>0</v>
      </c>
      <c r="AL158" s="37">
        <f t="shared" si="81"/>
        <v>0</v>
      </c>
      <c r="AM158" s="37">
        <f t="shared" si="81"/>
        <v>0</v>
      </c>
      <c r="AN158" s="37">
        <f t="shared" si="81"/>
        <v>0</v>
      </c>
      <c r="AO158" s="47"/>
      <c r="AP158" s="28"/>
    </row>
    <row r="159" spans="1:42" x14ac:dyDescent="0.25">
      <c r="A159" s="13"/>
    </row>
    <row r="160" spans="1:42" x14ac:dyDescent="0.25">
      <c r="B160" s="29" t="s">
        <v>222</v>
      </c>
    </row>
    <row r="161" spans="1:42" s="26" customFormat="1" ht="15.75" customHeight="1" x14ac:dyDescent="0.25">
      <c r="A161" s="11"/>
      <c r="B161" s="13"/>
      <c r="C161" s="43" t="s">
        <v>226</v>
      </c>
      <c r="D161" s="43"/>
      <c r="E161" s="99"/>
      <c r="F161" s="1">
        <f>IF('Field Profiles'!F12=0,0,+'Field Profiles'!F7/'Field Profiles'!F12)</f>
        <v>0</v>
      </c>
      <c r="G161" s="1">
        <f>IF('Field Profiles'!G12=0,0,+'Field Profiles'!G7/'Field Profiles'!G12)</f>
        <v>0</v>
      </c>
      <c r="H161" s="1">
        <f>IF('Field Profiles'!H12=0,0,+'Field Profiles'!H7/'Field Profiles'!H12)</f>
        <v>0</v>
      </c>
      <c r="I161" s="1">
        <f>IF('Field Profiles'!I12=0,0,+'Field Profiles'!I7/'Field Profiles'!I12)</f>
        <v>0</v>
      </c>
      <c r="J161" s="1">
        <f>IF('Field Profiles'!J12=0,0,+'Field Profiles'!J7/'Field Profiles'!J12)</f>
        <v>0</v>
      </c>
      <c r="K161" s="1">
        <f>IF('Field Profiles'!K12=0,0,+'Field Profiles'!K7/'Field Profiles'!K12)</f>
        <v>0</v>
      </c>
      <c r="L161" s="1">
        <f>IF('Field Profiles'!L12=0,0,+'Field Profiles'!L7/'Field Profiles'!L12)</f>
        <v>0</v>
      </c>
      <c r="M161" s="1">
        <f>IF('Field Profiles'!M12=0,0,+'Field Profiles'!M7/'Field Profiles'!M12)</f>
        <v>0</v>
      </c>
      <c r="N161" s="1">
        <f>IF('Field Profiles'!N12=0,0,+'Field Profiles'!N7/'Field Profiles'!N12)</f>
        <v>0</v>
      </c>
      <c r="O161" s="1">
        <f>IF('Field Profiles'!O12=0,0,+'Field Profiles'!O7/'Field Profiles'!O12)</f>
        <v>0</v>
      </c>
      <c r="P161" s="1">
        <f>IF('Field Profiles'!P12=0,0,+'Field Profiles'!P7/'Field Profiles'!P12)</f>
        <v>0</v>
      </c>
      <c r="Q161" s="1">
        <f>IF('Field Profiles'!Q12=0,0,+'Field Profiles'!Q7/'Field Profiles'!Q12)</f>
        <v>0</v>
      </c>
      <c r="R161" s="1">
        <f>IF('Field Profiles'!R12=0,0,+'Field Profiles'!R7/'Field Profiles'!R12)</f>
        <v>0</v>
      </c>
      <c r="S161" s="1">
        <f>IF('Field Profiles'!S12=0,0,+'Field Profiles'!S7/'Field Profiles'!S12)</f>
        <v>0</v>
      </c>
      <c r="T161" s="1">
        <f>IF('Field Profiles'!T12=0,0,+'Field Profiles'!T7/'Field Profiles'!T12)</f>
        <v>0</v>
      </c>
      <c r="U161" s="1">
        <f>IF('Field Profiles'!U12=0,0,+'Field Profiles'!U7/'Field Profiles'!U12)</f>
        <v>0</v>
      </c>
      <c r="V161" s="1">
        <f>IF('Field Profiles'!V12=0,0,+'Field Profiles'!V7/'Field Profiles'!V12)</f>
        <v>0</v>
      </c>
      <c r="W161" s="1">
        <f>IF('Field Profiles'!W12=0,0,+'Field Profiles'!W7/'Field Profiles'!W12)</f>
        <v>0</v>
      </c>
      <c r="X161" s="1">
        <f>IF('Field Profiles'!X12=0,0,+'Field Profiles'!X7/'Field Profiles'!X12)</f>
        <v>0</v>
      </c>
      <c r="Y161" s="1">
        <f>IF('Field Profiles'!Y12=0,0,+'Field Profiles'!Y7/'Field Profiles'!Y12)</f>
        <v>0</v>
      </c>
      <c r="Z161" s="1">
        <f>IF('Field Profiles'!Z12=0,0,+'Field Profiles'!Z7/'Field Profiles'!Z12)</f>
        <v>0</v>
      </c>
      <c r="AA161" s="1">
        <f>IF('Field Profiles'!AA12=0,0,+'Field Profiles'!AA7/'Field Profiles'!AA12)</f>
        <v>0</v>
      </c>
      <c r="AB161" s="1">
        <f>IF('Field Profiles'!AB12=0,0,+'Field Profiles'!AB7/'Field Profiles'!AB12)</f>
        <v>0</v>
      </c>
      <c r="AC161" s="1">
        <f>IF('Field Profiles'!AC12=0,0,+'Field Profiles'!AC7/'Field Profiles'!AC12)</f>
        <v>0</v>
      </c>
      <c r="AD161" s="1">
        <f>IF('Field Profiles'!AD12=0,0,+'Field Profiles'!AD7/'Field Profiles'!AD12)</f>
        <v>0</v>
      </c>
      <c r="AE161" s="1">
        <f>IF('Field Profiles'!AE12=0,0,+'Field Profiles'!AE7/'Field Profiles'!AE12)</f>
        <v>0</v>
      </c>
      <c r="AF161" s="1">
        <f>IF('Field Profiles'!AF12=0,0,+'Field Profiles'!AF7/'Field Profiles'!AF12)</f>
        <v>0</v>
      </c>
      <c r="AG161" s="1">
        <f>IF('Field Profiles'!AG12=0,0,+'Field Profiles'!AG7/'Field Profiles'!AG12)</f>
        <v>0</v>
      </c>
      <c r="AH161" s="1">
        <f>IF('Field Profiles'!AH12=0,0,+'Field Profiles'!AH7/'Field Profiles'!AH12)</f>
        <v>0</v>
      </c>
      <c r="AI161" s="1">
        <f>IF('Field Profiles'!AI12=0,0,+'Field Profiles'!AI7/'Field Profiles'!AI12)</f>
        <v>0</v>
      </c>
      <c r="AJ161" s="1">
        <f>IF('Field Profiles'!AJ12=0,0,+'Field Profiles'!AJ7/'Field Profiles'!AJ12)</f>
        <v>0</v>
      </c>
      <c r="AK161" s="1">
        <f>IF('Field Profiles'!AK12=0,0,+'Field Profiles'!AK7/'Field Profiles'!AK12)</f>
        <v>0</v>
      </c>
      <c r="AL161" s="1">
        <f>IF('Field Profiles'!AL12=0,0,+'Field Profiles'!AL7/'Field Profiles'!AL12)</f>
        <v>0</v>
      </c>
      <c r="AM161" s="1">
        <f>IF('Field Profiles'!AM12=0,0,+'Field Profiles'!AM7/'Field Profiles'!AM12)</f>
        <v>0</v>
      </c>
      <c r="AN161" s="1">
        <f>IF('Field Profiles'!AN12=0,0,+'Field Profiles'!AN7/'Field Profiles'!AN12)</f>
        <v>0</v>
      </c>
      <c r="AO161" s="27"/>
      <c r="AP161" s="28"/>
    </row>
    <row r="162" spans="1:42" s="26" customFormat="1" x14ac:dyDescent="0.25">
      <c r="A162" s="13"/>
      <c r="B162" s="13"/>
      <c r="C162" s="43" t="s">
        <v>277</v>
      </c>
      <c r="D162" s="43"/>
      <c r="E162" s="85">
        <f>SUM(F162:AN162)</f>
        <v>0</v>
      </c>
      <c r="F162" s="217">
        <f>IF(F161&lt;1,0,IF(F161&gt;=1.5,1.25,IF(F161&gt;1.25,0.75,0.5)))</f>
        <v>0</v>
      </c>
      <c r="G162" s="217">
        <f t="shared" ref="G162:AN162" si="82">IF(G161&lt;1,0,IF(G161&gt;=1.5,1.25,IF(G161&gt;1.25,0.75,0.5)))</f>
        <v>0</v>
      </c>
      <c r="H162" s="217">
        <f t="shared" si="82"/>
        <v>0</v>
      </c>
      <c r="I162" s="217">
        <f t="shared" si="82"/>
        <v>0</v>
      </c>
      <c r="J162" s="217">
        <f t="shared" si="82"/>
        <v>0</v>
      </c>
      <c r="K162" s="217">
        <f t="shared" si="82"/>
        <v>0</v>
      </c>
      <c r="L162" s="217">
        <f t="shared" si="82"/>
        <v>0</v>
      </c>
      <c r="M162" s="217">
        <f t="shared" si="82"/>
        <v>0</v>
      </c>
      <c r="N162" s="217">
        <f t="shared" si="82"/>
        <v>0</v>
      </c>
      <c r="O162" s="217">
        <f t="shared" si="82"/>
        <v>0</v>
      </c>
      <c r="P162" s="217">
        <f t="shared" si="82"/>
        <v>0</v>
      </c>
      <c r="Q162" s="217">
        <f t="shared" si="82"/>
        <v>0</v>
      </c>
      <c r="R162" s="217">
        <f t="shared" si="82"/>
        <v>0</v>
      </c>
      <c r="S162" s="217">
        <f t="shared" si="82"/>
        <v>0</v>
      </c>
      <c r="T162" s="217">
        <f t="shared" si="82"/>
        <v>0</v>
      </c>
      <c r="U162" s="217">
        <f t="shared" si="82"/>
        <v>0</v>
      </c>
      <c r="V162" s="217">
        <f t="shared" si="82"/>
        <v>0</v>
      </c>
      <c r="W162" s="217">
        <f t="shared" si="82"/>
        <v>0</v>
      </c>
      <c r="X162" s="217">
        <f t="shared" si="82"/>
        <v>0</v>
      </c>
      <c r="Y162" s="217">
        <f t="shared" si="82"/>
        <v>0</v>
      </c>
      <c r="Z162" s="217">
        <f t="shared" si="82"/>
        <v>0</v>
      </c>
      <c r="AA162" s="217">
        <f t="shared" si="82"/>
        <v>0</v>
      </c>
      <c r="AB162" s="217">
        <f t="shared" si="82"/>
        <v>0</v>
      </c>
      <c r="AC162" s="217">
        <f t="shared" si="82"/>
        <v>0</v>
      </c>
      <c r="AD162" s="217">
        <f t="shared" si="82"/>
        <v>0</v>
      </c>
      <c r="AE162" s="217">
        <f t="shared" si="82"/>
        <v>0</v>
      </c>
      <c r="AF162" s="217">
        <f t="shared" si="82"/>
        <v>0</v>
      </c>
      <c r="AG162" s="217">
        <f t="shared" si="82"/>
        <v>0</v>
      </c>
      <c r="AH162" s="217">
        <f t="shared" si="82"/>
        <v>0</v>
      </c>
      <c r="AI162" s="217">
        <f t="shared" si="82"/>
        <v>0</v>
      </c>
      <c r="AJ162" s="217">
        <f t="shared" si="82"/>
        <v>0</v>
      </c>
      <c r="AK162" s="217">
        <f t="shared" si="82"/>
        <v>0</v>
      </c>
      <c r="AL162" s="217">
        <f t="shared" si="82"/>
        <v>0</v>
      </c>
      <c r="AM162" s="217">
        <f t="shared" si="82"/>
        <v>0</v>
      </c>
      <c r="AN162" s="217">
        <f t="shared" si="82"/>
        <v>0</v>
      </c>
      <c r="AO162" s="27"/>
      <c r="AP162" s="28"/>
    </row>
    <row r="163" spans="1:42" s="54" customFormat="1" ht="15.75" customHeight="1" x14ac:dyDescent="0.25">
      <c r="A163" s="13"/>
      <c r="B163" s="115"/>
      <c r="C163" s="116"/>
      <c r="D163" s="116"/>
      <c r="E163" s="99"/>
      <c r="F163" s="21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47"/>
      <c r="AP163" s="117"/>
    </row>
    <row r="164" spans="1:42" s="54" customFormat="1" ht="15.75" customHeight="1" x14ac:dyDescent="0.25">
      <c r="A164" s="115"/>
      <c r="B164" s="29" t="s">
        <v>165</v>
      </c>
      <c r="C164" s="116"/>
      <c r="D164" s="116"/>
      <c r="E164" s="99"/>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47"/>
      <c r="AP164" s="117"/>
    </row>
    <row r="165" spans="1:42" s="49" customFormat="1" ht="15.75" customHeight="1" x14ac:dyDescent="0.25">
      <c r="A165" s="115"/>
      <c r="C165" s="49" t="s">
        <v>280</v>
      </c>
      <c r="D165" s="102"/>
      <c r="E165" s="99">
        <f>SUM(F165:AN165)</f>
        <v>15408.212134614954</v>
      </c>
      <c r="F165" s="41">
        <f>+F144-F146-F153-F158-F162</f>
        <v>0</v>
      </c>
      <c r="G165" s="41">
        <f t="shared" ref="G165:AN165" si="83">+G144-G146-G153-G158-G162</f>
        <v>0</v>
      </c>
      <c r="H165" s="41">
        <f t="shared" si="83"/>
        <v>0</v>
      </c>
      <c r="I165" s="41">
        <f t="shared" si="83"/>
        <v>0</v>
      </c>
      <c r="J165" s="41">
        <f t="shared" si="83"/>
        <v>0</v>
      </c>
      <c r="K165" s="41">
        <f t="shared" si="83"/>
        <v>0</v>
      </c>
      <c r="L165" s="41">
        <f t="shared" si="83"/>
        <v>0</v>
      </c>
      <c r="M165" s="41">
        <f t="shared" si="83"/>
        <v>0</v>
      </c>
      <c r="N165" s="41">
        <f t="shared" si="83"/>
        <v>0</v>
      </c>
      <c r="O165" s="41">
        <f t="shared" si="83"/>
        <v>0</v>
      </c>
      <c r="P165" s="41">
        <f t="shared" si="83"/>
        <v>0</v>
      </c>
      <c r="Q165" s="41">
        <f t="shared" si="83"/>
        <v>0</v>
      </c>
      <c r="R165" s="41">
        <f t="shared" si="83"/>
        <v>0</v>
      </c>
      <c r="S165" s="41">
        <f t="shared" si="83"/>
        <v>-289.19669999999996</v>
      </c>
      <c r="T165" s="41">
        <f t="shared" si="83"/>
        <v>-1021.0868099999999</v>
      </c>
      <c r="U165" s="41">
        <f t="shared" si="83"/>
        <v>-810.06220259999986</v>
      </c>
      <c r="V165" s="41">
        <f t="shared" si="83"/>
        <v>-1698.8232952725484</v>
      </c>
      <c r="W165" s="41">
        <f t="shared" si="83"/>
        <v>-1578.2083669666818</v>
      </c>
      <c r="X165" s="41">
        <f t="shared" si="83"/>
        <v>1011.0123502972316</v>
      </c>
      <c r="Y165" s="41">
        <f t="shared" si="83"/>
        <v>1123.2017765623357</v>
      </c>
      <c r="Z165" s="41">
        <f t="shared" si="83"/>
        <v>1095.7373548841292</v>
      </c>
      <c r="AA165" s="41">
        <f t="shared" si="83"/>
        <v>2318.935866599862</v>
      </c>
      <c r="AB165" s="41">
        <f t="shared" si="83"/>
        <v>2492.8136662833303</v>
      </c>
      <c r="AC165" s="41">
        <f t="shared" si="83"/>
        <v>2912.1812616829993</v>
      </c>
      <c r="AD165" s="41">
        <f t="shared" si="83"/>
        <v>2945.8578653590444</v>
      </c>
      <c r="AE165" s="41">
        <f t="shared" si="83"/>
        <v>2505.9451323919043</v>
      </c>
      <c r="AF165" s="41">
        <f t="shared" si="83"/>
        <v>1910.2457357356732</v>
      </c>
      <c r="AG165" s="41">
        <f t="shared" si="83"/>
        <v>1532.6316108606311</v>
      </c>
      <c r="AH165" s="41">
        <f t="shared" si="83"/>
        <v>956.04418832210979</v>
      </c>
      <c r="AI165" s="41">
        <f t="shared" si="83"/>
        <v>0.62540137423659825</v>
      </c>
      <c r="AJ165" s="41">
        <f t="shared" si="83"/>
        <v>0.30553133326669363</v>
      </c>
      <c r="AK165" s="41">
        <f t="shared" si="83"/>
        <v>5.1767767430569357E-2</v>
      </c>
      <c r="AL165" s="41">
        <f t="shared" si="83"/>
        <v>0</v>
      </c>
      <c r="AM165" s="41">
        <f t="shared" si="83"/>
        <v>0</v>
      </c>
      <c r="AN165" s="41">
        <f t="shared" si="83"/>
        <v>0</v>
      </c>
      <c r="AO165" s="47"/>
      <c r="AP165" s="50"/>
    </row>
    <row r="166" spans="1:42" s="26" customFormat="1" ht="15.75" customHeight="1" x14ac:dyDescent="0.25">
      <c r="A166" s="48"/>
      <c r="B166"/>
      <c r="C166" t="s">
        <v>281</v>
      </c>
      <c r="D166"/>
      <c r="E166" s="85"/>
      <c r="F166" s="5">
        <f t="shared" ref="F166:AN166" si="84">IF(F165&lt;0,F165,0)</f>
        <v>0</v>
      </c>
      <c r="G166" s="5">
        <f t="shared" si="84"/>
        <v>0</v>
      </c>
      <c r="H166" s="5">
        <f t="shared" si="84"/>
        <v>0</v>
      </c>
      <c r="I166" s="5">
        <f t="shared" si="84"/>
        <v>0</v>
      </c>
      <c r="J166" s="5">
        <f t="shared" si="84"/>
        <v>0</v>
      </c>
      <c r="K166" s="5">
        <f t="shared" si="84"/>
        <v>0</v>
      </c>
      <c r="L166" s="5">
        <f t="shared" si="84"/>
        <v>0</v>
      </c>
      <c r="M166" s="5">
        <f t="shared" si="84"/>
        <v>0</v>
      </c>
      <c r="N166" s="5">
        <f t="shared" si="84"/>
        <v>0</v>
      </c>
      <c r="O166" s="5">
        <f t="shared" si="84"/>
        <v>0</v>
      </c>
      <c r="P166" s="5">
        <f t="shared" si="84"/>
        <v>0</v>
      </c>
      <c r="Q166" s="5">
        <f t="shared" si="84"/>
        <v>0</v>
      </c>
      <c r="R166" s="5">
        <f t="shared" si="84"/>
        <v>0</v>
      </c>
      <c r="S166" s="5">
        <f t="shared" si="84"/>
        <v>-289.19669999999996</v>
      </c>
      <c r="T166" s="5">
        <f t="shared" si="84"/>
        <v>-1021.0868099999999</v>
      </c>
      <c r="U166" s="5">
        <f t="shared" si="84"/>
        <v>-810.06220259999986</v>
      </c>
      <c r="V166" s="5">
        <f t="shared" si="84"/>
        <v>-1698.8232952725484</v>
      </c>
      <c r="W166" s="5">
        <f t="shared" si="84"/>
        <v>-1578.2083669666818</v>
      </c>
      <c r="X166" s="5">
        <f t="shared" si="84"/>
        <v>0</v>
      </c>
      <c r="Y166" s="5">
        <f t="shared" si="84"/>
        <v>0</v>
      </c>
      <c r="Z166" s="5">
        <f t="shared" si="84"/>
        <v>0</v>
      </c>
      <c r="AA166" s="5">
        <f t="shared" si="84"/>
        <v>0</v>
      </c>
      <c r="AB166" s="5">
        <f t="shared" si="84"/>
        <v>0</v>
      </c>
      <c r="AC166" s="5">
        <f t="shared" si="84"/>
        <v>0</v>
      </c>
      <c r="AD166" s="5">
        <f t="shared" si="84"/>
        <v>0</v>
      </c>
      <c r="AE166" s="5">
        <f t="shared" si="84"/>
        <v>0</v>
      </c>
      <c r="AF166" s="5">
        <f t="shared" si="84"/>
        <v>0</v>
      </c>
      <c r="AG166" s="5">
        <f t="shared" si="84"/>
        <v>0</v>
      </c>
      <c r="AH166" s="5">
        <f t="shared" si="84"/>
        <v>0</v>
      </c>
      <c r="AI166" s="5">
        <f t="shared" si="84"/>
        <v>0</v>
      </c>
      <c r="AJ166" s="5">
        <f t="shared" si="84"/>
        <v>0</v>
      </c>
      <c r="AK166" s="5">
        <f t="shared" si="84"/>
        <v>0</v>
      </c>
      <c r="AL166" s="5">
        <f t="shared" si="84"/>
        <v>0</v>
      </c>
      <c r="AM166" s="5">
        <f t="shared" si="84"/>
        <v>0</v>
      </c>
      <c r="AN166" s="5">
        <f t="shared" si="84"/>
        <v>0</v>
      </c>
      <c r="AO166" s="27"/>
      <c r="AP166" s="28"/>
    </row>
    <row r="167" spans="1:42" s="26" customFormat="1" ht="15.75" customHeight="1" x14ac:dyDescent="0.25">
      <c r="A167" s="13"/>
      <c r="B167"/>
      <c r="C167" t="s">
        <v>282</v>
      </c>
      <c r="D167"/>
      <c r="E167" s="119"/>
      <c r="F167" s="5">
        <f>+F166</f>
        <v>0</v>
      </c>
      <c r="G167" s="5">
        <f t="shared" ref="G167:AN167" si="85">+G166+F169</f>
        <v>0</v>
      </c>
      <c r="H167" s="5">
        <f t="shared" si="85"/>
        <v>0</v>
      </c>
      <c r="I167" s="5">
        <f t="shared" si="85"/>
        <v>0</v>
      </c>
      <c r="J167" s="5">
        <f t="shared" si="85"/>
        <v>0</v>
      </c>
      <c r="K167" s="5">
        <f t="shared" si="85"/>
        <v>0</v>
      </c>
      <c r="L167" s="5">
        <f t="shared" si="85"/>
        <v>0</v>
      </c>
      <c r="M167" s="5">
        <f t="shared" si="85"/>
        <v>0</v>
      </c>
      <c r="N167" s="5">
        <f t="shared" si="85"/>
        <v>0</v>
      </c>
      <c r="O167" s="5">
        <f t="shared" si="85"/>
        <v>0</v>
      </c>
      <c r="P167" s="5">
        <f t="shared" si="85"/>
        <v>0</v>
      </c>
      <c r="Q167" s="5">
        <f t="shared" si="85"/>
        <v>0</v>
      </c>
      <c r="R167" s="5">
        <f t="shared" si="85"/>
        <v>0</v>
      </c>
      <c r="S167" s="5">
        <f t="shared" si="85"/>
        <v>-289.19669999999996</v>
      </c>
      <c r="T167" s="5">
        <f t="shared" si="85"/>
        <v>-1310.2835099999998</v>
      </c>
      <c r="U167" s="5">
        <f t="shared" si="85"/>
        <v>-2120.3457125999994</v>
      </c>
      <c r="V167" s="5">
        <f t="shared" si="85"/>
        <v>-3819.1690078725478</v>
      </c>
      <c r="W167" s="5">
        <f t="shared" si="85"/>
        <v>-5397.3773748392296</v>
      </c>
      <c r="X167" s="5">
        <f t="shared" si="85"/>
        <v>-5397.3773748392296</v>
      </c>
      <c r="Y167" s="5">
        <f t="shared" si="85"/>
        <v>-4386.3650245419976</v>
      </c>
      <c r="Z167" s="5">
        <f t="shared" si="85"/>
        <v>-3263.1632479796617</v>
      </c>
      <c r="AA167" s="5">
        <f t="shared" si="85"/>
        <v>-2167.4258930955325</v>
      </c>
      <c r="AB167" s="5">
        <f t="shared" si="85"/>
        <v>0</v>
      </c>
      <c r="AC167" s="5">
        <f t="shared" si="85"/>
        <v>0</v>
      </c>
      <c r="AD167" s="5">
        <f t="shared" si="85"/>
        <v>0</v>
      </c>
      <c r="AE167" s="5">
        <f t="shared" si="85"/>
        <v>0</v>
      </c>
      <c r="AF167" s="5">
        <f t="shared" si="85"/>
        <v>0</v>
      </c>
      <c r="AG167" s="5">
        <f t="shared" si="85"/>
        <v>0</v>
      </c>
      <c r="AH167" s="5">
        <f t="shared" si="85"/>
        <v>0</v>
      </c>
      <c r="AI167" s="5">
        <f t="shared" si="85"/>
        <v>0</v>
      </c>
      <c r="AJ167" s="5">
        <f t="shared" si="85"/>
        <v>0</v>
      </c>
      <c r="AK167" s="5">
        <f t="shared" si="85"/>
        <v>0</v>
      </c>
      <c r="AL167" s="5">
        <f t="shared" si="85"/>
        <v>0</v>
      </c>
      <c r="AM167" s="5">
        <f t="shared" si="85"/>
        <v>0</v>
      </c>
      <c r="AN167" s="5">
        <f t="shared" si="85"/>
        <v>0</v>
      </c>
      <c r="AO167" s="27"/>
      <c r="AP167" s="28"/>
    </row>
    <row r="168" spans="1:42" s="26" customFormat="1" ht="15.75" customHeight="1" x14ac:dyDescent="0.25">
      <c r="A168" s="13"/>
      <c r="B168"/>
      <c r="C168" t="s">
        <v>283</v>
      </c>
      <c r="D168"/>
      <c r="E168" s="119"/>
      <c r="F168" s="5">
        <f t="shared" ref="F168:AN168" si="86">IF(F165&lt;0,0,IF(F165&gt;-F167,F167,-F165))</f>
        <v>0</v>
      </c>
      <c r="G168" s="5">
        <f t="shared" si="86"/>
        <v>0</v>
      </c>
      <c r="H168" s="5">
        <f t="shared" si="86"/>
        <v>0</v>
      </c>
      <c r="I168" s="5">
        <f t="shared" si="86"/>
        <v>0</v>
      </c>
      <c r="J168" s="5">
        <f t="shared" si="86"/>
        <v>0</v>
      </c>
      <c r="K168" s="5">
        <f t="shared" si="86"/>
        <v>0</v>
      </c>
      <c r="L168" s="5">
        <f t="shared" si="86"/>
        <v>0</v>
      </c>
      <c r="M168" s="5">
        <f t="shared" si="86"/>
        <v>0</v>
      </c>
      <c r="N168" s="5">
        <f t="shared" si="86"/>
        <v>0</v>
      </c>
      <c r="O168" s="5">
        <f t="shared" si="86"/>
        <v>0</v>
      </c>
      <c r="P168" s="5">
        <f t="shared" si="86"/>
        <v>0</v>
      </c>
      <c r="Q168" s="5">
        <f t="shared" si="86"/>
        <v>0</v>
      </c>
      <c r="R168" s="5">
        <f t="shared" si="86"/>
        <v>0</v>
      </c>
      <c r="S168" s="5">
        <f t="shared" si="86"/>
        <v>0</v>
      </c>
      <c r="T168" s="5">
        <f t="shared" si="86"/>
        <v>0</v>
      </c>
      <c r="U168" s="5">
        <f t="shared" si="86"/>
        <v>0</v>
      </c>
      <c r="V168" s="5">
        <f t="shared" si="86"/>
        <v>0</v>
      </c>
      <c r="W168" s="5">
        <f t="shared" si="86"/>
        <v>0</v>
      </c>
      <c r="X168" s="5">
        <f t="shared" si="86"/>
        <v>-1011.0123502972316</v>
      </c>
      <c r="Y168" s="5">
        <f t="shared" si="86"/>
        <v>-1123.2017765623357</v>
      </c>
      <c r="Z168" s="5">
        <f t="shared" si="86"/>
        <v>-1095.7373548841292</v>
      </c>
      <c r="AA168" s="5">
        <f t="shared" si="86"/>
        <v>-2167.4258930955325</v>
      </c>
      <c r="AB168" s="5">
        <f t="shared" si="86"/>
        <v>0</v>
      </c>
      <c r="AC168" s="5">
        <f t="shared" si="86"/>
        <v>0</v>
      </c>
      <c r="AD168" s="5">
        <f t="shared" si="86"/>
        <v>0</v>
      </c>
      <c r="AE168" s="5">
        <f t="shared" si="86"/>
        <v>0</v>
      </c>
      <c r="AF168" s="5">
        <f t="shared" si="86"/>
        <v>0</v>
      </c>
      <c r="AG168" s="5">
        <f t="shared" si="86"/>
        <v>0</v>
      </c>
      <c r="AH168" s="5">
        <f t="shared" si="86"/>
        <v>0</v>
      </c>
      <c r="AI168" s="5">
        <f t="shared" si="86"/>
        <v>0</v>
      </c>
      <c r="AJ168" s="5">
        <f t="shared" si="86"/>
        <v>0</v>
      </c>
      <c r="AK168" s="5">
        <f t="shared" si="86"/>
        <v>0</v>
      </c>
      <c r="AL168" s="5">
        <f t="shared" si="86"/>
        <v>0</v>
      </c>
      <c r="AM168" s="5">
        <f t="shared" si="86"/>
        <v>0</v>
      </c>
      <c r="AN168" s="5">
        <f t="shared" si="86"/>
        <v>0</v>
      </c>
      <c r="AO168" s="27"/>
      <c r="AP168" s="28"/>
    </row>
    <row r="169" spans="1:42" s="26" customFormat="1" ht="15.75" customHeight="1" x14ac:dyDescent="0.25">
      <c r="A169" s="13"/>
      <c r="B169"/>
      <c r="C169" t="s">
        <v>202</v>
      </c>
      <c r="D169"/>
      <c r="E169" s="119"/>
      <c r="F169" s="5">
        <f t="shared" ref="F169:AN169" si="87">+F167-F168</f>
        <v>0</v>
      </c>
      <c r="G169" s="5">
        <f t="shared" si="87"/>
        <v>0</v>
      </c>
      <c r="H169" s="5">
        <f t="shared" si="87"/>
        <v>0</v>
      </c>
      <c r="I169" s="5">
        <f t="shared" si="87"/>
        <v>0</v>
      </c>
      <c r="J169" s="5">
        <f t="shared" si="87"/>
        <v>0</v>
      </c>
      <c r="K169" s="5">
        <f t="shared" si="87"/>
        <v>0</v>
      </c>
      <c r="L169" s="5">
        <f t="shared" si="87"/>
        <v>0</v>
      </c>
      <c r="M169" s="5">
        <f t="shared" si="87"/>
        <v>0</v>
      </c>
      <c r="N169" s="5">
        <f t="shared" si="87"/>
        <v>0</v>
      </c>
      <c r="O169" s="5">
        <f t="shared" si="87"/>
        <v>0</v>
      </c>
      <c r="P169" s="5">
        <f t="shared" si="87"/>
        <v>0</v>
      </c>
      <c r="Q169" s="5">
        <f t="shared" si="87"/>
        <v>0</v>
      </c>
      <c r="R169" s="5">
        <f t="shared" si="87"/>
        <v>0</v>
      </c>
      <c r="S169" s="5">
        <f t="shared" si="87"/>
        <v>-289.19669999999996</v>
      </c>
      <c r="T169" s="5">
        <f t="shared" si="87"/>
        <v>-1310.2835099999998</v>
      </c>
      <c r="U169" s="5">
        <f t="shared" si="87"/>
        <v>-2120.3457125999994</v>
      </c>
      <c r="V169" s="5">
        <f t="shared" si="87"/>
        <v>-3819.1690078725478</v>
      </c>
      <c r="W169" s="5">
        <f t="shared" si="87"/>
        <v>-5397.3773748392296</v>
      </c>
      <c r="X169" s="5">
        <f t="shared" si="87"/>
        <v>-4386.3650245419976</v>
      </c>
      <c r="Y169" s="5">
        <f t="shared" si="87"/>
        <v>-3263.1632479796617</v>
      </c>
      <c r="Z169" s="5">
        <f t="shared" si="87"/>
        <v>-2167.4258930955325</v>
      </c>
      <c r="AA169" s="5">
        <f t="shared" si="87"/>
        <v>0</v>
      </c>
      <c r="AB169" s="5">
        <f t="shared" si="87"/>
        <v>0</v>
      </c>
      <c r="AC169" s="5">
        <f t="shared" si="87"/>
        <v>0</v>
      </c>
      <c r="AD169" s="5">
        <f t="shared" si="87"/>
        <v>0</v>
      </c>
      <c r="AE169" s="5">
        <f t="shared" si="87"/>
        <v>0</v>
      </c>
      <c r="AF169" s="5">
        <f t="shared" si="87"/>
        <v>0</v>
      </c>
      <c r="AG169" s="5">
        <f t="shared" si="87"/>
        <v>0</v>
      </c>
      <c r="AH169" s="5">
        <f t="shared" si="87"/>
        <v>0</v>
      </c>
      <c r="AI169" s="5">
        <f t="shared" si="87"/>
        <v>0</v>
      </c>
      <c r="AJ169" s="5">
        <f t="shared" si="87"/>
        <v>0</v>
      </c>
      <c r="AK169" s="5">
        <f t="shared" si="87"/>
        <v>0</v>
      </c>
      <c r="AL169" s="5">
        <f t="shared" si="87"/>
        <v>0</v>
      </c>
      <c r="AM169" s="5">
        <f t="shared" si="87"/>
        <v>0</v>
      </c>
      <c r="AN169" s="5">
        <f t="shared" si="87"/>
        <v>0</v>
      </c>
      <c r="AO169" s="27"/>
      <c r="AP169" s="28"/>
    </row>
    <row r="170" spans="1:42" s="128" customFormat="1" ht="15.75" customHeight="1" x14ac:dyDescent="0.25">
      <c r="A170" s="13"/>
      <c r="C170" s="128" t="s">
        <v>279</v>
      </c>
      <c r="E170" s="276">
        <f>SUM(F170:AN170)</f>
        <v>15408.212134614954</v>
      </c>
      <c r="F170" s="277">
        <f>IF(F165&lt;0,0,F165+F168)</f>
        <v>0</v>
      </c>
      <c r="G170" s="277">
        <f t="shared" ref="G170:AN170" si="88">IF(G165&lt;0,0,G165+G168)</f>
        <v>0</v>
      </c>
      <c r="H170" s="277">
        <f t="shared" si="88"/>
        <v>0</v>
      </c>
      <c r="I170" s="277">
        <f t="shared" si="88"/>
        <v>0</v>
      </c>
      <c r="J170" s="277">
        <f t="shared" si="88"/>
        <v>0</v>
      </c>
      <c r="K170" s="277">
        <f t="shared" si="88"/>
        <v>0</v>
      </c>
      <c r="L170" s="277">
        <f t="shared" si="88"/>
        <v>0</v>
      </c>
      <c r="M170" s="277">
        <f t="shared" si="88"/>
        <v>0</v>
      </c>
      <c r="N170" s="277">
        <f t="shared" si="88"/>
        <v>0</v>
      </c>
      <c r="O170" s="277">
        <f t="shared" si="88"/>
        <v>0</v>
      </c>
      <c r="P170" s="277">
        <f t="shared" si="88"/>
        <v>0</v>
      </c>
      <c r="Q170" s="277">
        <f t="shared" si="88"/>
        <v>0</v>
      </c>
      <c r="R170" s="277">
        <f t="shared" si="88"/>
        <v>0</v>
      </c>
      <c r="S170" s="277">
        <f t="shared" si="88"/>
        <v>0</v>
      </c>
      <c r="T170" s="277">
        <f t="shared" si="88"/>
        <v>0</v>
      </c>
      <c r="U170" s="277">
        <f t="shared" si="88"/>
        <v>0</v>
      </c>
      <c r="V170" s="277">
        <f t="shared" si="88"/>
        <v>0</v>
      </c>
      <c r="W170" s="277">
        <f t="shared" si="88"/>
        <v>0</v>
      </c>
      <c r="X170" s="277">
        <f t="shared" si="88"/>
        <v>0</v>
      </c>
      <c r="Y170" s="277">
        <f t="shared" si="88"/>
        <v>0</v>
      </c>
      <c r="Z170" s="277">
        <f t="shared" si="88"/>
        <v>0</v>
      </c>
      <c r="AA170" s="277">
        <f t="shared" si="88"/>
        <v>151.50997350432954</v>
      </c>
      <c r="AB170" s="277">
        <f t="shared" si="88"/>
        <v>2492.8136662833303</v>
      </c>
      <c r="AC170" s="277">
        <f t="shared" si="88"/>
        <v>2912.1812616829993</v>
      </c>
      <c r="AD170" s="277">
        <f t="shared" si="88"/>
        <v>2945.8578653590444</v>
      </c>
      <c r="AE170" s="277">
        <f t="shared" si="88"/>
        <v>2505.9451323919043</v>
      </c>
      <c r="AF170" s="277">
        <f t="shared" si="88"/>
        <v>1910.2457357356732</v>
      </c>
      <c r="AG170" s="277">
        <f t="shared" si="88"/>
        <v>1532.6316108606311</v>
      </c>
      <c r="AH170" s="277">
        <f t="shared" si="88"/>
        <v>956.04418832210979</v>
      </c>
      <c r="AI170" s="277">
        <f t="shared" si="88"/>
        <v>0.62540137423659825</v>
      </c>
      <c r="AJ170" s="277">
        <f t="shared" si="88"/>
        <v>0.30553133326669363</v>
      </c>
      <c r="AK170" s="277">
        <f t="shared" si="88"/>
        <v>5.1767767430569357E-2</v>
      </c>
      <c r="AL170" s="277">
        <f t="shared" si="88"/>
        <v>0</v>
      </c>
      <c r="AM170" s="277">
        <f t="shared" si="88"/>
        <v>0</v>
      </c>
      <c r="AN170" s="277">
        <f t="shared" si="88"/>
        <v>0</v>
      </c>
      <c r="AO170" s="166"/>
      <c r="AP170" s="168"/>
    </row>
    <row r="171" spans="1:42" s="14" customFormat="1" ht="15.75" customHeight="1" x14ac:dyDescent="0.25">
      <c r="A171" s="48"/>
      <c r="C171" s="14" t="s">
        <v>224</v>
      </c>
      <c r="D171" s="93">
        <f>+Dashboard!N39</f>
        <v>0.4</v>
      </c>
      <c r="E171" s="98">
        <f>SUM(F171:AN171)</f>
        <v>6163.284853845983</v>
      </c>
      <c r="F171" s="97">
        <f t="shared" ref="F171:AN171" si="89">+F170*$D171</f>
        <v>0</v>
      </c>
      <c r="G171" s="97">
        <f t="shared" si="89"/>
        <v>0</v>
      </c>
      <c r="H171" s="97">
        <f t="shared" si="89"/>
        <v>0</v>
      </c>
      <c r="I171" s="97">
        <f t="shared" si="89"/>
        <v>0</v>
      </c>
      <c r="J171" s="97">
        <f t="shared" si="89"/>
        <v>0</v>
      </c>
      <c r="K171" s="97">
        <f t="shared" si="89"/>
        <v>0</v>
      </c>
      <c r="L171" s="97">
        <f t="shared" si="89"/>
        <v>0</v>
      </c>
      <c r="M171" s="97">
        <f t="shared" si="89"/>
        <v>0</v>
      </c>
      <c r="N171" s="97">
        <f t="shared" si="89"/>
        <v>0</v>
      </c>
      <c r="O171" s="97">
        <f t="shared" si="89"/>
        <v>0</v>
      </c>
      <c r="P171" s="97">
        <f t="shared" si="89"/>
        <v>0</v>
      </c>
      <c r="Q171" s="97">
        <f t="shared" si="89"/>
        <v>0</v>
      </c>
      <c r="R171" s="97">
        <f t="shared" si="89"/>
        <v>0</v>
      </c>
      <c r="S171" s="97">
        <f t="shared" si="89"/>
        <v>0</v>
      </c>
      <c r="T171" s="97">
        <f t="shared" si="89"/>
        <v>0</v>
      </c>
      <c r="U171" s="97">
        <f t="shared" si="89"/>
        <v>0</v>
      </c>
      <c r="V171" s="97">
        <f t="shared" si="89"/>
        <v>0</v>
      </c>
      <c r="W171" s="97">
        <f t="shared" si="89"/>
        <v>0</v>
      </c>
      <c r="X171" s="97">
        <f t="shared" si="89"/>
        <v>0</v>
      </c>
      <c r="Y171" s="97">
        <f t="shared" si="89"/>
        <v>0</v>
      </c>
      <c r="Z171" s="97">
        <f t="shared" si="89"/>
        <v>0</v>
      </c>
      <c r="AA171" s="97">
        <f t="shared" si="89"/>
        <v>60.603989401731816</v>
      </c>
      <c r="AB171" s="97">
        <f t="shared" si="89"/>
        <v>997.12546651333219</v>
      </c>
      <c r="AC171" s="97">
        <f t="shared" si="89"/>
        <v>1164.8725046731997</v>
      </c>
      <c r="AD171" s="97">
        <f t="shared" si="89"/>
        <v>1178.3431461436178</v>
      </c>
      <c r="AE171" s="97">
        <f t="shared" si="89"/>
        <v>1002.3780529567617</v>
      </c>
      <c r="AF171" s="97">
        <f t="shared" si="89"/>
        <v>764.09829429426929</v>
      </c>
      <c r="AG171" s="97">
        <f t="shared" si="89"/>
        <v>613.05264434425249</v>
      </c>
      <c r="AH171" s="97">
        <f t="shared" si="89"/>
        <v>382.41767532884393</v>
      </c>
      <c r="AI171" s="97">
        <f t="shared" si="89"/>
        <v>0.2501605496946393</v>
      </c>
      <c r="AJ171" s="97">
        <f t="shared" si="89"/>
        <v>0.12221253330667746</v>
      </c>
      <c r="AK171" s="97">
        <f t="shared" si="89"/>
        <v>2.0707106972227746E-2</v>
      </c>
      <c r="AL171" s="97">
        <f t="shared" si="89"/>
        <v>0</v>
      </c>
      <c r="AM171" s="97">
        <f t="shared" si="89"/>
        <v>0</v>
      </c>
      <c r="AN171" s="97">
        <f t="shared" si="89"/>
        <v>0</v>
      </c>
      <c r="AO171" s="119"/>
      <c r="AP171" s="100"/>
    </row>
    <row r="172" spans="1:42" s="165" customFormat="1" ht="15.75" customHeight="1" x14ac:dyDescent="0.25">
      <c r="A172" s="13"/>
      <c r="B172" s="115"/>
      <c r="C172" s="40"/>
      <c r="E172" s="99"/>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166"/>
      <c r="AP172" s="167"/>
    </row>
    <row r="173" spans="1:42" s="49" customFormat="1" ht="15.75" customHeight="1" x14ac:dyDescent="0.25">
      <c r="A173" s="115"/>
      <c r="B173" s="29" t="s">
        <v>223</v>
      </c>
      <c r="C173" s="43"/>
      <c r="D173" s="102"/>
      <c r="E173" s="99">
        <f>SUM(F173:AN173)</f>
        <v>1285.5016801204442</v>
      </c>
      <c r="F173" s="37">
        <f t="shared" ref="F173:AN173" si="90">IF(F40&lt;60,0,IF(F9=0,0,0.005*(F40-60)*(F170-F171)))</f>
        <v>0</v>
      </c>
      <c r="G173" s="37">
        <f t="shared" si="90"/>
        <v>0</v>
      </c>
      <c r="H173" s="37">
        <f t="shared" si="90"/>
        <v>0</v>
      </c>
      <c r="I173" s="37">
        <f t="shared" si="90"/>
        <v>0</v>
      </c>
      <c r="J173" s="37">
        <f t="shared" si="90"/>
        <v>0</v>
      </c>
      <c r="K173" s="37">
        <f t="shared" si="90"/>
        <v>0</v>
      </c>
      <c r="L173" s="37">
        <f t="shared" si="90"/>
        <v>0</v>
      </c>
      <c r="M173" s="37">
        <f t="shared" si="90"/>
        <v>0</v>
      </c>
      <c r="N173" s="37">
        <f t="shared" si="90"/>
        <v>0</v>
      </c>
      <c r="O173" s="37">
        <f t="shared" si="90"/>
        <v>0</v>
      </c>
      <c r="P173" s="37">
        <f t="shared" si="90"/>
        <v>0</v>
      </c>
      <c r="Q173" s="37">
        <f t="shared" si="90"/>
        <v>0</v>
      </c>
      <c r="R173" s="37">
        <f t="shared" si="90"/>
        <v>0</v>
      </c>
      <c r="S173" s="37">
        <f t="shared" si="90"/>
        <v>0</v>
      </c>
      <c r="T173" s="37">
        <f t="shared" si="90"/>
        <v>0</v>
      </c>
      <c r="U173" s="37">
        <f t="shared" si="90"/>
        <v>0</v>
      </c>
      <c r="V173" s="37">
        <f t="shared" si="90"/>
        <v>0</v>
      </c>
      <c r="W173" s="37">
        <f t="shared" si="90"/>
        <v>0</v>
      </c>
      <c r="X173" s="37">
        <f t="shared" si="90"/>
        <v>0</v>
      </c>
      <c r="Y173" s="37">
        <f t="shared" si="90"/>
        <v>0</v>
      </c>
      <c r="Z173" s="37">
        <f t="shared" si="90"/>
        <v>0</v>
      </c>
      <c r="AA173" s="37">
        <f t="shared" si="90"/>
        <v>10.007001941288697</v>
      </c>
      <c r="AB173" s="37">
        <f t="shared" si="90"/>
        <v>176.91358845142321</v>
      </c>
      <c r="AC173" s="37">
        <f t="shared" si="90"/>
        <v>221.29324157808247</v>
      </c>
      <c r="AD173" s="37">
        <f t="shared" si="90"/>
        <v>238.93442128901927</v>
      </c>
      <c r="AE173" s="37">
        <f t="shared" si="90"/>
        <v>216.34019004325401</v>
      </c>
      <c r="AF173" s="37">
        <f t="shared" si="90"/>
        <v>175.08814297176784</v>
      </c>
      <c r="AG173" s="37">
        <f t="shared" si="90"/>
        <v>148.80403109226944</v>
      </c>
      <c r="AH173" s="37">
        <f t="shared" si="90"/>
        <v>98.121062753339331</v>
      </c>
      <c r="AI173" s="37">
        <f t="shared" si="90"/>
        <v>0</v>
      </c>
      <c r="AJ173" s="37">
        <f t="shared" si="90"/>
        <v>0</v>
      </c>
      <c r="AK173" s="37">
        <f t="shared" si="90"/>
        <v>0</v>
      </c>
      <c r="AL173" s="37">
        <f t="shared" si="90"/>
        <v>0</v>
      </c>
      <c r="AM173" s="37">
        <f t="shared" si="90"/>
        <v>0</v>
      </c>
      <c r="AN173" s="37">
        <f t="shared" si="90"/>
        <v>0</v>
      </c>
      <c r="AO173" s="47"/>
      <c r="AP173" s="50"/>
    </row>
    <row r="174" spans="1:42" s="128" customFormat="1" ht="15.75" customHeight="1" x14ac:dyDescent="0.25">
      <c r="A174" s="48"/>
      <c r="B174" s="165" t="s">
        <v>230</v>
      </c>
      <c r="D174" s="165"/>
      <c r="E174" s="276">
        <f>SUM(F174:AN174)</f>
        <v>7448.7865339664277</v>
      </c>
      <c r="F174" s="278">
        <f>+F173+F171</f>
        <v>0</v>
      </c>
      <c r="G174" s="278">
        <f t="shared" ref="G174:AN174" si="91">+G173+G171</f>
        <v>0</v>
      </c>
      <c r="H174" s="278">
        <f t="shared" si="91"/>
        <v>0</v>
      </c>
      <c r="I174" s="278">
        <f t="shared" si="91"/>
        <v>0</v>
      </c>
      <c r="J174" s="278">
        <f t="shared" si="91"/>
        <v>0</v>
      </c>
      <c r="K174" s="278">
        <f t="shared" si="91"/>
        <v>0</v>
      </c>
      <c r="L174" s="278">
        <f t="shared" si="91"/>
        <v>0</v>
      </c>
      <c r="M174" s="278">
        <f t="shared" si="91"/>
        <v>0</v>
      </c>
      <c r="N174" s="278">
        <f t="shared" si="91"/>
        <v>0</v>
      </c>
      <c r="O174" s="278">
        <f t="shared" si="91"/>
        <v>0</v>
      </c>
      <c r="P174" s="278">
        <f t="shared" si="91"/>
        <v>0</v>
      </c>
      <c r="Q174" s="278">
        <f t="shared" si="91"/>
        <v>0</v>
      </c>
      <c r="R174" s="278">
        <f t="shared" si="91"/>
        <v>0</v>
      </c>
      <c r="S174" s="278">
        <f t="shared" si="91"/>
        <v>0</v>
      </c>
      <c r="T174" s="278">
        <f t="shared" si="91"/>
        <v>0</v>
      </c>
      <c r="U174" s="278">
        <f t="shared" si="91"/>
        <v>0</v>
      </c>
      <c r="V174" s="278">
        <f t="shared" si="91"/>
        <v>0</v>
      </c>
      <c r="W174" s="278">
        <f t="shared" si="91"/>
        <v>0</v>
      </c>
      <c r="X174" s="278">
        <f t="shared" si="91"/>
        <v>0</v>
      </c>
      <c r="Y174" s="278">
        <f t="shared" si="91"/>
        <v>0</v>
      </c>
      <c r="Z174" s="278">
        <f t="shared" si="91"/>
        <v>0</v>
      </c>
      <c r="AA174" s="278">
        <f t="shared" si="91"/>
        <v>70.610991343020515</v>
      </c>
      <c r="AB174" s="278">
        <f t="shared" si="91"/>
        <v>1174.0390549647555</v>
      </c>
      <c r="AC174" s="278">
        <f t="shared" si="91"/>
        <v>1386.1657462512821</v>
      </c>
      <c r="AD174" s="278">
        <f t="shared" si="91"/>
        <v>1417.2775674326372</v>
      </c>
      <c r="AE174" s="278">
        <f t="shared" si="91"/>
        <v>1218.7182430000157</v>
      </c>
      <c r="AF174" s="278">
        <f t="shared" si="91"/>
        <v>939.18643726603716</v>
      </c>
      <c r="AG174" s="278">
        <f t="shared" si="91"/>
        <v>761.85667543652198</v>
      </c>
      <c r="AH174" s="278">
        <f t="shared" si="91"/>
        <v>480.53873808218327</v>
      </c>
      <c r="AI174" s="278">
        <f t="shared" si="91"/>
        <v>0.2501605496946393</v>
      </c>
      <c r="AJ174" s="278">
        <f t="shared" si="91"/>
        <v>0.12221253330667746</v>
      </c>
      <c r="AK174" s="278">
        <f t="shared" si="91"/>
        <v>2.0707106972227746E-2</v>
      </c>
      <c r="AL174" s="278">
        <f t="shared" si="91"/>
        <v>0</v>
      </c>
      <c r="AM174" s="278">
        <f t="shared" si="91"/>
        <v>0</v>
      </c>
      <c r="AN174" s="278">
        <f t="shared" si="91"/>
        <v>0</v>
      </c>
      <c r="AO174" s="99"/>
      <c r="AP174" s="168"/>
    </row>
    <row r="175" spans="1:42" s="27" customFormat="1" ht="15.75" customHeight="1" x14ac:dyDescent="0.25">
      <c r="A175" s="48"/>
      <c r="B175" s="14" t="s">
        <v>187</v>
      </c>
      <c r="E175" s="276">
        <f>SUM(F175:AN175)</f>
        <v>8016.8076284459921</v>
      </c>
      <c r="F175" s="279">
        <f>+F173+F171</f>
        <v>0</v>
      </c>
      <c r="G175" s="279">
        <f t="shared" ref="G175:AN175" si="92">G174+G146</f>
        <v>0</v>
      </c>
      <c r="H175" s="279">
        <f t="shared" si="92"/>
        <v>0</v>
      </c>
      <c r="I175" s="279">
        <f t="shared" si="92"/>
        <v>0</v>
      </c>
      <c r="J175" s="279">
        <f t="shared" si="92"/>
        <v>0</v>
      </c>
      <c r="K175" s="279">
        <f t="shared" si="92"/>
        <v>0</v>
      </c>
      <c r="L175" s="279">
        <f t="shared" si="92"/>
        <v>0</v>
      </c>
      <c r="M175" s="279">
        <f t="shared" si="92"/>
        <v>0</v>
      </c>
      <c r="N175" s="279">
        <f t="shared" si="92"/>
        <v>0</v>
      </c>
      <c r="O175" s="279">
        <f t="shared" si="92"/>
        <v>0</v>
      </c>
      <c r="P175" s="279">
        <f t="shared" si="92"/>
        <v>0</v>
      </c>
      <c r="Q175" s="279">
        <f t="shared" si="92"/>
        <v>0</v>
      </c>
      <c r="R175" s="279">
        <f t="shared" si="92"/>
        <v>0</v>
      </c>
      <c r="S175" s="279">
        <f t="shared" si="92"/>
        <v>0</v>
      </c>
      <c r="T175" s="279">
        <f t="shared" si="92"/>
        <v>0</v>
      </c>
      <c r="U175" s="279">
        <f t="shared" si="92"/>
        <v>0</v>
      </c>
      <c r="V175" s="279">
        <f t="shared" si="92"/>
        <v>0</v>
      </c>
      <c r="W175" s="279">
        <f t="shared" si="92"/>
        <v>0.55240614761519546</v>
      </c>
      <c r="X175" s="279">
        <f t="shared" si="92"/>
        <v>54.509901667311517</v>
      </c>
      <c r="Y175" s="279">
        <f t="shared" si="92"/>
        <v>56.753690192613597</v>
      </c>
      <c r="Z175" s="279">
        <f t="shared" si="92"/>
        <v>58.799660696309104</v>
      </c>
      <c r="AA175" s="279">
        <f t="shared" si="92"/>
        <v>131.01450501595392</v>
      </c>
      <c r="AB175" s="279">
        <f t="shared" si="92"/>
        <v>1236.444457509017</v>
      </c>
      <c r="AC175" s="279">
        <f t="shared" si="92"/>
        <v>1451.0021622862316</v>
      </c>
      <c r="AD175" s="279">
        <f t="shared" si="92"/>
        <v>1480.9022266931549</v>
      </c>
      <c r="AE175" s="279">
        <f t="shared" si="92"/>
        <v>1272.7107529485857</v>
      </c>
      <c r="AF175" s="279">
        <f t="shared" si="92"/>
        <v>979.63808146570022</v>
      </c>
      <c r="AG175" s="279">
        <f t="shared" si="92"/>
        <v>793.76786275135998</v>
      </c>
      <c r="AH175" s="279">
        <f t="shared" si="92"/>
        <v>500.31884088216549</v>
      </c>
      <c r="AI175" s="279">
        <f t="shared" si="92"/>
        <v>0.2501605496946393</v>
      </c>
      <c r="AJ175" s="279">
        <f t="shared" si="92"/>
        <v>0.12221253330667746</v>
      </c>
      <c r="AK175" s="279">
        <f t="shared" si="92"/>
        <v>2.0707106972227746E-2</v>
      </c>
      <c r="AL175" s="279">
        <f t="shared" si="92"/>
        <v>0</v>
      </c>
      <c r="AM175" s="279">
        <f t="shared" si="92"/>
        <v>0</v>
      </c>
      <c r="AN175" s="279">
        <f t="shared" si="92"/>
        <v>0</v>
      </c>
      <c r="AO175" s="35"/>
      <c r="AP175" s="28"/>
    </row>
    <row r="176" spans="1:42" s="27" customFormat="1" ht="15.75" customHeight="1" x14ac:dyDescent="0.25">
      <c r="B176" s="14"/>
      <c r="E176" s="85"/>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5"/>
      <c r="AP176" s="28"/>
    </row>
    <row r="177" spans="1:44" s="27" customFormat="1" ht="15.75" customHeight="1" x14ac:dyDescent="0.25">
      <c r="B177" s="14"/>
      <c r="E177" s="85"/>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5"/>
      <c r="AP177" s="28"/>
    </row>
    <row r="178" spans="1:44" s="128" customFormat="1" ht="15.75" customHeight="1" x14ac:dyDescent="0.25">
      <c r="A178" s="48" t="s">
        <v>45</v>
      </c>
      <c r="C178" s="128" t="s">
        <v>154</v>
      </c>
      <c r="E178" s="99">
        <f>SUM(F178:AN178)</f>
        <v>11525.466537347827</v>
      </c>
      <c r="F178" s="3">
        <f t="shared" ref="F178:AN178" si="93">IF(F181=0,0,+F84-F123-F175)</f>
        <v>0</v>
      </c>
      <c r="G178" s="3">
        <f t="shared" si="93"/>
        <v>0</v>
      </c>
      <c r="H178" s="3">
        <f t="shared" si="93"/>
        <v>0</v>
      </c>
      <c r="I178" s="3">
        <f t="shared" si="93"/>
        <v>0</v>
      </c>
      <c r="J178" s="3">
        <f t="shared" si="93"/>
        <v>0</v>
      </c>
      <c r="K178" s="3">
        <f t="shared" si="93"/>
        <v>0</v>
      </c>
      <c r="L178" s="3">
        <f t="shared" si="93"/>
        <v>0</v>
      </c>
      <c r="M178" s="3">
        <f t="shared" si="93"/>
        <v>0</v>
      </c>
      <c r="N178" s="3">
        <f t="shared" si="93"/>
        <v>0</v>
      </c>
      <c r="O178" s="3">
        <f t="shared" si="93"/>
        <v>0</v>
      </c>
      <c r="P178" s="3">
        <f t="shared" si="93"/>
        <v>0</v>
      </c>
      <c r="Q178" s="3">
        <f t="shared" si="93"/>
        <v>0</v>
      </c>
      <c r="R178" s="3">
        <f t="shared" si="93"/>
        <v>0</v>
      </c>
      <c r="S178" s="3">
        <f t="shared" si="93"/>
        <v>0</v>
      </c>
      <c r="T178" s="3">
        <f t="shared" si="93"/>
        <v>0</v>
      </c>
      <c r="U178" s="3">
        <f t="shared" si="93"/>
        <v>0</v>
      </c>
      <c r="V178" s="3">
        <f t="shared" si="93"/>
        <v>137.99020274999998</v>
      </c>
      <c r="W178" s="3">
        <f t="shared" si="93"/>
        <v>518.00025050238457</v>
      </c>
      <c r="X178" s="3">
        <f t="shared" si="93"/>
        <v>728.2971888115286</v>
      </c>
      <c r="Y178" s="3">
        <f t="shared" si="93"/>
        <v>741.70954209580316</v>
      </c>
      <c r="Z178" s="3">
        <f t="shared" si="93"/>
        <v>755.63283623787606</v>
      </c>
      <c r="AA178" s="3">
        <f t="shared" si="93"/>
        <v>699.70664185691487</v>
      </c>
      <c r="AB178" s="3">
        <f t="shared" si="93"/>
        <v>603.4391815687809</v>
      </c>
      <c r="AC178" s="3">
        <f t="shared" si="93"/>
        <v>1795.0208080225118</v>
      </c>
      <c r="AD178" s="3">
        <f t="shared" si="93"/>
        <v>1730.8961866726384</v>
      </c>
      <c r="AE178" s="3">
        <f t="shared" si="93"/>
        <v>1424.9387439596903</v>
      </c>
      <c r="AF178" s="3">
        <f t="shared" si="93"/>
        <v>1052.8426393904449</v>
      </c>
      <c r="AG178" s="3">
        <f t="shared" si="93"/>
        <v>828.52591356232381</v>
      </c>
      <c r="AH178" s="3">
        <f t="shared" si="93"/>
        <v>508.46640191692774</v>
      </c>
      <c r="AI178" s="3">
        <f t="shared" si="93"/>
        <v>0</v>
      </c>
      <c r="AJ178" s="3">
        <f t="shared" si="93"/>
        <v>0</v>
      </c>
      <c r="AK178" s="3">
        <f t="shared" si="93"/>
        <v>0</v>
      </c>
      <c r="AL178" s="3">
        <f t="shared" si="93"/>
        <v>0</v>
      </c>
      <c r="AM178" s="3">
        <f t="shared" si="93"/>
        <v>0</v>
      </c>
      <c r="AN178" s="3">
        <f t="shared" si="93"/>
        <v>0</v>
      </c>
      <c r="AO178" s="99"/>
      <c r="AP178" s="168"/>
    </row>
    <row r="179" spans="1:44" x14ac:dyDescent="0.25">
      <c r="A179" s="128"/>
      <c r="O179" s="5">
        <f>+O178*D184</f>
        <v>0</v>
      </c>
    </row>
    <row r="180" spans="1:44" s="26" customFormat="1" ht="15.75" customHeight="1" x14ac:dyDescent="0.25">
      <c r="A180" s="11"/>
      <c r="B180" s="29" t="s">
        <v>152</v>
      </c>
      <c r="E180" s="99"/>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2"/>
      <c r="AP180" s="28"/>
    </row>
    <row r="181" spans="1:44" s="26" customFormat="1" ht="15.75" customHeight="1" x14ac:dyDescent="0.25">
      <c r="A181"/>
      <c r="C181" s="26" t="s">
        <v>170</v>
      </c>
      <c r="E181" s="85">
        <f>SUM(F181:AN181)</f>
        <v>560.00000000000068</v>
      </c>
      <c r="F181" s="37">
        <f t="shared" ref="F181:AN181" si="94">+F9</f>
        <v>0</v>
      </c>
      <c r="G181" s="37">
        <f t="shared" si="94"/>
        <v>0</v>
      </c>
      <c r="H181" s="37">
        <f t="shared" si="94"/>
        <v>0</v>
      </c>
      <c r="I181" s="37">
        <f t="shared" si="94"/>
        <v>0</v>
      </c>
      <c r="J181" s="37">
        <f t="shared" si="94"/>
        <v>0</v>
      </c>
      <c r="K181" s="37">
        <f t="shared" si="94"/>
        <v>0</v>
      </c>
      <c r="L181" s="37">
        <f t="shared" si="94"/>
        <v>0</v>
      </c>
      <c r="M181" s="37">
        <f t="shared" si="94"/>
        <v>0</v>
      </c>
      <c r="N181" s="37">
        <f t="shared" si="94"/>
        <v>0</v>
      </c>
      <c r="O181" s="37">
        <f t="shared" si="94"/>
        <v>0</v>
      </c>
      <c r="P181" s="37">
        <f t="shared" si="94"/>
        <v>0</v>
      </c>
      <c r="Q181" s="37">
        <f t="shared" si="94"/>
        <v>0</v>
      </c>
      <c r="R181" s="37">
        <f t="shared" si="94"/>
        <v>0</v>
      </c>
      <c r="S181" s="37">
        <f t="shared" si="94"/>
        <v>0</v>
      </c>
      <c r="T181" s="37">
        <f t="shared" si="94"/>
        <v>0</v>
      </c>
      <c r="U181" s="37">
        <f t="shared" si="94"/>
        <v>0</v>
      </c>
      <c r="V181" s="37">
        <f t="shared" si="94"/>
        <v>9.7767857142857135</v>
      </c>
      <c r="W181" s="37">
        <f t="shared" si="94"/>
        <v>36.5</v>
      </c>
      <c r="X181" s="37">
        <f t="shared" si="94"/>
        <v>54.75</v>
      </c>
      <c r="Y181" s="37">
        <f t="shared" si="94"/>
        <v>54.75</v>
      </c>
      <c r="Z181" s="37">
        <f t="shared" si="94"/>
        <v>54.75</v>
      </c>
      <c r="AA181" s="37">
        <f t="shared" si="94"/>
        <v>54.75</v>
      </c>
      <c r="AB181" s="37">
        <f t="shared" si="94"/>
        <v>54.75</v>
      </c>
      <c r="AC181" s="37">
        <f t="shared" si="94"/>
        <v>54.75</v>
      </c>
      <c r="AD181" s="37">
        <f t="shared" si="94"/>
        <v>52.386363636363818</v>
      </c>
      <c r="AE181" s="37">
        <f t="shared" si="94"/>
        <v>44.90259740259755</v>
      </c>
      <c r="AF181" s="37">
        <f t="shared" si="94"/>
        <v>35.547889610389731</v>
      </c>
      <c r="AG181" s="37">
        <f t="shared" si="94"/>
        <v>29.935064935065039</v>
      </c>
      <c r="AH181" s="37">
        <f t="shared" si="94"/>
        <v>22.451298701298782</v>
      </c>
      <c r="AI181" s="37">
        <f t="shared" si="94"/>
        <v>0</v>
      </c>
      <c r="AJ181" s="37">
        <f t="shared" si="94"/>
        <v>0</v>
      </c>
      <c r="AK181" s="37">
        <f t="shared" si="94"/>
        <v>0</v>
      </c>
      <c r="AL181" s="37">
        <f t="shared" si="94"/>
        <v>0</v>
      </c>
      <c r="AM181" s="37">
        <f t="shared" si="94"/>
        <v>0</v>
      </c>
      <c r="AN181" s="37">
        <f t="shared" si="94"/>
        <v>0</v>
      </c>
      <c r="AO181" s="32"/>
      <c r="AP181" s="28"/>
    </row>
    <row r="182" spans="1:44" s="26" customFormat="1" ht="15.75" customHeight="1" x14ac:dyDescent="0.25">
      <c r="A182"/>
      <c r="C182" s="26" t="s">
        <v>153</v>
      </c>
      <c r="E182" s="99"/>
      <c r="F182" s="37">
        <f t="shared" ref="F182:AN182" si="95">+F10</f>
        <v>0</v>
      </c>
      <c r="G182" s="37">
        <f t="shared" si="95"/>
        <v>0</v>
      </c>
      <c r="H182" s="37">
        <f t="shared" si="95"/>
        <v>0</v>
      </c>
      <c r="I182" s="37">
        <f t="shared" si="95"/>
        <v>0</v>
      </c>
      <c r="J182" s="37">
        <f t="shared" si="95"/>
        <v>0</v>
      </c>
      <c r="K182" s="37">
        <f t="shared" si="95"/>
        <v>0</v>
      </c>
      <c r="L182" s="37">
        <f t="shared" si="95"/>
        <v>0</v>
      </c>
      <c r="M182" s="37">
        <f t="shared" si="95"/>
        <v>0</v>
      </c>
      <c r="N182" s="37">
        <f t="shared" si="95"/>
        <v>0</v>
      </c>
      <c r="O182" s="37">
        <f t="shared" si="95"/>
        <v>0</v>
      </c>
      <c r="P182" s="37">
        <f t="shared" si="95"/>
        <v>0</v>
      </c>
      <c r="Q182" s="37">
        <f t="shared" si="95"/>
        <v>0</v>
      </c>
      <c r="R182" s="37">
        <f t="shared" si="95"/>
        <v>0</v>
      </c>
      <c r="S182" s="37">
        <f t="shared" si="95"/>
        <v>0</v>
      </c>
      <c r="T182" s="37">
        <f t="shared" si="95"/>
        <v>0</v>
      </c>
      <c r="U182" s="37">
        <f t="shared" si="95"/>
        <v>0</v>
      </c>
      <c r="V182" s="37">
        <f t="shared" si="95"/>
        <v>9.7767857142857135</v>
      </c>
      <c r="W182" s="37">
        <f t="shared" si="95"/>
        <v>46.276785714285715</v>
      </c>
      <c r="X182" s="37">
        <f t="shared" si="95"/>
        <v>101.02678571428572</v>
      </c>
      <c r="Y182" s="37">
        <f t="shared" si="95"/>
        <v>155.77678571428572</v>
      </c>
      <c r="Z182" s="37">
        <f t="shared" si="95"/>
        <v>210.52678571428572</v>
      </c>
      <c r="AA182" s="37">
        <f t="shared" si="95"/>
        <v>265.27678571428572</v>
      </c>
      <c r="AB182" s="37">
        <f t="shared" si="95"/>
        <v>320.02678571428572</v>
      </c>
      <c r="AC182" s="37">
        <f t="shared" si="95"/>
        <v>374.77678571428572</v>
      </c>
      <c r="AD182" s="37">
        <f t="shared" si="95"/>
        <v>427.16314935064952</v>
      </c>
      <c r="AE182" s="37">
        <f t="shared" si="95"/>
        <v>472.06574675324708</v>
      </c>
      <c r="AF182" s="37">
        <f t="shared" si="95"/>
        <v>507.61363636363683</v>
      </c>
      <c r="AG182" s="37">
        <f t="shared" si="95"/>
        <v>537.54870129870187</v>
      </c>
      <c r="AH182" s="37">
        <f t="shared" si="95"/>
        <v>560.00000000000068</v>
      </c>
      <c r="AI182" s="37">
        <f t="shared" si="95"/>
        <v>560.00000000000068</v>
      </c>
      <c r="AJ182" s="37">
        <f t="shared" si="95"/>
        <v>560.00000000000068</v>
      </c>
      <c r="AK182" s="37">
        <f t="shared" si="95"/>
        <v>560.00000000000068</v>
      </c>
      <c r="AL182" s="37">
        <f t="shared" si="95"/>
        <v>560.00000000000068</v>
      </c>
      <c r="AM182" s="37">
        <f t="shared" si="95"/>
        <v>560.00000000000068</v>
      </c>
      <c r="AN182" s="37">
        <f t="shared" si="95"/>
        <v>560.00000000000068</v>
      </c>
      <c r="AO182" s="32"/>
      <c r="AP182" s="28"/>
    </row>
    <row r="183" spans="1:44" s="26" customFormat="1" ht="15.75" customHeight="1" x14ac:dyDescent="0.25">
      <c r="A183"/>
      <c r="C183" s="29" t="s">
        <v>171</v>
      </c>
      <c r="E183" s="284"/>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2"/>
      <c r="AP183" s="28"/>
    </row>
    <row r="184" spans="1:44" s="26" customFormat="1" ht="15.75" customHeight="1" x14ac:dyDescent="0.25">
      <c r="A184"/>
      <c r="C184" s="160">
        <f>+Dashboard!O42</f>
        <v>750</v>
      </c>
      <c r="D184" s="93">
        <f>+Dashboard!O41</f>
        <v>0.8</v>
      </c>
      <c r="E184" s="85">
        <f>SUM(F184:AN184)</f>
        <v>448.00000000000051</v>
      </c>
      <c r="F184" s="41">
        <f>IF(F$182&lt;$C184,F$181*$D184,IF(E182&lt;$C184,(F$181-(F$182-$C184))*$D184,0))</f>
        <v>0</v>
      </c>
      <c r="G184" s="41">
        <f t="shared" ref="G184:AN184" si="96">IF(G$182&lt;$C184,G$181*$D184,IF(F182&lt;$C184,(G$181-(G$182-$C184))*$D184,0))</f>
        <v>0</v>
      </c>
      <c r="H184" s="41">
        <f t="shared" si="96"/>
        <v>0</v>
      </c>
      <c r="I184" s="41">
        <f t="shared" si="96"/>
        <v>0</v>
      </c>
      <c r="J184" s="41">
        <f t="shared" si="96"/>
        <v>0</v>
      </c>
      <c r="K184" s="41">
        <f t="shared" si="96"/>
        <v>0</v>
      </c>
      <c r="L184" s="41">
        <f t="shared" si="96"/>
        <v>0</v>
      </c>
      <c r="M184" s="41">
        <f t="shared" si="96"/>
        <v>0</v>
      </c>
      <c r="N184" s="41">
        <f t="shared" si="96"/>
        <v>0</v>
      </c>
      <c r="O184" s="41">
        <f t="shared" si="96"/>
        <v>0</v>
      </c>
      <c r="P184" s="41">
        <f t="shared" si="96"/>
        <v>0</v>
      </c>
      <c r="Q184" s="41">
        <f t="shared" si="96"/>
        <v>0</v>
      </c>
      <c r="R184" s="41">
        <f t="shared" si="96"/>
        <v>0</v>
      </c>
      <c r="S184" s="41">
        <f t="shared" si="96"/>
        <v>0</v>
      </c>
      <c r="T184" s="41">
        <f t="shared" si="96"/>
        <v>0</v>
      </c>
      <c r="U184" s="41">
        <f t="shared" si="96"/>
        <v>0</v>
      </c>
      <c r="V184" s="41">
        <f t="shared" si="96"/>
        <v>7.8214285714285712</v>
      </c>
      <c r="W184" s="41">
        <f t="shared" si="96"/>
        <v>29.200000000000003</v>
      </c>
      <c r="X184" s="41">
        <f t="shared" si="96"/>
        <v>43.800000000000004</v>
      </c>
      <c r="Y184" s="41">
        <f t="shared" si="96"/>
        <v>43.800000000000004</v>
      </c>
      <c r="Z184" s="41">
        <f t="shared" si="96"/>
        <v>43.800000000000004</v>
      </c>
      <c r="AA184" s="41">
        <f t="shared" si="96"/>
        <v>43.800000000000004</v>
      </c>
      <c r="AB184" s="41">
        <f t="shared" si="96"/>
        <v>43.800000000000004</v>
      </c>
      <c r="AC184" s="41">
        <f t="shared" si="96"/>
        <v>43.800000000000004</v>
      </c>
      <c r="AD184" s="41">
        <f t="shared" si="96"/>
        <v>41.909090909091056</v>
      </c>
      <c r="AE184" s="41">
        <f t="shared" si="96"/>
        <v>35.922077922078039</v>
      </c>
      <c r="AF184" s="41">
        <f t="shared" si="96"/>
        <v>28.438311688311785</v>
      </c>
      <c r="AG184" s="41">
        <f t="shared" si="96"/>
        <v>23.948051948052033</v>
      </c>
      <c r="AH184" s="41">
        <f t="shared" si="96"/>
        <v>17.961038961039026</v>
      </c>
      <c r="AI184" s="41">
        <f t="shared" si="96"/>
        <v>0</v>
      </c>
      <c r="AJ184" s="41">
        <f t="shared" si="96"/>
        <v>0</v>
      </c>
      <c r="AK184" s="41">
        <f t="shared" si="96"/>
        <v>0</v>
      </c>
      <c r="AL184" s="41">
        <f t="shared" si="96"/>
        <v>0</v>
      </c>
      <c r="AM184" s="41">
        <f t="shared" si="96"/>
        <v>0</v>
      </c>
      <c r="AN184" s="41">
        <f t="shared" si="96"/>
        <v>0</v>
      </c>
      <c r="AO184" s="27"/>
      <c r="AP184" s="28"/>
    </row>
    <row r="185" spans="1:44" s="26" customFormat="1" ht="15.75" customHeight="1" x14ac:dyDescent="0.25">
      <c r="A185" s="13"/>
      <c r="C185" s="160">
        <f>+Dashboard!O44</f>
        <v>1000</v>
      </c>
      <c r="D185" s="93">
        <f>+Dashboard!O43</f>
        <v>0.7</v>
      </c>
      <c r="E185" s="85">
        <f>SUM(F185:AN185)</f>
        <v>0</v>
      </c>
      <c r="F185" s="41">
        <f>IF(F$182&lt;$C184,0,IF(E$182&lt;$C184,(F$182-$C184)*$D185,IF(F$182&lt;$C185,F$181*$D185,IF(E$182&lt;$C185,(F$181-(F$182-$C185))*$D185,0))))</f>
        <v>0</v>
      </c>
      <c r="G185" s="41">
        <f t="shared" ref="G185:AN185" si="97">IF(G$182&lt;$C184,0,IF(F$182&lt;$C184,(G$182-$C184)*$D185,IF(G$182&lt;$C185,G$181*$D185,IF(F$182&lt;$C185,(G$181-(G$182-$C185))*$D185,0))))</f>
        <v>0</v>
      </c>
      <c r="H185" s="41">
        <f t="shared" si="97"/>
        <v>0</v>
      </c>
      <c r="I185" s="41">
        <f t="shared" si="97"/>
        <v>0</v>
      </c>
      <c r="J185" s="41">
        <f t="shared" si="97"/>
        <v>0</v>
      </c>
      <c r="K185" s="41">
        <f t="shared" si="97"/>
        <v>0</v>
      </c>
      <c r="L185" s="41">
        <f t="shared" si="97"/>
        <v>0</v>
      </c>
      <c r="M185" s="41">
        <f t="shared" si="97"/>
        <v>0</v>
      </c>
      <c r="N185" s="41">
        <f t="shared" si="97"/>
        <v>0</v>
      </c>
      <c r="O185" s="41">
        <f t="shared" si="97"/>
        <v>0</v>
      </c>
      <c r="P185" s="41">
        <f t="shared" si="97"/>
        <v>0</v>
      </c>
      <c r="Q185" s="41">
        <f t="shared" si="97"/>
        <v>0</v>
      </c>
      <c r="R185" s="41">
        <f t="shared" si="97"/>
        <v>0</v>
      </c>
      <c r="S185" s="41">
        <f t="shared" si="97"/>
        <v>0</v>
      </c>
      <c r="T185" s="41">
        <f t="shared" si="97"/>
        <v>0</v>
      </c>
      <c r="U185" s="41">
        <f t="shared" si="97"/>
        <v>0</v>
      </c>
      <c r="V185" s="41">
        <f t="shared" si="97"/>
        <v>0</v>
      </c>
      <c r="W185" s="41">
        <f t="shared" si="97"/>
        <v>0</v>
      </c>
      <c r="X185" s="41">
        <f t="shared" si="97"/>
        <v>0</v>
      </c>
      <c r="Y185" s="41">
        <f t="shared" si="97"/>
        <v>0</v>
      </c>
      <c r="Z185" s="41">
        <f t="shared" si="97"/>
        <v>0</v>
      </c>
      <c r="AA185" s="41">
        <f t="shared" si="97"/>
        <v>0</v>
      </c>
      <c r="AB185" s="41">
        <f t="shared" si="97"/>
        <v>0</v>
      </c>
      <c r="AC185" s="41">
        <f t="shared" si="97"/>
        <v>0</v>
      </c>
      <c r="AD185" s="41">
        <f t="shared" si="97"/>
        <v>0</v>
      </c>
      <c r="AE185" s="41">
        <f t="shared" si="97"/>
        <v>0</v>
      </c>
      <c r="AF185" s="41">
        <f t="shared" si="97"/>
        <v>0</v>
      </c>
      <c r="AG185" s="41">
        <f t="shared" si="97"/>
        <v>0</v>
      </c>
      <c r="AH185" s="41">
        <f t="shared" si="97"/>
        <v>0</v>
      </c>
      <c r="AI185" s="41">
        <f t="shared" si="97"/>
        <v>0</v>
      </c>
      <c r="AJ185" s="41">
        <f t="shared" si="97"/>
        <v>0</v>
      </c>
      <c r="AK185" s="41">
        <f t="shared" si="97"/>
        <v>0</v>
      </c>
      <c r="AL185" s="41">
        <f t="shared" si="97"/>
        <v>0</v>
      </c>
      <c r="AM185" s="41">
        <f t="shared" si="97"/>
        <v>0</v>
      </c>
      <c r="AN185" s="41">
        <f t="shared" si="97"/>
        <v>0</v>
      </c>
      <c r="AO185" s="32"/>
      <c r="AP185" s="28"/>
    </row>
    <row r="186" spans="1:44" s="26" customFormat="1" ht="15.75" customHeight="1" x14ac:dyDescent="0.25">
      <c r="A186"/>
      <c r="C186" s="160">
        <f>+Dashboard!O46</f>
        <v>2000</v>
      </c>
      <c r="D186" s="93">
        <f>+Dashboard!O45</f>
        <v>0.6</v>
      </c>
      <c r="E186" s="85">
        <f>SUM(F186:AN186)</f>
        <v>0</v>
      </c>
      <c r="F186" s="41">
        <f>IF(F$182&lt;$C185,0,IF(E$182&lt;$C185,(F$182-$C185)*$D186,IF(F$182&lt;$C186,F$181*$D186,IF(E$182&lt;$C186,(F$181-(F$182-$C186))*$D186,0))))</f>
        <v>0</v>
      </c>
      <c r="G186" s="41">
        <f t="shared" ref="G186:AN186" si="98">IF(G$182&lt;$C185,0,IF(F$182&lt;$C185,(G$182-$C185)*$D186,IF(G$182&lt;$C186,G$181*$D186,IF(F$182&lt;$C186,(G$181-(G$182-$C186))*$D186,0))))</f>
        <v>0</v>
      </c>
      <c r="H186" s="41">
        <f t="shared" si="98"/>
        <v>0</v>
      </c>
      <c r="I186" s="41">
        <f t="shared" si="98"/>
        <v>0</v>
      </c>
      <c r="J186" s="41">
        <f t="shared" si="98"/>
        <v>0</v>
      </c>
      <c r="K186" s="41">
        <f t="shared" si="98"/>
        <v>0</v>
      </c>
      <c r="L186" s="41">
        <f t="shared" si="98"/>
        <v>0</v>
      </c>
      <c r="M186" s="41">
        <f t="shared" si="98"/>
        <v>0</v>
      </c>
      <c r="N186" s="41">
        <f t="shared" si="98"/>
        <v>0</v>
      </c>
      <c r="O186" s="41">
        <f t="shared" si="98"/>
        <v>0</v>
      </c>
      <c r="P186" s="41">
        <f t="shared" si="98"/>
        <v>0</v>
      </c>
      <c r="Q186" s="41">
        <f t="shared" si="98"/>
        <v>0</v>
      </c>
      <c r="R186" s="41">
        <f t="shared" si="98"/>
        <v>0</v>
      </c>
      <c r="S186" s="41">
        <f t="shared" si="98"/>
        <v>0</v>
      </c>
      <c r="T186" s="41">
        <f t="shared" si="98"/>
        <v>0</v>
      </c>
      <c r="U186" s="41">
        <f t="shared" si="98"/>
        <v>0</v>
      </c>
      <c r="V186" s="41">
        <f t="shared" si="98"/>
        <v>0</v>
      </c>
      <c r="W186" s="41">
        <f t="shared" si="98"/>
        <v>0</v>
      </c>
      <c r="X186" s="41">
        <f t="shared" si="98"/>
        <v>0</v>
      </c>
      <c r="Y186" s="41">
        <f t="shared" si="98"/>
        <v>0</v>
      </c>
      <c r="Z186" s="41">
        <f t="shared" si="98"/>
        <v>0</v>
      </c>
      <c r="AA186" s="41">
        <f t="shared" si="98"/>
        <v>0</v>
      </c>
      <c r="AB186" s="41">
        <f t="shared" si="98"/>
        <v>0</v>
      </c>
      <c r="AC186" s="41">
        <f t="shared" si="98"/>
        <v>0</v>
      </c>
      <c r="AD186" s="41">
        <f t="shared" si="98"/>
        <v>0</v>
      </c>
      <c r="AE186" s="41">
        <f t="shared" si="98"/>
        <v>0</v>
      </c>
      <c r="AF186" s="41">
        <f t="shared" si="98"/>
        <v>0</v>
      </c>
      <c r="AG186" s="41">
        <f t="shared" si="98"/>
        <v>0</v>
      </c>
      <c r="AH186" s="41">
        <f t="shared" si="98"/>
        <v>0</v>
      </c>
      <c r="AI186" s="41">
        <f t="shared" si="98"/>
        <v>0</v>
      </c>
      <c r="AJ186" s="41">
        <f t="shared" si="98"/>
        <v>0</v>
      </c>
      <c r="AK186" s="41">
        <f t="shared" si="98"/>
        <v>0</v>
      </c>
      <c r="AL186" s="41">
        <f t="shared" si="98"/>
        <v>0</v>
      </c>
      <c r="AM186" s="41">
        <f t="shared" si="98"/>
        <v>0</v>
      </c>
      <c r="AN186" s="41">
        <f t="shared" si="98"/>
        <v>0</v>
      </c>
      <c r="AO186" s="32"/>
      <c r="AP186" s="28"/>
    </row>
    <row r="187" spans="1:44" s="26" customFormat="1" ht="15.75" customHeight="1" x14ac:dyDescent="0.25">
      <c r="A187"/>
      <c r="C187" s="26" t="s">
        <v>169</v>
      </c>
      <c r="D187" s="93"/>
      <c r="E187" s="191">
        <f>SUM(F187:AN187)</f>
        <v>448.00000000000051</v>
      </c>
      <c r="F187" s="169">
        <f t="shared" ref="F187:AN187" si="99">SUM(F184:F186)</f>
        <v>0</v>
      </c>
      <c r="G187" s="169">
        <f t="shared" si="99"/>
        <v>0</v>
      </c>
      <c r="H187" s="169">
        <f t="shared" si="99"/>
        <v>0</v>
      </c>
      <c r="I187" s="169">
        <f t="shared" si="99"/>
        <v>0</v>
      </c>
      <c r="J187" s="169">
        <f t="shared" si="99"/>
        <v>0</v>
      </c>
      <c r="K187" s="169">
        <f t="shared" si="99"/>
        <v>0</v>
      </c>
      <c r="L187" s="169">
        <f t="shared" si="99"/>
        <v>0</v>
      </c>
      <c r="M187" s="169">
        <f t="shared" si="99"/>
        <v>0</v>
      </c>
      <c r="N187" s="169">
        <f t="shared" si="99"/>
        <v>0</v>
      </c>
      <c r="O187" s="169">
        <f t="shared" si="99"/>
        <v>0</v>
      </c>
      <c r="P187" s="169">
        <f t="shared" si="99"/>
        <v>0</v>
      </c>
      <c r="Q187" s="169">
        <f t="shared" si="99"/>
        <v>0</v>
      </c>
      <c r="R187" s="169">
        <f t="shared" si="99"/>
        <v>0</v>
      </c>
      <c r="S187" s="169">
        <f t="shared" si="99"/>
        <v>0</v>
      </c>
      <c r="T187" s="169">
        <f t="shared" si="99"/>
        <v>0</v>
      </c>
      <c r="U187" s="169">
        <f t="shared" si="99"/>
        <v>0</v>
      </c>
      <c r="V187" s="169">
        <f t="shared" si="99"/>
        <v>7.8214285714285712</v>
      </c>
      <c r="W187" s="169">
        <f t="shared" si="99"/>
        <v>29.200000000000003</v>
      </c>
      <c r="X187" s="169">
        <f t="shared" si="99"/>
        <v>43.800000000000004</v>
      </c>
      <c r="Y187" s="169">
        <f t="shared" si="99"/>
        <v>43.800000000000004</v>
      </c>
      <c r="Z187" s="169">
        <f t="shared" si="99"/>
        <v>43.800000000000004</v>
      </c>
      <c r="AA187" s="169">
        <f t="shared" si="99"/>
        <v>43.800000000000004</v>
      </c>
      <c r="AB187" s="169">
        <f t="shared" si="99"/>
        <v>43.800000000000004</v>
      </c>
      <c r="AC187" s="169">
        <f t="shared" si="99"/>
        <v>43.800000000000004</v>
      </c>
      <c r="AD187" s="169">
        <f t="shared" si="99"/>
        <v>41.909090909091056</v>
      </c>
      <c r="AE187" s="169">
        <f t="shared" si="99"/>
        <v>35.922077922078039</v>
      </c>
      <c r="AF187" s="169">
        <f t="shared" si="99"/>
        <v>28.438311688311785</v>
      </c>
      <c r="AG187" s="169">
        <f t="shared" si="99"/>
        <v>23.948051948052033</v>
      </c>
      <c r="AH187" s="169">
        <f t="shared" si="99"/>
        <v>17.961038961039026</v>
      </c>
      <c r="AI187" s="169">
        <f t="shared" si="99"/>
        <v>0</v>
      </c>
      <c r="AJ187" s="169">
        <f t="shared" si="99"/>
        <v>0</v>
      </c>
      <c r="AK187" s="169">
        <f t="shared" si="99"/>
        <v>0</v>
      </c>
      <c r="AL187" s="169">
        <f t="shared" si="99"/>
        <v>0</v>
      </c>
      <c r="AM187" s="169">
        <f t="shared" si="99"/>
        <v>0</v>
      </c>
      <c r="AN187" s="169">
        <f t="shared" si="99"/>
        <v>0</v>
      </c>
      <c r="AO187" s="27"/>
      <c r="AP187" s="28"/>
    </row>
    <row r="188" spans="1:44" s="14" customFormat="1" ht="15.75" customHeight="1" x14ac:dyDescent="0.25">
      <c r="A188" s="13"/>
      <c r="C188" s="14" t="s">
        <v>48</v>
      </c>
      <c r="D188" s="93"/>
      <c r="E188" s="129">
        <f t="shared" ref="E188:AN188" si="100">IF(E187=0,"n/a",+E187/E181)</f>
        <v>0.79999999999999993</v>
      </c>
      <c r="F188" s="129" t="str">
        <f t="shared" si="100"/>
        <v>n/a</v>
      </c>
      <c r="G188" s="129" t="str">
        <f t="shared" si="100"/>
        <v>n/a</v>
      </c>
      <c r="H188" s="129" t="str">
        <f t="shared" si="100"/>
        <v>n/a</v>
      </c>
      <c r="I188" s="129" t="str">
        <f t="shared" si="100"/>
        <v>n/a</v>
      </c>
      <c r="J188" s="129" t="str">
        <f t="shared" si="100"/>
        <v>n/a</v>
      </c>
      <c r="K188" s="129" t="str">
        <f t="shared" si="100"/>
        <v>n/a</v>
      </c>
      <c r="L188" s="129" t="str">
        <f t="shared" si="100"/>
        <v>n/a</v>
      </c>
      <c r="M188" s="129" t="str">
        <f t="shared" si="100"/>
        <v>n/a</v>
      </c>
      <c r="N188" s="129" t="str">
        <f t="shared" si="100"/>
        <v>n/a</v>
      </c>
      <c r="O188" s="129" t="str">
        <f t="shared" si="100"/>
        <v>n/a</v>
      </c>
      <c r="P188" s="129" t="str">
        <f t="shared" si="100"/>
        <v>n/a</v>
      </c>
      <c r="Q188" s="129" t="str">
        <f t="shared" si="100"/>
        <v>n/a</v>
      </c>
      <c r="R188" s="129" t="str">
        <f t="shared" si="100"/>
        <v>n/a</v>
      </c>
      <c r="S188" s="129" t="str">
        <f t="shared" si="100"/>
        <v>n/a</v>
      </c>
      <c r="T188" s="129" t="str">
        <f t="shared" si="100"/>
        <v>n/a</v>
      </c>
      <c r="U188" s="129" t="str">
        <f t="shared" si="100"/>
        <v>n/a</v>
      </c>
      <c r="V188" s="129">
        <f t="shared" si="100"/>
        <v>0.8</v>
      </c>
      <c r="W188" s="129">
        <f t="shared" si="100"/>
        <v>0.8</v>
      </c>
      <c r="X188" s="129">
        <f t="shared" si="100"/>
        <v>0.8</v>
      </c>
      <c r="Y188" s="129">
        <f t="shared" si="100"/>
        <v>0.8</v>
      </c>
      <c r="Z188" s="129">
        <f t="shared" si="100"/>
        <v>0.8</v>
      </c>
      <c r="AA188" s="129">
        <f t="shared" si="100"/>
        <v>0.8</v>
      </c>
      <c r="AB188" s="129">
        <f t="shared" si="100"/>
        <v>0.8</v>
      </c>
      <c r="AC188" s="129">
        <f t="shared" si="100"/>
        <v>0.8</v>
      </c>
      <c r="AD188" s="129">
        <f t="shared" si="100"/>
        <v>0.8</v>
      </c>
      <c r="AE188" s="129">
        <f t="shared" si="100"/>
        <v>0.79999999999999993</v>
      </c>
      <c r="AF188" s="129">
        <f t="shared" si="100"/>
        <v>0.8</v>
      </c>
      <c r="AG188" s="129">
        <f t="shared" si="100"/>
        <v>0.8</v>
      </c>
      <c r="AH188" s="129">
        <f t="shared" si="100"/>
        <v>0.8</v>
      </c>
      <c r="AI188" s="129" t="str">
        <f t="shared" si="100"/>
        <v>n/a</v>
      </c>
      <c r="AJ188" s="129" t="str">
        <f t="shared" si="100"/>
        <v>n/a</v>
      </c>
      <c r="AK188" s="129" t="str">
        <f t="shared" si="100"/>
        <v>n/a</v>
      </c>
      <c r="AL188" s="129" t="str">
        <f t="shared" si="100"/>
        <v>n/a</v>
      </c>
      <c r="AM188" s="129" t="str">
        <f t="shared" si="100"/>
        <v>n/a</v>
      </c>
      <c r="AN188" s="129" t="str">
        <f t="shared" si="100"/>
        <v>n/a</v>
      </c>
      <c r="AO188" s="119"/>
      <c r="AP188" s="100"/>
    </row>
    <row r="189" spans="1:44" s="49" customFormat="1" ht="15.75" customHeight="1" x14ac:dyDescent="0.25">
      <c r="A189" s="13"/>
      <c r="C189" s="102"/>
      <c r="E189" s="85"/>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2"/>
      <c r="AP189" s="50"/>
      <c r="AR189" s="170"/>
    </row>
    <row r="190" spans="1:44" s="14" customFormat="1" ht="15.75" customHeight="1" x14ac:dyDescent="0.25">
      <c r="A190" s="49"/>
      <c r="B190" s="13"/>
      <c r="C190" s="14" t="s">
        <v>47</v>
      </c>
      <c r="E190" s="85">
        <f>SUM(F190:AN190)</f>
        <v>9220.3732298782597</v>
      </c>
      <c r="F190" s="101">
        <f t="shared" ref="F190:AN190" si="101">IF(F181=0,0,+F178*F188)</f>
        <v>0</v>
      </c>
      <c r="G190" s="101">
        <f t="shared" si="101"/>
        <v>0</v>
      </c>
      <c r="H190" s="101">
        <f t="shared" si="101"/>
        <v>0</v>
      </c>
      <c r="I190" s="101">
        <f t="shared" si="101"/>
        <v>0</v>
      </c>
      <c r="J190" s="101">
        <f t="shared" si="101"/>
        <v>0</v>
      </c>
      <c r="K190" s="101">
        <f t="shared" si="101"/>
        <v>0</v>
      </c>
      <c r="L190" s="101">
        <f t="shared" si="101"/>
        <v>0</v>
      </c>
      <c r="M190" s="101">
        <f t="shared" si="101"/>
        <v>0</v>
      </c>
      <c r="N190" s="101">
        <f t="shared" si="101"/>
        <v>0</v>
      </c>
      <c r="O190" s="101">
        <f t="shared" si="101"/>
        <v>0</v>
      </c>
      <c r="P190" s="101">
        <f t="shared" si="101"/>
        <v>0</v>
      </c>
      <c r="Q190" s="101">
        <f t="shared" si="101"/>
        <v>0</v>
      </c>
      <c r="R190" s="101">
        <f t="shared" si="101"/>
        <v>0</v>
      </c>
      <c r="S190" s="101">
        <f t="shared" si="101"/>
        <v>0</v>
      </c>
      <c r="T190" s="101">
        <f t="shared" si="101"/>
        <v>0</v>
      </c>
      <c r="U190" s="101">
        <f t="shared" si="101"/>
        <v>0</v>
      </c>
      <c r="V190" s="101">
        <f t="shared" si="101"/>
        <v>110.39216219999999</v>
      </c>
      <c r="W190" s="101">
        <f t="shared" si="101"/>
        <v>414.40020040190768</v>
      </c>
      <c r="X190" s="101">
        <f t="shared" si="101"/>
        <v>582.63775104922286</v>
      </c>
      <c r="Y190" s="101">
        <f t="shared" si="101"/>
        <v>593.36763367664253</v>
      </c>
      <c r="Z190" s="101">
        <f t="shared" si="101"/>
        <v>604.5062689903009</v>
      </c>
      <c r="AA190" s="101">
        <f t="shared" si="101"/>
        <v>559.76531348553192</v>
      </c>
      <c r="AB190" s="101">
        <f t="shared" si="101"/>
        <v>482.75134525502472</v>
      </c>
      <c r="AC190" s="101">
        <f t="shared" si="101"/>
        <v>1436.0166464180095</v>
      </c>
      <c r="AD190" s="101">
        <f t="shared" si="101"/>
        <v>1384.7169493381107</v>
      </c>
      <c r="AE190" s="101">
        <f t="shared" si="101"/>
        <v>1139.9509951677521</v>
      </c>
      <c r="AF190" s="101">
        <f t="shared" si="101"/>
        <v>842.27411151235594</v>
      </c>
      <c r="AG190" s="101">
        <f t="shared" si="101"/>
        <v>662.82073084985905</v>
      </c>
      <c r="AH190" s="101">
        <f t="shared" si="101"/>
        <v>406.77312153354222</v>
      </c>
      <c r="AI190" s="101">
        <f t="shared" si="101"/>
        <v>0</v>
      </c>
      <c r="AJ190" s="101">
        <f t="shared" si="101"/>
        <v>0</v>
      </c>
      <c r="AK190" s="101">
        <f t="shared" si="101"/>
        <v>0</v>
      </c>
      <c r="AL190" s="101">
        <f t="shared" si="101"/>
        <v>0</v>
      </c>
      <c r="AM190" s="101">
        <f t="shared" si="101"/>
        <v>0</v>
      </c>
      <c r="AN190" s="101">
        <f t="shared" si="101"/>
        <v>0</v>
      </c>
      <c r="AO190" s="84">
        <f>+E190/E178</f>
        <v>0.79999999999999982</v>
      </c>
      <c r="AP190" s="100" t="s">
        <v>49</v>
      </c>
      <c r="AR190" s="171"/>
    </row>
    <row r="191" spans="1:44" s="26" customFormat="1" ht="15.75" customHeight="1" x14ac:dyDescent="0.25">
      <c r="A191" s="13"/>
      <c r="B191" s="13"/>
      <c r="C191" s="26" t="s">
        <v>174</v>
      </c>
      <c r="E191" s="85">
        <f>SUM(F191:AN191)</f>
        <v>33201.326396711273</v>
      </c>
      <c r="F191" s="41">
        <f t="shared" ref="F191:AN191" si="102">F123+F190</f>
        <v>0</v>
      </c>
      <c r="G191" s="41">
        <f t="shared" si="102"/>
        <v>0</v>
      </c>
      <c r="H191" s="41">
        <f t="shared" si="102"/>
        <v>0</v>
      </c>
      <c r="I191" s="41">
        <f t="shared" si="102"/>
        <v>0</v>
      </c>
      <c r="J191" s="41">
        <f t="shared" si="102"/>
        <v>0</v>
      </c>
      <c r="K191" s="41">
        <f t="shared" si="102"/>
        <v>0</v>
      </c>
      <c r="L191" s="41">
        <f t="shared" si="102"/>
        <v>0</v>
      </c>
      <c r="M191" s="41">
        <f t="shared" si="102"/>
        <v>0</v>
      </c>
      <c r="N191" s="41">
        <f t="shared" si="102"/>
        <v>0</v>
      </c>
      <c r="O191" s="41">
        <f t="shared" si="102"/>
        <v>0</v>
      </c>
      <c r="P191" s="41">
        <f t="shared" si="102"/>
        <v>0</v>
      </c>
      <c r="Q191" s="41">
        <f t="shared" si="102"/>
        <v>0</v>
      </c>
      <c r="R191" s="41">
        <f t="shared" si="102"/>
        <v>0</v>
      </c>
      <c r="S191" s="41">
        <f t="shared" si="102"/>
        <v>0</v>
      </c>
      <c r="T191" s="41">
        <f t="shared" si="102"/>
        <v>0</v>
      </c>
      <c r="U191" s="41">
        <f t="shared" si="102"/>
        <v>0</v>
      </c>
      <c r="V191" s="41">
        <f t="shared" si="102"/>
        <v>662.35297319999995</v>
      </c>
      <c r="W191" s="41">
        <f t="shared" si="102"/>
        <v>2488.6108270019076</v>
      </c>
      <c r="X191" s="41">
        <f t="shared" si="102"/>
        <v>3713.8661129645834</v>
      </c>
      <c r="Y191" s="41">
        <f t="shared" si="102"/>
        <v>3787.22056283031</v>
      </c>
      <c r="Z191" s="41">
        <f t="shared" si="102"/>
        <v>3862.2362567270411</v>
      </c>
      <c r="AA191" s="41">
        <f t="shared" si="102"/>
        <v>3882.6499009770073</v>
      </c>
      <c r="AB191" s="41">
        <f t="shared" si="102"/>
        <v>2879.5455552288586</v>
      </c>
      <c r="AC191" s="41">
        <f t="shared" si="102"/>
        <v>2511.4050821419305</v>
      </c>
      <c r="AD191" s="41">
        <f t="shared" si="102"/>
        <v>2395.6084322028814</v>
      </c>
      <c r="AE191" s="41">
        <f t="shared" si="102"/>
        <v>2151.4980099555578</v>
      </c>
      <c r="AF191" s="41">
        <f t="shared" si="102"/>
        <v>1828.6357764032541</v>
      </c>
      <c r="AG191" s="41">
        <f t="shared" si="102"/>
        <v>1640.2074963455289</v>
      </c>
      <c r="AH191" s="41">
        <f t="shared" si="102"/>
        <v>1397.4894107324114</v>
      </c>
      <c r="AI191" s="41">
        <f t="shared" si="102"/>
        <v>0</v>
      </c>
      <c r="AJ191" s="41">
        <f t="shared" si="102"/>
        <v>0</v>
      </c>
      <c r="AK191" s="41">
        <f t="shared" si="102"/>
        <v>0</v>
      </c>
      <c r="AL191" s="41">
        <f t="shared" si="102"/>
        <v>0</v>
      </c>
      <c r="AM191" s="41">
        <f t="shared" si="102"/>
        <v>0</v>
      </c>
      <c r="AN191" s="41">
        <f t="shared" si="102"/>
        <v>0</v>
      </c>
      <c r="AO191" s="32"/>
      <c r="AP191" s="28"/>
      <c r="AR191" s="44"/>
    </row>
    <row r="192" spans="1:44" s="26" customFormat="1" ht="15.75" customHeight="1" x14ac:dyDescent="0.25">
      <c r="A192" s="13"/>
      <c r="B192" s="13"/>
      <c r="C192" s="26" t="s">
        <v>175</v>
      </c>
      <c r="E192" s="119"/>
      <c r="F192" s="41">
        <f>+F191</f>
        <v>0</v>
      </c>
      <c r="G192" s="41">
        <f t="shared" ref="G192:AN192" si="103">+G191+F192</f>
        <v>0</v>
      </c>
      <c r="H192" s="41">
        <f t="shared" si="103"/>
        <v>0</v>
      </c>
      <c r="I192" s="41">
        <f t="shared" si="103"/>
        <v>0</v>
      </c>
      <c r="J192" s="41">
        <f t="shared" si="103"/>
        <v>0</v>
      </c>
      <c r="K192" s="41">
        <f t="shared" si="103"/>
        <v>0</v>
      </c>
      <c r="L192" s="41">
        <f t="shared" si="103"/>
        <v>0</v>
      </c>
      <c r="M192" s="41">
        <f t="shared" si="103"/>
        <v>0</v>
      </c>
      <c r="N192" s="41">
        <f t="shared" si="103"/>
        <v>0</v>
      </c>
      <c r="O192" s="41">
        <f t="shared" si="103"/>
        <v>0</v>
      </c>
      <c r="P192" s="41">
        <f t="shared" si="103"/>
        <v>0</v>
      </c>
      <c r="Q192" s="41">
        <f t="shared" si="103"/>
        <v>0</v>
      </c>
      <c r="R192" s="41">
        <f t="shared" si="103"/>
        <v>0</v>
      </c>
      <c r="S192" s="41">
        <f t="shared" si="103"/>
        <v>0</v>
      </c>
      <c r="T192" s="41">
        <f t="shared" si="103"/>
        <v>0</v>
      </c>
      <c r="U192" s="41">
        <f t="shared" si="103"/>
        <v>0</v>
      </c>
      <c r="V192" s="41">
        <f t="shared" si="103"/>
        <v>662.35297319999995</v>
      </c>
      <c r="W192" s="41">
        <f t="shared" si="103"/>
        <v>3150.9638002019074</v>
      </c>
      <c r="X192" s="41">
        <f t="shared" si="103"/>
        <v>6864.8299131664908</v>
      </c>
      <c r="Y192" s="41">
        <f t="shared" si="103"/>
        <v>10652.050475996801</v>
      </c>
      <c r="Z192" s="41">
        <f t="shared" si="103"/>
        <v>14514.286732723842</v>
      </c>
      <c r="AA192" s="41">
        <f t="shared" si="103"/>
        <v>18396.936633700851</v>
      </c>
      <c r="AB192" s="41">
        <f t="shared" si="103"/>
        <v>21276.482188929709</v>
      </c>
      <c r="AC192" s="41">
        <f t="shared" si="103"/>
        <v>23787.887271071639</v>
      </c>
      <c r="AD192" s="41">
        <f t="shared" si="103"/>
        <v>26183.495703274519</v>
      </c>
      <c r="AE192" s="41">
        <f t="shared" si="103"/>
        <v>28334.993713230077</v>
      </c>
      <c r="AF192" s="41">
        <f t="shared" si="103"/>
        <v>30163.629489633331</v>
      </c>
      <c r="AG192" s="41">
        <f t="shared" si="103"/>
        <v>31803.836985978858</v>
      </c>
      <c r="AH192" s="41">
        <f t="shared" si="103"/>
        <v>33201.326396711273</v>
      </c>
      <c r="AI192" s="41">
        <f t="shared" si="103"/>
        <v>33201.326396711273</v>
      </c>
      <c r="AJ192" s="41">
        <f t="shared" si="103"/>
        <v>33201.326396711273</v>
      </c>
      <c r="AK192" s="41">
        <f t="shared" si="103"/>
        <v>33201.326396711273</v>
      </c>
      <c r="AL192" s="41">
        <f t="shared" si="103"/>
        <v>33201.326396711273</v>
      </c>
      <c r="AM192" s="41">
        <f t="shared" si="103"/>
        <v>33201.326396711273</v>
      </c>
      <c r="AN192" s="41">
        <f t="shared" si="103"/>
        <v>33201.326396711273</v>
      </c>
      <c r="AP192" s="28"/>
      <c r="AQ192" s="14"/>
      <c r="AR192" s="44"/>
    </row>
    <row r="193" spans="1:44" s="26" customFormat="1" ht="15.75" customHeight="1" x14ac:dyDescent="0.25">
      <c r="A193" s="13"/>
      <c r="B193" s="13"/>
      <c r="E193" s="119"/>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P193" s="28"/>
      <c r="AR193" s="44"/>
    </row>
    <row r="194" spans="1:44" s="128" customFormat="1" ht="15.75" customHeight="1" x14ac:dyDescent="0.25">
      <c r="A194" s="13"/>
      <c r="C194" s="14" t="s">
        <v>172</v>
      </c>
      <c r="D194" s="14"/>
      <c r="E194" s="85">
        <f>SUM(F194:AN194)</f>
        <v>2305.0933074695649</v>
      </c>
      <c r="F194" s="3">
        <f t="shared" ref="F194:AN194" si="104">+F178-F190</f>
        <v>0</v>
      </c>
      <c r="G194" s="3">
        <f t="shared" si="104"/>
        <v>0</v>
      </c>
      <c r="H194" s="3">
        <f t="shared" si="104"/>
        <v>0</v>
      </c>
      <c r="I194" s="3">
        <f t="shared" si="104"/>
        <v>0</v>
      </c>
      <c r="J194" s="3">
        <f t="shared" si="104"/>
        <v>0</v>
      </c>
      <c r="K194" s="3">
        <f t="shared" si="104"/>
        <v>0</v>
      </c>
      <c r="L194" s="3">
        <f t="shared" si="104"/>
        <v>0</v>
      </c>
      <c r="M194" s="3">
        <f t="shared" si="104"/>
        <v>0</v>
      </c>
      <c r="N194" s="3">
        <f t="shared" si="104"/>
        <v>0</v>
      </c>
      <c r="O194" s="3">
        <f t="shared" si="104"/>
        <v>0</v>
      </c>
      <c r="P194" s="3">
        <f t="shared" si="104"/>
        <v>0</v>
      </c>
      <c r="Q194" s="3">
        <f t="shared" si="104"/>
        <v>0</v>
      </c>
      <c r="R194" s="3">
        <f t="shared" si="104"/>
        <v>0</v>
      </c>
      <c r="S194" s="3">
        <f t="shared" si="104"/>
        <v>0</v>
      </c>
      <c r="T194" s="3">
        <f t="shared" si="104"/>
        <v>0</v>
      </c>
      <c r="U194" s="3">
        <f t="shared" si="104"/>
        <v>0</v>
      </c>
      <c r="V194" s="3">
        <f t="shared" si="104"/>
        <v>27.598040549999993</v>
      </c>
      <c r="W194" s="3">
        <f t="shared" si="104"/>
        <v>103.60005010047689</v>
      </c>
      <c r="X194" s="3">
        <f t="shared" si="104"/>
        <v>145.65943776230574</v>
      </c>
      <c r="Y194" s="3">
        <f t="shared" si="104"/>
        <v>148.34190841916063</v>
      </c>
      <c r="Z194" s="3">
        <f t="shared" si="104"/>
        <v>151.12656724757517</v>
      </c>
      <c r="AA194" s="3">
        <f t="shared" si="104"/>
        <v>139.94132837138295</v>
      </c>
      <c r="AB194" s="3">
        <f t="shared" si="104"/>
        <v>120.68783631375618</v>
      </c>
      <c r="AC194" s="3">
        <f t="shared" si="104"/>
        <v>359.00416160450231</v>
      </c>
      <c r="AD194" s="3">
        <f t="shared" si="104"/>
        <v>346.17923733452767</v>
      </c>
      <c r="AE194" s="3">
        <f t="shared" si="104"/>
        <v>284.9877487919382</v>
      </c>
      <c r="AF194" s="3">
        <f t="shared" si="104"/>
        <v>210.56852787808896</v>
      </c>
      <c r="AG194" s="3">
        <f>+AG178-AG190</f>
        <v>165.70518271246476</v>
      </c>
      <c r="AH194" s="3">
        <f t="shared" si="104"/>
        <v>101.69328038338551</v>
      </c>
      <c r="AI194" s="3">
        <f t="shared" si="104"/>
        <v>0</v>
      </c>
      <c r="AJ194" s="3">
        <f t="shared" si="104"/>
        <v>0</v>
      </c>
      <c r="AK194" s="3">
        <f t="shared" si="104"/>
        <v>0</v>
      </c>
      <c r="AL194" s="3">
        <f t="shared" si="104"/>
        <v>0</v>
      </c>
      <c r="AM194" s="3">
        <f t="shared" si="104"/>
        <v>0</v>
      </c>
      <c r="AN194" s="3">
        <f t="shared" si="104"/>
        <v>0</v>
      </c>
      <c r="AO194" s="84">
        <f>+E194/E178</f>
        <v>0.19999999999999996</v>
      </c>
      <c r="AP194" s="100" t="s">
        <v>49</v>
      </c>
      <c r="AR194" s="172"/>
    </row>
    <row r="195" spans="1:44" s="26" customFormat="1" ht="15.75" customHeight="1" x14ac:dyDescent="0.25">
      <c r="A195" s="48"/>
      <c r="B195" s="13"/>
      <c r="E195" s="119"/>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27"/>
      <c r="AP195" s="28"/>
      <c r="AR195" s="44"/>
    </row>
    <row r="196" spans="1:44" ht="15.75" customHeight="1" x14ac:dyDescent="0.25">
      <c r="A196" s="13"/>
    </row>
    <row r="197" spans="1:44" s="26" customFormat="1" ht="15.6" customHeight="1" x14ac:dyDescent="0.25">
      <c r="A197" s="11" t="s">
        <v>177</v>
      </c>
      <c r="B197" t="s">
        <v>69</v>
      </c>
      <c r="E197" s="85">
        <f t="shared" ref="E197:E204" si="105">SUM(F197:AN197)</f>
        <v>23980.953166833013</v>
      </c>
      <c r="F197" s="36">
        <f t="shared" ref="F197:AN197" si="106">+F123</f>
        <v>0</v>
      </c>
      <c r="G197" s="36">
        <f t="shared" si="106"/>
        <v>0</v>
      </c>
      <c r="H197" s="36">
        <f t="shared" si="106"/>
        <v>0</v>
      </c>
      <c r="I197" s="36">
        <f t="shared" si="106"/>
        <v>0</v>
      </c>
      <c r="J197" s="36">
        <f t="shared" si="106"/>
        <v>0</v>
      </c>
      <c r="K197" s="36">
        <f t="shared" si="106"/>
        <v>0</v>
      </c>
      <c r="L197" s="36">
        <f t="shared" si="106"/>
        <v>0</v>
      </c>
      <c r="M197" s="36">
        <f t="shared" si="106"/>
        <v>0</v>
      </c>
      <c r="N197" s="36">
        <f t="shared" si="106"/>
        <v>0</v>
      </c>
      <c r="O197" s="36">
        <f t="shared" si="106"/>
        <v>0</v>
      </c>
      <c r="P197" s="36">
        <f t="shared" si="106"/>
        <v>0</v>
      </c>
      <c r="Q197" s="36">
        <f t="shared" si="106"/>
        <v>0</v>
      </c>
      <c r="R197" s="36">
        <f t="shared" si="106"/>
        <v>0</v>
      </c>
      <c r="S197" s="36">
        <f t="shared" si="106"/>
        <v>0</v>
      </c>
      <c r="T197" s="36">
        <f t="shared" si="106"/>
        <v>0</v>
      </c>
      <c r="U197" s="36">
        <f t="shared" si="106"/>
        <v>0</v>
      </c>
      <c r="V197" s="36">
        <f t="shared" si="106"/>
        <v>551.96081099999992</v>
      </c>
      <c r="W197" s="36">
        <f t="shared" si="106"/>
        <v>2074.2106266000001</v>
      </c>
      <c r="X197" s="36">
        <f t="shared" si="106"/>
        <v>3131.2283619153604</v>
      </c>
      <c r="Y197" s="36">
        <f t="shared" si="106"/>
        <v>3193.8529291536674</v>
      </c>
      <c r="Z197" s="36">
        <f t="shared" si="106"/>
        <v>3257.7299877367404</v>
      </c>
      <c r="AA197" s="36">
        <f t="shared" si="106"/>
        <v>3322.8845874914755</v>
      </c>
      <c r="AB197" s="36">
        <f t="shared" si="106"/>
        <v>2396.7942099738339</v>
      </c>
      <c r="AC197" s="36">
        <f t="shared" si="106"/>
        <v>1075.388435723921</v>
      </c>
      <c r="AD197" s="36">
        <f t="shared" si="106"/>
        <v>1010.8914828647708</v>
      </c>
      <c r="AE197" s="36">
        <f t="shared" si="106"/>
        <v>1011.5470147878059</v>
      </c>
      <c r="AF197" s="36">
        <f t="shared" si="106"/>
        <v>986.36166489089828</v>
      </c>
      <c r="AG197" s="36">
        <f t="shared" si="106"/>
        <v>977.38676549566992</v>
      </c>
      <c r="AH197" s="36">
        <f t="shared" si="106"/>
        <v>990.71628919886928</v>
      </c>
      <c r="AI197" s="36">
        <f t="shared" si="106"/>
        <v>0</v>
      </c>
      <c r="AJ197" s="36">
        <f t="shared" si="106"/>
        <v>0</v>
      </c>
      <c r="AK197" s="36">
        <f t="shared" si="106"/>
        <v>0</v>
      </c>
      <c r="AL197" s="36">
        <f t="shared" si="106"/>
        <v>0</v>
      </c>
      <c r="AM197" s="36">
        <f t="shared" si="106"/>
        <v>0</v>
      </c>
      <c r="AN197" s="36">
        <f t="shared" si="106"/>
        <v>0</v>
      </c>
      <c r="AO197" s="32"/>
      <c r="AP197" s="28"/>
    </row>
    <row r="198" spans="1:44" s="26" customFormat="1" ht="15.6" customHeight="1" x14ac:dyDescent="0.25">
      <c r="A198" s="13"/>
      <c r="B198" t="s">
        <v>70</v>
      </c>
      <c r="E198" s="85">
        <f t="shared" si="105"/>
        <v>9220.3732298782597</v>
      </c>
      <c r="F198" s="36">
        <f>+F190</f>
        <v>0</v>
      </c>
      <c r="G198" s="36">
        <f t="shared" ref="G198:AN198" si="107">+G190</f>
        <v>0</v>
      </c>
      <c r="H198" s="36">
        <f t="shared" si="107"/>
        <v>0</v>
      </c>
      <c r="I198" s="36">
        <f t="shared" si="107"/>
        <v>0</v>
      </c>
      <c r="J198" s="36">
        <f t="shared" si="107"/>
        <v>0</v>
      </c>
      <c r="K198" s="36">
        <f t="shared" si="107"/>
        <v>0</v>
      </c>
      <c r="L198" s="36">
        <f t="shared" si="107"/>
        <v>0</v>
      </c>
      <c r="M198" s="36">
        <f t="shared" si="107"/>
        <v>0</v>
      </c>
      <c r="N198" s="36">
        <f t="shared" si="107"/>
        <v>0</v>
      </c>
      <c r="O198" s="36">
        <f t="shared" si="107"/>
        <v>0</v>
      </c>
      <c r="P198" s="36">
        <f t="shared" si="107"/>
        <v>0</v>
      </c>
      <c r="Q198" s="36">
        <f t="shared" si="107"/>
        <v>0</v>
      </c>
      <c r="R198" s="36">
        <f t="shared" si="107"/>
        <v>0</v>
      </c>
      <c r="S198" s="36">
        <f t="shared" si="107"/>
        <v>0</v>
      </c>
      <c r="T198" s="36">
        <f t="shared" si="107"/>
        <v>0</v>
      </c>
      <c r="U198" s="36">
        <f t="shared" si="107"/>
        <v>0</v>
      </c>
      <c r="V198" s="36">
        <f t="shared" si="107"/>
        <v>110.39216219999999</v>
      </c>
      <c r="W198" s="36">
        <f t="shared" si="107"/>
        <v>414.40020040190768</v>
      </c>
      <c r="X198" s="36">
        <f t="shared" si="107"/>
        <v>582.63775104922286</v>
      </c>
      <c r="Y198" s="36">
        <f t="shared" si="107"/>
        <v>593.36763367664253</v>
      </c>
      <c r="Z198" s="36">
        <f t="shared" si="107"/>
        <v>604.5062689903009</v>
      </c>
      <c r="AA198" s="36">
        <f t="shared" si="107"/>
        <v>559.76531348553192</v>
      </c>
      <c r="AB198" s="36">
        <f t="shared" si="107"/>
        <v>482.75134525502472</v>
      </c>
      <c r="AC198" s="36">
        <f t="shared" si="107"/>
        <v>1436.0166464180095</v>
      </c>
      <c r="AD198" s="36">
        <f t="shared" si="107"/>
        <v>1384.7169493381107</v>
      </c>
      <c r="AE198" s="36">
        <f t="shared" si="107"/>
        <v>1139.9509951677521</v>
      </c>
      <c r="AF198" s="36">
        <f t="shared" si="107"/>
        <v>842.27411151235594</v>
      </c>
      <c r="AG198" s="36">
        <f t="shared" si="107"/>
        <v>662.82073084985905</v>
      </c>
      <c r="AH198" s="36">
        <f t="shared" si="107"/>
        <v>406.77312153354222</v>
      </c>
      <c r="AI198" s="36">
        <f t="shared" si="107"/>
        <v>0</v>
      </c>
      <c r="AJ198" s="36">
        <f t="shared" si="107"/>
        <v>0</v>
      </c>
      <c r="AK198" s="36">
        <f t="shared" si="107"/>
        <v>0</v>
      </c>
      <c r="AL198" s="36">
        <f t="shared" si="107"/>
        <v>0</v>
      </c>
      <c r="AM198" s="36">
        <f t="shared" si="107"/>
        <v>0</v>
      </c>
      <c r="AN198" s="36">
        <f t="shared" si="107"/>
        <v>0</v>
      </c>
      <c r="AO198" s="32"/>
      <c r="AP198" s="28"/>
    </row>
    <row r="199" spans="1:44" s="26" customFormat="1" ht="15.6" customHeight="1" x14ac:dyDescent="0.25">
      <c r="A199" s="13"/>
      <c r="B199" t="s">
        <v>136</v>
      </c>
      <c r="E199" s="85">
        <f>SUM(F199:AN199)</f>
        <v>581</v>
      </c>
      <c r="F199" s="36">
        <f t="shared" ref="F199:AN199" si="108">+F54</f>
        <v>320</v>
      </c>
      <c r="G199" s="36">
        <f t="shared" si="108"/>
        <v>0</v>
      </c>
      <c r="H199" s="36">
        <f t="shared" si="108"/>
        <v>0</v>
      </c>
      <c r="I199" s="36">
        <f t="shared" si="108"/>
        <v>0</v>
      </c>
      <c r="J199" s="36">
        <f t="shared" si="108"/>
        <v>0</v>
      </c>
      <c r="K199" s="36">
        <f t="shared" si="108"/>
        <v>0</v>
      </c>
      <c r="L199" s="36">
        <f t="shared" si="108"/>
        <v>0</v>
      </c>
      <c r="M199" s="36">
        <f t="shared" si="108"/>
        <v>0</v>
      </c>
      <c r="N199" s="36">
        <f t="shared" si="108"/>
        <v>261</v>
      </c>
      <c r="O199" s="36">
        <f t="shared" si="108"/>
        <v>0</v>
      </c>
      <c r="P199" s="36">
        <f t="shared" si="108"/>
        <v>0</v>
      </c>
      <c r="Q199" s="36">
        <f t="shared" si="108"/>
        <v>0</v>
      </c>
      <c r="R199" s="36">
        <f t="shared" si="108"/>
        <v>0</v>
      </c>
      <c r="S199" s="36">
        <f t="shared" si="108"/>
        <v>0</v>
      </c>
      <c r="T199" s="36">
        <f t="shared" si="108"/>
        <v>0</v>
      </c>
      <c r="U199" s="36">
        <f t="shared" si="108"/>
        <v>0</v>
      </c>
      <c r="V199" s="36">
        <f t="shared" si="108"/>
        <v>0</v>
      </c>
      <c r="W199" s="36">
        <f t="shared" si="108"/>
        <v>0</v>
      </c>
      <c r="X199" s="36">
        <f t="shared" si="108"/>
        <v>0</v>
      </c>
      <c r="Y199" s="36">
        <f t="shared" si="108"/>
        <v>0</v>
      </c>
      <c r="Z199" s="36">
        <f t="shared" si="108"/>
        <v>0</v>
      </c>
      <c r="AA199" s="36">
        <f t="shared" si="108"/>
        <v>0</v>
      </c>
      <c r="AB199" s="36">
        <f t="shared" si="108"/>
        <v>0</v>
      </c>
      <c r="AC199" s="36">
        <f t="shared" si="108"/>
        <v>0</v>
      </c>
      <c r="AD199" s="36">
        <f t="shared" si="108"/>
        <v>0</v>
      </c>
      <c r="AE199" s="36">
        <f t="shared" si="108"/>
        <v>0</v>
      </c>
      <c r="AF199" s="36">
        <f t="shared" si="108"/>
        <v>0</v>
      </c>
      <c r="AG199" s="36">
        <f t="shared" si="108"/>
        <v>0</v>
      </c>
      <c r="AH199" s="36">
        <f t="shared" si="108"/>
        <v>0</v>
      </c>
      <c r="AI199" s="36">
        <f t="shared" si="108"/>
        <v>0</v>
      </c>
      <c r="AJ199" s="36">
        <f t="shared" si="108"/>
        <v>0</v>
      </c>
      <c r="AK199" s="36">
        <f t="shared" si="108"/>
        <v>0</v>
      </c>
      <c r="AL199" s="36">
        <f t="shared" si="108"/>
        <v>0</v>
      </c>
      <c r="AM199" s="36">
        <f t="shared" si="108"/>
        <v>0</v>
      </c>
      <c r="AN199" s="36">
        <f t="shared" si="108"/>
        <v>0</v>
      </c>
      <c r="AO199" s="32"/>
      <c r="AP199" s="28"/>
    </row>
    <row r="200" spans="1:44" s="26" customFormat="1" ht="15.6" customHeight="1" x14ac:dyDescent="0.25">
      <c r="A200" s="13"/>
      <c r="B200" t="s">
        <v>178</v>
      </c>
      <c r="E200" s="85">
        <f t="shared" si="105"/>
        <v>11312.118288678055</v>
      </c>
      <c r="F200" s="36">
        <f t="shared" ref="F200:AN200" si="109">+F55</f>
        <v>0</v>
      </c>
      <c r="G200" s="36">
        <f t="shared" si="109"/>
        <v>0</v>
      </c>
      <c r="H200" s="36">
        <f t="shared" si="109"/>
        <v>0</v>
      </c>
      <c r="I200" s="36">
        <f t="shared" si="109"/>
        <v>0</v>
      </c>
      <c r="J200" s="36">
        <f t="shared" si="109"/>
        <v>0</v>
      </c>
      <c r="K200" s="36">
        <f t="shared" si="109"/>
        <v>0</v>
      </c>
      <c r="L200" s="36">
        <f t="shared" si="109"/>
        <v>0</v>
      </c>
      <c r="M200" s="36">
        <f t="shared" si="109"/>
        <v>0</v>
      </c>
      <c r="N200" s="36">
        <f t="shared" si="109"/>
        <v>0</v>
      </c>
      <c r="O200" s="36">
        <f t="shared" si="109"/>
        <v>0</v>
      </c>
      <c r="P200" s="36">
        <f t="shared" si="109"/>
        <v>0</v>
      </c>
      <c r="Q200" s="36">
        <f t="shared" si="109"/>
        <v>0</v>
      </c>
      <c r="R200" s="36">
        <f t="shared" si="109"/>
        <v>0</v>
      </c>
      <c r="S200" s="36">
        <f t="shared" si="109"/>
        <v>1250.1319999999998</v>
      </c>
      <c r="T200" s="36">
        <f t="shared" si="109"/>
        <v>4413.9275999999991</v>
      </c>
      <c r="U200" s="36">
        <f t="shared" si="109"/>
        <v>3501.7158959999992</v>
      </c>
      <c r="V200" s="36">
        <f t="shared" si="109"/>
        <v>714.35004278399981</v>
      </c>
      <c r="W200" s="36">
        <f t="shared" si="109"/>
        <v>0</v>
      </c>
      <c r="X200" s="36">
        <f t="shared" si="109"/>
        <v>0</v>
      </c>
      <c r="Y200" s="36">
        <f t="shared" si="109"/>
        <v>0</v>
      </c>
      <c r="Z200" s="36">
        <f t="shared" si="109"/>
        <v>181.19000142086094</v>
      </c>
      <c r="AA200" s="36">
        <f t="shared" si="109"/>
        <v>639.7400819398091</v>
      </c>
      <c r="AB200" s="36">
        <f t="shared" si="109"/>
        <v>507.52713167224852</v>
      </c>
      <c r="AC200" s="36">
        <f t="shared" si="109"/>
        <v>103.5355348611387</v>
      </c>
      <c r="AD200" s="36">
        <f t="shared" si="109"/>
        <v>0</v>
      </c>
      <c r="AE200" s="36">
        <f t="shared" si="109"/>
        <v>0</v>
      </c>
      <c r="AF200" s="36">
        <f t="shared" si="109"/>
        <v>0</v>
      </c>
      <c r="AG200" s="36">
        <f t="shared" si="109"/>
        <v>0</v>
      </c>
      <c r="AH200" s="36">
        <f t="shared" si="109"/>
        <v>0</v>
      </c>
      <c r="AI200" s="36">
        <f t="shared" si="109"/>
        <v>0</v>
      </c>
      <c r="AJ200" s="36">
        <f t="shared" si="109"/>
        <v>0</v>
      </c>
      <c r="AK200" s="36">
        <f t="shared" si="109"/>
        <v>0</v>
      </c>
      <c r="AL200" s="36">
        <f t="shared" si="109"/>
        <v>0</v>
      </c>
      <c r="AM200" s="36">
        <f t="shared" si="109"/>
        <v>0</v>
      </c>
      <c r="AN200" s="36">
        <f t="shared" si="109"/>
        <v>0</v>
      </c>
      <c r="AO200" s="32"/>
      <c r="AP200" s="28"/>
    </row>
    <row r="201" spans="1:44" s="26" customFormat="1" ht="15.6" customHeight="1" x14ac:dyDescent="0.25">
      <c r="A201" s="13"/>
      <c r="B201" t="s">
        <v>53</v>
      </c>
      <c r="E201" s="85">
        <f t="shared" si="105"/>
        <v>10028.487951077997</v>
      </c>
      <c r="F201" s="36">
        <f t="shared" ref="F201:AN201" si="110">+F56</f>
        <v>0</v>
      </c>
      <c r="G201" s="36">
        <f t="shared" si="110"/>
        <v>0</v>
      </c>
      <c r="H201" s="36">
        <f t="shared" si="110"/>
        <v>0</v>
      </c>
      <c r="I201" s="36">
        <f t="shared" si="110"/>
        <v>0</v>
      </c>
      <c r="J201" s="36">
        <f t="shared" si="110"/>
        <v>0</v>
      </c>
      <c r="K201" s="36">
        <f t="shared" si="110"/>
        <v>0</v>
      </c>
      <c r="L201" s="36">
        <f t="shared" si="110"/>
        <v>0</v>
      </c>
      <c r="M201" s="36">
        <f t="shared" si="110"/>
        <v>0</v>
      </c>
      <c r="N201" s="36">
        <f t="shared" si="110"/>
        <v>0</v>
      </c>
      <c r="O201" s="36">
        <f t="shared" si="110"/>
        <v>0</v>
      </c>
      <c r="P201" s="36">
        <f t="shared" si="110"/>
        <v>0</v>
      </c>
      <c r="Q201" s="36">
        <f t="shared" si="110"/>
        <v>0</v>
      </c>
      <c r="R201" s="36">
        <f t="shared" si="110"/>
        <v>0</v>
      </c>
      <c r="S201" s="36">
        <f t="shared" si="110"/>
        <v>0</v>
      </c>
      <c r="T201" s="36">
        <f t="shared" si="110"/>
        <v>0</v>
      </c>
      <c r="U201" s="36">
        <f t="shared" si="110"/>
        <v>0</v>
      </c>
      <c r="V201" s="36">
        <f t="shared" si="110"/>
        <v>683.1240790153845</v>
      </c>
      <c r="W201" s="36">
        <f t="shared" si="110"/>
        <v>696.78656059569221</v>
      </c>
      <c r="X201" s="36">
        <f t="shared" si="110"/>
        <v>710.7222918076061</v>
      </c>
      <c r="Y201" s="36">
        <f t="shared" si="110"/>
        <v>724.93673764375831</v>
      </c>
      <c r="Z201" s="36">
        <f t="shared" si="110"/>
        <v>739.43547239663337</v>
      </c>
      <c r="AA201" s="36">
        <f t="shared" si="110"/>
        <v>754.22418184456615</v>
      </c>
      <c r="AB201" s="36">
        <f t="shared" si="110"/>
        <v>769.30866548145741</v>
      </c>
      <c r="AC201" s="36">
        <f t="shared" si="110"/>
        <v>784.69483879108668</v>
      </c>
      <c r="AD201" s="36">
        <f t="shared" si="110"/>
        <v>800.38873556690839</v>
      </c>
      <c r="AE201" s="36">
        <f t="shared" si="110"/>
        <v>816.39651027824652</v>
      </c>
      <c r="AF201" s="36">
        <f t="shared" si="110"/>
        <v>832.72444048381135</v>
      </c>
      <c r="AG201" s="36">
        <f t="shared" si="110"/>
        <v>849.37892929348766</v>
      </c>
      <c r="AH201" s="36">
        <f t="shared" si="110"/>
        <v>866.36650787935753</v>
      </c>
      <c r="AI201" s="36">
        <f t="shared" si="110"/>
        <v>0</v>
      </c>
      <c r="AJ201" s="36">
        <f t="shared" si="110"/>
        <v>0</v>
      </c>
      <c r="AK201" s="36">
        <f t="shared" si="110"/>
        <v>0</v>
      </c>
      <c r="AL201" s="36">
        <f t="shared" si="110"/>
        <v>0</v>
      </c>
      <c r="AM201" s="36">
        <f t="shared" si="110"/>
        <v>0</v>
      </c>
      <c r="AN201" s="36">
        <f t="shared" si="110"/>
        <v>0</v>
      </c>
      <c r="AO201" s="32"/>
      <c r="AP201" s="28"/>
    </row>
    <row r="202" spans="1:44" s="26" customFormat="1" ht="15.6" customHeight="1" x14ac:dyDescent="0.25">
      <c r="A202" s="13"/>
      <c r="B202" s="26" t="s">
        <v>257</v>
      </c>
      <c r="E202" s="85">
        <f t="shared" si="105"/>
        <v>1086.412514308091</v>
      </c>
      <c r="F202" s="36">
        <f t="shared" ref="F202:AN202" si="111">SUM(F93:F94)</f>
        <v>13.76</v>
      </c>
      <c r="G202" s="36">
        <f t="shared" si="111"/>
        <v>0</v>
      </c>
      <c r="H202" s="36">
        <f t="shared" si="111"/>
        <v>0</v>
      </c>
      <c r="I202" s="36">
        <f t="shared" si="111"/>
        <v>0</v>
      </c>
      <c r="J202" s="36">
        <f t="shared" si="111"/>
        <v>0</v>
      </c>
      <c r="K202" s="36">
        <f t="shared" si="111"/>
        <v>0</v>
      </c>
      <c r="L202" s="36">
        <f t="shared" si="111"/>
        <v>0</v>
      </c>
      <c r="M202" s="36">
        <f t="shared" si="111"/>
        <v>0</v>
      </c>
      <c r="N202" s="36">
        <f t="shared" si="111"/>
        <v>11.223000000000001</v>
      </c>
      <c r="O202" s="36">
        <f t="shared" si="111"/>
        <v>0</v>
      </c>
      <c r="P202" s="36">
        <f t="shared" si="111"/>
        <v>0</v>
      </c>
      <c r="Q202" s="36">
        <f t="shared" si="111"/>
        <v>0</v>
      </c>
      <c r="R202" s="36">
        <f t="shared" si="111"/>
        <v>0</v>
      </c>
      <c r="S202" s="36">
        <f t="shared" si="111"/>
        <v>53.755675999999994</v>
      </c>
      <c r="T202" s="36">
        <f t="shared" si="111"/>
        <v>189.79888679999996</v>
      </c>
      <c r="U202" s="36">
        <f t="shared" si="111"/>
        <v>150.57378352799998</v>
      </c>
      <c r="V202" s="36">
        <f t="shared" si="111"/>
        <v>69.885678720256593</v>
      </c>
      <c r="W202" s="36">
        <f t="shared" si="111"/>
        <v>39.951999418155502</v>
      </c>
      <c r="X202" s="36">
        <f t="shared" si="111"/>
        <v>40.751039406518615</v>
      </c>
      <c r="Y202" s="36">
        <f t="shared" si="111"/>
        <v>41.56606019464899</v>
      </c>
      <c r="Z202" s="36">
        <f t="shared" si="111"/>
        <v>50.188551459638987</v>
      </c>
      <c r="AA202" s="36">
        <f t="shared" si="111"/>
        <v>70.754152549924612</v>
      </c>
      <c r="AB202" s="36">
        <f t="shared" si="111"/>
        <v>65.933902268949751</v>
      </c>
      <c r="AC202" s="36">
        <f t="shared" si="111"/>
        <v>49.444468318212898</v>
      </c>
      <c r="AD202" s="36">
        <f t="shared" si="111"/>
        <v>45.892289125567608</v>
      </c>
      <c r="AE202" s="36">
        <f t="shared" si="111"/>
        <v>46.810134908078957</v>
      </c>
      <c r="AF202" s="36">
        <f t="shared" si="111"/>
        <v>47.74633760624053</v>
      </c>
      <c r="AG202" s="36">
        <f t="shared" si="111"/>
        <v>48.70126435836535</v>
      </c>
      <c r="AH202" s="36">
        <f t="shared" si="111"/>
        <v>49.675289645532665</v>
      </c>
      <c r="AI202" s="36">
        <f t="shared" si="111"/>
        <v>0</v>
      </c>
      <c r="AJ202" s="36">
        <f t="shared" si="111"/>
        <v>0</v>
      </c>
      <c r="AK202" s="36">
        <f t="shared" si="111"/>
        <v>0</v>
      </c>
      <c r="AL202" s="36">
        <f t="shared" si="111"/>
        <v>0</v>
      </c>
      <c r="AM202" s="36">
        <f t="shared" si="111"/>
        <v>0</v>
      </c>
      <c r="AN202" s="36">
        <f t="shared" si="111"/>
        <v>0</v>
      </c>
      <c r="AO202" s="32"/>
      <c r="AP202" s="28"/>
    </row>
    <row r="203" spans="1:44" s="26" customFormat="1" ht="15.6" customHeight="1" x14ac:dyDescent="0.25">
      <c r="A203" s="13"/>
      <c r="B203" s="26" t="s">
        <v>107</v>
      </c>
      <c r="E203" s="85">
        <f t="shared" si="105"/>
        <v>972.93441276886983</v>
      </c>
      <c r="F203" s="36">
        <f t="shared" ref="F203:AN203" si="112">+F57</f>
        <v>0</v>
      </c>
      <c r="G203" s="36">
        <f t="shared" si="112"/>
        <v>0</v>
      </c>
      <c r="H203" s="36">
        <f t="shared" si="112"/>
        <v>0</v>
      </c>
      <c r="I203" s="36">
        <f t="shared" si="112"/>
        <v>0</v>
      </c>
      <c r="J203" s="36">
        <f t="shared" si="112"/>
        <v>0</v>
      </c>
      <c r="K203" s="36">
        <f t="shared" si="112"/>
        <v>0</v>
      </c>
      <c r="L203" s="36">
        <f t="shared" si="112"/>
        <v>0</v>
      </c>
      <c r="M203" s="36">
        <f t="shared" si="112"/>
        <v>0</v>
      </c>
      <c r="N203" s="36">
        <f t="shared" si="112"/>
        <v>0</v>
      </c>
      <c r="O203" s="36">
        <f t="shared" si="112"/>
        <v>0</v>
      </c>
      <c r="P203" s="36">
        <f t="shared" si="112"/>
        <v>0</v>
      </c>
      <c r="Q203" s="36">
        <f t="shared" si="112"/>
        <v>0</v>
      </c>
      <c r="R203" s="36">
        <f t="shared" si="112"/>
        <v>0</v>
      </c>
      <c r="S203" s="36">
        <f t="shared" si="112"/>
        <v>0</v>
      </c>
      <c r="T203" s="36">
        <f t="shared" si="112"/>
        <v>0</v>
      </c>
      <c r="U203" s="36">
        <f t="shared" si="112"/>
        <v>0</v>
      </c>
      <c r="V203" s="36">
        <f t="shared" si="112"/>
        <v>0</v>
      </c>
      <c r="W203" s="36">
        <f t="shared" si="112"/>
        <v>0</v>
      </c>
      <c r="X203" s="36">
        <f t="shared" si="112"/>
        <v>0</v>
      </c>
      <c r="Y203" s="36">
        <f t="shared" si="112"/>
        <v>0</v>
      </c>
      <c r="Z203" s="36">
        <f t="shared" si="112"/>
        <v>0</v>
      </c>
      <c r="AA203" s="36">
        <f t="shared" si="112"/>
        <v>0</v>
      </c>
      <c r="AB203" s="36">
        <f t="shared" si="112"/>
        <v>0</v>
      </c>
      <c r="AC203" s="36">
        <f t="shared" si="112"/>
        <v>0</v>
      </c>
      <c r="AD203" s="36">
        <f t="shared" si="112"/>
        <v>0</v>
      </c>
      <c r="AE203" s="36">
        <f t="shared" si="112"/>
        <v>0</v>
      </c>
      <c r="AF203" s="36">
        <f t="shared" si="112"/>
        <v>0</v>
      </c>
      <c r="AG203" s="36">
        <f t="shared" si="112"/>
        <v>0</v>
      </c>
      <c r="AH203" s="36">
        <f t="shared" si="112"/>
        <v>0</v>
      </c>
      <c r="AI203" s="36">
        <f t="shared" si="112"/>
        <v>972.93441276886983</v>
      </c>
      <c r="AJ203" s="36">
        <f t="shared" si="112"/>
        <v>0</v>
      </c>
      <c r="AK203" s="36">
        <f t="shared" si="112"/>
        <v>0</v>
      </c>
      <c r="AL203" s="36">
        <f t="shared" si="112"/>
        <v>0</v>
      </c>
      <c r="AM203" s="36">
        <f t="shared" si="112"/>
        <v>0</v>
      </c>
      <c r="AN203" s="36">
        <f t="shared" si="112"/>
        <v>0</v>
      </c>
      <c r="AO203" s="32"/>
      <c r="AP203" s="28"/>
    </row>
    <row r="204" spans="1:44" s="26" customFormat="1" ht="15.6" customHeight="1" x14ac:dyDescent="0.25">
      <c r="A204" s="13"/>
      <c r="B204" s="26" t="s">
        <v>72</v>
      </c>
      <c r="E204" s="98">
        <f t="shared" si="105"/>
        <v>9220.3732298782634</v>
      </c>
      <c r="F204" s="34">
        <f>+F197+F198-F199-F200-F201-F203-F202</f>
        <v>-333.76</v>
      </c>
      <c r="G204" s="34">
        <f t="shared" ref="G204:AN204" si="113">+G197+G198-G199-G200-G201-G203-G202</f>
        <v>0</v>
      </c>
      <c r="H204" s="34">
        <f t="shared" si="113"/>
        <v>0</v>
      </c>
      <c r="I204" s="34">
        <f t="shared" si="113"/>
        <v>0</v>
      </c>
      <c r="J204" s="34">
        <f t="shared" si="113"/>
        <v>0</v>
      </c>
      <c r="K204" s="34">
        <f t="shared" si="113"/>
        <v>0</v>
      </c>
      <c r="L204" s="34">
        <f t="shared" si="113"/>
        <v>0</v>
      </c>
      <c r="M204" s="34">
        <f t="shared" si="113"/>
        <v>0</v>
      </c>
      <c r="N204" s="34">
        <f t="shared" si="113"/>
        <v>-272.22300000000001</v>
      </c>
      <c r="O204" s="34">
        <f t="shared" si="113"/>
        <v>0</v>
      </c>
      <c r="P204" s="34">
        <f t="shared" si="113"/>
        <v>0</v>
      </c>
      <c r="Q204" s="34">
        <f t="shared" si="113"/>
        <v>0</v>
      </c>
      <c r="R204" s="34">
        <f t="shared" si="113"/>
        <v>0</v>
      </c>
      <c r="S204" s="34">
        <f t="shared" si="113"/>
        <v>-1303.8876759999998</v>
      </c>
      <c r="T204" s="34">
        <f t="shared" si="113"/>
        <v>-4603.7264867999993</v>
      </c>
      <c r="U204" s="34">
        <f t="shared" si="113"/>
        <v>-3652.2896795279994</v>
      </c>
      <c r="V204" s="34">
        <f t="shared" si="113"/>
        <v>-805.00682731964093</v>
      </c>
      <c r="W204" s="34">
        <f t="shared" si="113"/>
        <v>1751.8722669880599</v>
      </c>
      <c r="X204" s="34">
        <f t="shared" si="113"/>
        <v>2962.3927817504591</v>
      </c>
      <c r="Y204" s="34">
        <f t="shared" si="113"/>
        <v>3020.7177649919026</v>
      </c>
      <c r="Z204" s="34">
        <f t="shared" si="113"/>
        <v>2891.4222314499079</v>
      </c>
      <c r="AA204" s="34">
        <f t="shared" si="113"/>
        <v>2417.9314846427078</v>
      </c>
      <c r="AB204" s="34">
        <f t="shared" si="113"/>
        <v>1536.775855806203</v>
      </c>
      <c r="AC204" s="34">
        <f t="shared" si="113"/>
        <v>1573.7302401714924</v>
      </c>
      <c r="AD204" s="34">
        <f t="shared" si="113"/>
        <v>1549.3274075104052</v>
      </c>
      <c r="AE204" s="34">
        <f t="shared" si="113"/>
        <v>1288.2913647692324</v>
      </c>
      <c r="AF204" s="34">
        <f t="shared" si="113"/>
        <v>948.1649983132022</v>
      </c>
      <c r="AG204" s="34">
        <f t="shared" si="113"/>
        <v>742.1273026936758</v>
      </c>
      <c r="AH204" s="34">
        <f t="shared" si="113"/>
        <v>481.44761320752127</v>
      </c>
      <c r="AI204" s="34">
        <f t="shared" si="113"/>
        <v>-972.93441276886983</v>
      </c>
      <c r="AJ204" s="34">
        <f t="shared" si="113"/>
        <v>0</v>
      </c>
      <c r="AK204" s="34">
        <f t="shared" si="113"/>
        <v>0</v>
      </c>
      <c r="AL204" s="34">
        <f t="shared" si="113"/>
        <v>0</v>
      </c>
      <c r="AM204" s="34">
        <f t="shared" si="113"/>
        <v>0</v>
      </c>
      <c r="AN204" s="34">
        <f t="shared" si="113"/>
        <v>0</v>
      </c>
      <c r="AO204" s="35"/>
      <c r="AP204" s="28"/>
    </row>
    <row r="205" spans="1:44" s="26" customFormat="1" ht="15.6" customHeight="1" x14ac:dyDescent="0.25">
      <c r="A205" s="13"/>
      <c r="B205" s="13"/>
      <c r="C205" s="26" t="s">
        <v>75</v>
      </c>
      <c r="E205" s="85"/>
      <c r="F205" s="41">
        <f>+F204</f>
        <v>-333.76</v>
      </c>
      <c r="G205" s="41">
        <f t="shared" ref="G205:AN205" si="114">+G204+F205</f>
        <v>-333.76</v>
      </c>
      <c r="H205" s="41">
        <f t="shared" si="114"/>
        <v>-333.76</v>
      </c>
      <c r="I205" s="41">
        <f t="shared" si="114"/>
        <v>-333.76</v>
      </c>
      <c r="J205" s="41">
        <f t="shared" si="114"/>
        <v>-333.76</v>
      </c>
      <c r="K205" s="41">
        <f t="shared" si="114"/>
        <v>-333.76</v>
      </c>
      <c r="L205" s="41">
        <f t="shared" si="114"/>
        <v>-333.76</v>
      </c>
      <c r="M205" s="41">
        <f t="shared" si="114"/>
        <v>-333.76</v>
      </c>
      <c r="N205" s="41">
        <f t="shared" si="114"/>
        <v>-605.98299999999995</v>
      </c>
      <c r="O205" s="41">
        <f t="shared" si="114"/>
        <v>-605.98299999999995</v>
      </c>
      <c r="P205" s="41">
        <f t="shared" si="114"/>
        <v>-605.98299999999995</v>
      </c>
      <c r="Q205" s="41">
        <f t="shared" si="114"/>
        <v>-605.98299999999995</v>
      </c>
      <c r="R205" s="41">
        <f t="shared" si="114"/>
        <v>-605.98299999999995</v>
      </c>
      <c r="S205" s="41">
        <f t="shared" si="114"/>
        <v>-1909.8706759999998</v>
      </c>
      <c r="T205" s="41">
        <f t="shared" si="114"/>
        <v>-6513.5971627999988</v>
      </c>
      <c r="U205" s="41">
        <f t="shared" si="114"/>
        <v>-10165.886842327998</v>
      </c>
      <c r="V205" s="41">
        <f t="shared" si="114"/>
        <v>-10970.893669647639</v>
      </c>
      <c r="W205" s="41">
        <f t="shared" si="114"/>
        <v>-9219.0214026595786</v>
      </c>
      <c r="X205" s="41">
        <f t="shared" si="114"/>
        <v>-6256.6286209091195</v>
      </c>
      <c r="Y205" s="41">
        <f t="shared" si="114"/>
        <v>-3235.9108559172168</v>
      </c>
      <c r="Z205" s="41">
        <f t="shared" si="114"/>
        <v>-344.48862446730891</v>
      </c>
      <c r="AA205" s="41">
        <f t="shared" si="114"/>
        <v>2073.4428601753989</v>
      </c>
      <c r="AB205" s="41">
        <f t="shared" si="114"/>
        <v>3610.2187159816021</v>
      </c>
      <c r="AC205" s="41">
        <f t="shared" si="114"/>
        <v>5183.9489561530945</v>
      </c>
      <c r="AD205" s="41">
        <f t="shared" si="114"/>
        <v>6733.2763636635</v>
      </c>
      <c r="AE205" s="41">
        <f t="shared" si="114"/>
        <v>8021.5677284327321</v>
      </c>
      <c r="AF205" s="41">
        <f t="shared" si="114"/>
        <v>8969.732726745935</v>
      </c>
      <c r="AG205" s="41">
        <f t="shared" si="114"/>
        <v>9711.860029439611</v>
      </c>
      <c r="AH205" s="41">
        <f t="shared" si="114"/>
        <v>10193.307642647133</v>
      </c>
      <c r="AI205" s="41">
        <f t="shared" si="114"/>
        <v>9220.3732298782634</v>
      </c>
      <c r="AJ205" s="41">
        <f t="shared" si="114"/>
        <v>9220.3732298782634</v>
      </c>
      <c r="AK205" s="41">
        <f t="shared" si="114"/>
        <v>9220.3732298782634</v>
      </c>
      <c r="AL205" s="41">
        <f t="shared" si="114"/>
        <v>9220.3732298782634</v>
      </c>
      <c r="AM205" s="41">
        <f t="shared" si="114"/>
        <v>9220.3732298782634</v>
      </c>
      <c r="AN205" s="41">
        <f t="shared" si="114"/>
        <v>9220.3732298782634</v>
      </c>
      <c r="AO205" s="27"/>
      <c r="AP205" s="28"/>
    </row>
    <row r="206" spans="1:44" ht="15.75" customHeight="1" x14ac:dyDescent="0.25">
      <c r="A206" s="13"/>
      <c r="C206"/>
      <c r="D206"/>
      <c r="E206" s="190"/>
      <c r="S206" s="5"/>
      <c r="T206" s="5"/>
      <c r="U206" s="5"/>
      <c r="V206" s="5"/>
      <c r="W206" s="5"/>
      <c r="X206" s="5"/>
      <c r="Y206" s="5"/>
      <c r="Z206" s="5"/>
      <c r="AA206" s="5"/>
      <c r="AB206" s="5"/>
      <c r="AC206" s="5"/>
      <c r="AD206" s="5"/>
      <c r="AE206" s="5"/>
      <c r="AF206" s="5"/>
      <c r="AG206" s="5"/>
      <c r="AH206" s="5"/>
      <c r="AI206" s="5"/>
      <c r="AJ206" s="5"/>
      <c r="AK206" s="5"/>
      <c r="AL206" s="5"/>
      <c r="AM206" s="5"/>
      <c r="AN206" s="5"/>
    </row>
    <row r="207" spans="1:44" ht="15.75" customHeight="1" x14ac:dyDescent="0.25"/>
    <row r="208" spans="1:44" s="26" customFormat="1" ht="15.75" customHeight="1" x14ac:dyDescent="0.25">
      <c r="A208" s="11" t="s">
        <v>176</v>
      </c>
      <c r="B208" t="s">
        <v>7</v>
      </c>
      <c r="E208" s="85">
        <f t="shared" ref="E208:E214" si="115">SUM(F208:AN208)</f>
        <v>3305.9979458520279</v>
      </c>
      <c r="F208" s="36">
        <f t="shared" ref="F208:AN208" si="116">+F82</f>
        <v>0</v>
      </c>
      <c r="G208" s="36">
        <f t="shared" si="116"/>
        <v>0</v>
      </c>
      <c r="H208" s="36">
        <f t="shared" si="116"/>
        <v>0</v>
      </c>
      <c r="I208" s="36">
        <f t="shared" si="116"/>
        <v>0</v>
      </c>
      <c r="J208" s="36">
        <f t="shared" si="116"/>
        <v>0</v>
      </c>
      <c r="K208" s="36">
        <f t="shared" si="116"/>
        <v>0</v>
      </c>
      <c r="L208" s="36">
        <f t="shared" si="116"/>
        <v>0</v>
      </c>
      <c r="M208" s="36">
        <f t="shared" si="116"/>
        <v>0</v>
      </c>
      <c r="N208" s="36">
        <f t="shared" si="116"/>
        <v>0</v>
      </c>
      <c r="O208" s="36">
        <f t="shared" si="116"/>
        <v>0</v>
      </c>
      <c r="P208" s="36">
        <f t="shared" si="116"/>
        <v>0</v>
      </c>
      <c r="Q208" s="36">
        <f t="shared" si="116"/>
        <v>0</v>
      </c>
      <c r="R208" s="36">
        <f t="shared" si="116"/>
        <v>0</v>
      </c>
      <c r="S208" s="36">
        <f t="shared" si="116"/>
        <v>0</v>
      </c>
      <c r="T208" s="36">
        <f t="shared" si="116"/>
        <v>0</v>
      </c>
      <c r="U208" s="36">
        <f t="shared" si="116"/>
        <v>0</v>
      </c>
      <c r="V208" s="36">
        <f t="shared" si="116"/>
        <v>36.313211250000009</v>
      </c>
      <c r="W208" s="36">
        <f t="shared" si="116"/>
        <v>172.85088555000002</v>
      </c>
      <c r="X208" s="36">
        <f t="shared" si="116"/>
        <v>317.35422586980008</v>
      </c>
      <c r="Y208" s="36">
        <f t="shared" si="116"/>
        <v>323.70131038719603</v>
      </c>
      <c r="Z208" s="36">
        <f t="shared" si="116"/>
        <v>330.17533659493995</v>
      </c>
      <c r="AA208" s="36">
        <f t="shared" si="116"/>
        <v>336.7788433268388</v>
      </c>
      <c r="AB208" s="36">
        <f t="shared" si="116"/>
        <v>343.51442019337554</v>
      </c>
      <c r="AC208" s="36">
        <f t="shared" si="116"/>
        <v>350.38470859724305</v>
      </c>
      <c r="AD208" s="36">
        <f t="shared" si="116"/>
        <v>336.82020966665982</v>
      </c>
      <c r="AE208" s="36">
        <f t="shared" si="116"/>
        <v>277.11803803120483</v>
      </c>
      <c r="AF208" s="36">
        <f t="shared" si="116"/>
        <v>200.10661315774072</v>
      </c>
      <c r="AG208" s="36">
        <f t="shared" si="116"/>
        <v>165.22722988149303</v>
      </c>
      <c r="AH208" s="36">
        <f t="shared" si="116"/>
        <v>115.65291334553547</v>
      </c>
      <c r="AI208" s="36">
        <f t="shared" si="116"/>
        <v>0</v>
      </c>
      <c r="AJ208" s="36">
        <f t="shared" si="116"/>
        <v>0</v>
      </c>
      <c r="AK208" s="36">
        <f t="shared" si="116"/>
        <v>0</v>
      </c>
      <c r="AL208" s="36">
        <f t="shared" si="116"/>
        <v>0</v>
      </c>
      <c r="AM208" s="36">
        <f t="shared" si="116"/>
        <v>0</v>
      </c>
      <c r="AN208" s="36">
        <f t="shared" si="116"/>
        <v>0</v>
      </c>
      <c r="AO208" s="32"/>
      <c r="AP208" s="28"/>
    </row>
    <row r="209" spans="1:42" s="26" customFormat="1" ht="15.75" customHeight="1" x14ac:dyDescent="0.25">
      <c r="A209" s="13"/>
      <c r="B209" t="s">
        <v>76</v>
      </c>
      <c r="E209" s="85">
        <f t="shared" si="115"/>
        <v>2305.0933074695649</v>
      </c>
      <c r="F209" s="36">
        <f>+F194</f>
        <v>0</v>
      </c>
      <c r="G209" s="36">
        <f t="shared" ref="G209:AN209" si="117">+G194</f>
        <v>0</v>
      </c>
      <c r="H209" s="36">
        <f t="shared" si="117"/>
        <v>0</v>
      </c>
      <c r="I209" s="36">
        <f t="shared" si="117"/>
        <v>0</v>
      </c>
      <c r="J209" s="36">
        <f t="shared" si="117"/>
        <v>0</v>
      </c>
      <c r="K209" s="36">
        <f t="shared" si="117"/>
        <v>0</v>
      </c>
      <c r="L209" s="36">
        <f t="shared" si="117"/>
        <v>0</v>
      </c>
      <c r="M209" s="36">
        <f t="shared" si="117"/>
        <v>0</v>
      </c>
      <c r="N209" s="36">
        <f t="shared" si="117"/>
        <v>0</v>
      </c>
      <c r="O209" s="36">
        <f t="shared" si="117"/>
        <v>0</v>
      </c>
      <c r="P209" s="36">
        <f t="shared" si="117"/>
        <v>0</v>
      </c>
      <c r="Q209" s="36">
        <f t="shared" si="117"/>
        <v>0</v>
      </c>
      <c r="R209" s="36">
        <f t="shared" si="117"/>
        <v>0</v>
      </c>
      <c r="S209" s="36">
        <f t="shared" si="117"/>
        <v>0</v>
      </c>
      <c r="T209" s="36">
        <f t="shared" si="117"/>
        <v>0</v>
      </c>
      <c r="U209" s="36">
        <f t="shared" si="117"/>
        <v>0</v>
      </c>
      <c r="V209" s="36">
        <f t="shared" si="117"/>
        <v>27.598040549999993</v>
      </c>
      <c r="W209" s="36">
        <f t="shared" si="117"/>
        <v>103.60005010047689</v>
      </c>
      <c r="X209" s="36">
        <f t="shared" si="117"/>
        <v>145.65943776230574</v>
      </c>
      <c r="Y209" s="36">
        <f t="shared" si="117"/>
        <v>148.34190841916063</v>
      </c>
      <c r="Z209" s="36">
        <f t="shared" si="117"/>
        <v>151.12656724757517</v>
      </c>
      <c r="AA209" s="36">
        <f t="shared" si="117"/>
        <v>139.94132837138295</v>
      </c>
      <c r="AB209" s="36">
        <f t="shared" si="117"/>
        <v>120.68783631375618</v>
      </c>
      <c r="AC209" s="36">
        <f t="shared" si="117"/>
        <v>359.00416160450231</v>
      </c>
      <c r="AD209" s="36">
        <f t="shared" si="117"/>
        <v>346.17923733452767</v>
      </c>
      <c r="AE209" s="36">
        <f t="shared" si="117"/>
        <v>284.9877487919382</v>
      </c>
      <c r="AF209" s="36">
        <f t="shared" si="117"/>
        <v>210.56852787808896</v>
      </c>
      <c r="AG209" s="36">
        <f t="shared" si="117"/>
        <v>165.70518271246476</v>
      </c>
      <c r="AH209" s="36">
        <f t="shared" si="117"/>
        <v>101.69328038338551</v>
      </c>
      <c r="AI209" s="36">
        <f t="shared" si="117"/>
        <v>0</v>
      </c>
      <c r="AJ209" s="36">
        <f t="shared" si="117"/>
        <v>0</v>
      </c>
      <c r="AK209" s="36">
        <f t="shared" si="117"/>
        <v>0</v>
      </c>
      <c r="AL209" s="36">
        <f t="shared" si="117"/>
        <v>0</v>
      </c>
      <c r="AM209" s="36">
        <f t="shared" si="117"/>
        <v>0</v>
      </c>
      <c r="AN209" s="36">
        <f t="shared" si="117"/>
        <v>0</v>
      </c>
      <c r="AO209" s="32"/>
      <c r="AP209" s="28"/>
    </row>
    <row r="210" spans="1:42" s="26" customFormat="1" ht="15.75" customHeight="1" x14ac:dyDescent="0.25">
      <c r="A210" s="13"/>
      <c r="B210" s="26" t="s">
        <v>258</v>
      </c>
      <c r="E210" s="85">
        <f t="shared" si="115"/>
        <v>428.7643271154094</v>
      </c>
      <c r="F210" s="36">
        <f t="shared" ref="F210:AN210" si="118">F93</f>
        <v>4.16</v>
      </c>
      <c r="G210" s="36">
        <f t="shared" si="118"/>
        <v>0</v>
      </c>
      <c r="H210" s="36">
        <f t="shared" si="118"/>
        <v>0</v>
      </c>
      <c r="I210" s="36">
        <f t="shared" si="118"/>
        <v>0</v>
      </c>
      <c r="J210" s="36">
        <f t="shared" si="118"/>
        <v>0</v>
      </c>
      <c r="K210" s="36">
        <f t="shared" si="118"/>
        <v>0</v>
      </c>
      <c r="L210" s="36">
        <f t="shared" si="118"/>
        <v>0</v>
      </c>
      <c r="M210" s="36">
        <f t="shared" si="118"/>
        <v>0</v>
      </c>
      <c r="N210" s="36">
        <f t="shared" si="118"/>
        <v>3.3930000000000002</v>
      </c>
      <c r="O210" s="36">
        <f t="shared" si="118"/>
        <v>0</v>
      </c>
      <c r="P210" s="36">
        <f t="shared" si="118"/>
        <v>0</v>
      </c>
      <c r="Q210" s="36">
        <f t="shared" si="118"/>
        <v>0</v>
      </c>
      <c r="R210" s="36">
        <f t="shared" si="118"/>
        <v>0</v>
      </c>
      <c r="S210" s="36">
        <f t="shared" si="118"/>
        <v>16.251715999999998</v>
      </c>
      <c r="T210" s="36">
        <f t="shared" si="118"/>
        <v>57.381058799999998</v>
      </c>
      <c r="U210" s="36">
        <f t="shared" si="118"/>
        <v>45.522306647999997</v>
      </c>
      <c r="V210" s="36">
        <f t="shared" si="118"/>
        <v>27.961455066275072</v>
      </c>
      <c r="W210" s="36">
        <f t="shared" si="118"/>
        <v>19.048402600284735</v>
      </c>
      <c r="X210" s="36">
        <f t="shared" si="118"/>
        <v>19.42937065229043</v>
      </c>
      <c r="Y210" s="36">
        <f t="shared" si="118"/>
        <v>19.817958065336242</v>
      </c>
      <c r="Z210" s="36">
        <f t="shared" si="118"/>
        <v>22.569787245114156</v>
      </c>
      <c r="AA210" s="36">
        <f t="shared" si="118"/>
        <v>28.935224636393343</v>
      </c>
      <c r="AB210" s="36">
        <f t="shared" si="118"/>
        <v>27.628828354338573</v>
      </c>
      <c r="AC210" s="36">
        <f t="shared" si="118"/>
        <v>22.797557108646135</v>
      </c>
      <c r="AD210" s="36">
        <f t="shared" si="118"/>
        <v>21.880627058560357</v>
      </c>
      <c r="AE210" s="36">
        <f t="shared" si="118"/>
        <v>22.318239599731562</v>
      </c>
      <c r="AF210" s="36">
        <f t="shared" si="118"/>
        <v>22.764604391726195</v>
      </c>
      <c r="AG210" s="36">
        <f t="shared" si="118"/>
        <v>23.21989647956072</v>
      </c>
      <c r="AH210" s="36">
        <f t="shared" si="118"/>
        <v>23.684294409151939</v>
      </c>
      <c r="AI210" s="36">
        <f t="shared" si="118"/>
        <v>0</v>
      </c>
      <c r="AJ210" s="36">
        <f t="shared" si="118"/>
        <v>0</v>
      </c>
      <c r="AK210" s="36">
        <f t="shared" si="118"/>
        <v>0</v>
      </c>
      <c r="AL210" s="36">
        <f t="shared" si="118"/>
        <v>0</v>
      </c>
      <c r="AM210" s="36">
        <f t="shared" si="118"/>
        <v>0</v>
      </c>
      <c r="AN210" s="36">
        <f t="shared" si="118"/>
        <v>0</v>
      </c>
      <c r="AO210" s="32"/>
      <c r="AP210" s="28"/>
    </row>
    <row r="211" spans="1:42" s="26" customFormat="1" ht="15.75" customHeight="1" x14ac:dyDescent="0.25">
      <c r="A211" s="13"/>
      <c r="B211" s="26" t="s">
        <v>256</v>
      </c>
      <c r="E211" s="85">
        <f t="shared" si="115"/>
        <v>657.64818719268146</v>
      </c>
      <c r="F211" s="36">
        <f t="shared" ref="F211:AN211" si="119">F94</f>
        <v>9.6</v>
      </c>
      <c r="G211" s="36">
        <f t="shared" si="119"/>
        <v>0</v>
      </c>
      <c r="H211" s="36">
        <f t="shared" si="119"/>
        <v>0</v>
      </c>
      <c r="I211" s="36">
        <f t="shared" si="119"/>
        <v>0</v>
      </c>
      <c r="J211" s="36">
        <f t="shared" si="119"/>
        <v>0</v>
      </c>
      <c r="K211" s="36">
        <f t="shared" si="119"/>
        <v>0</v>
      </c>
      <c r="L211" s="36">
        <f t="shared" si="119"/>
        <v>0</v>
      </c>
      <c r="M211" s="36">
        <f t="shared" si="119"/>
        <v>0</v>
      </c>
      <c r="N211" s="36">
        <f t="shared" si="119"/>
        <v>7.83</v>
      </c>
      <c r="O211" s="36">
        <f t="shared" si="119"/>
        <v>0</v>
      </c>
      <c r="P211" s="36">
        <f t="shared" si="119"/>
        <v>0</v>
      </c>
      <c r="Q211" s="36">
        <f t="shared" si="119"/>
        <v>0</v>
      </c>
      <c r="R211" s="36">
        <f t="shared" si="119"/>
        <v>0</v>
      </c>
      <c r="S211" s="36">
        <f t="shared" si="119"/>
        <v>37.503959999999992</v>
      </c>
      <c r="T211" s="36">
        <f t="shared" si="119"/>
        <v>132.41782799999996</v>
      </c>
      <c r="U211" s="36">
        <f t="shared" si="119"/>
        <v>105.05147687999997</v>
      </c>
      <c r="V211" s="36">
        <f t="shared" si="119"/>
        <v>41.924223653981521</v>
      </c>
      <c r="W211" s="36">
        <f t="shared" si="119"/>
        <v>20.903596817870767</v>
      </c>
      <c r="X211" s="36">
        <f t="shared" si="119"/>
        <v>21.321668754228181</v>
      </c>
      <c r="Y211" s="36">
        <f t="shared" si="119"/>
        <v>21.748102129312748</v>
      </c>
      <c r="Z211" s="36">
        <f t="shared" si="119"/>
        <v>27.61876421452483</v>
      </c>
      <c r="AA211" s="36">
        <f t="shared" si="119"/>
        <v>41.818927913531262</v>
      </c>
      <c r="AB211" s="36">
        <f t="shared" si="119"/>
        <v>38.305073914611178</v>
      </c>
      <c r="AC211" s="36">
        <f t="shared" si="119"/>
        <v>26.64691120956676</v>
      </c>
      <c r="AD211" s="36">
        <f t="shared" si="119"/>
        <v>24.011662067007251</v>
      </c>
      <c r="AE211" s="36">
        <f t="shared" si="119"/>
        <v>24.491895308347395</v>
      </c>
      <c r="AF211" s="36">
        <f t="shared" si="119"/>
        <v>24.981733214514339</v>
      </c>
      <c r="AG211" s="36">
        <f t="shared" si="119"/>
        <v>25.48136787880463</v>
      </c>
      <c r="AH211" s="36">
        <f t="shared" si="119"/>
        <v>25.990995236380726</v>
      </c>
      <c r="AI211" s="36">
        <f t="shared" si="119"/>
        <v>0</v>
      </c>
      <c r="AJ211" s="36">
        <f t="shared" si="119"/>
        <v>0</v>
      </c>
      <c r="AK211" s="36">
        <f t="shared" si="119"/>
        <v>0</v>
      </c>
      <c r="AL211" s="36">
        <f t="shared" si="119"/>
        <v>0</v>
      </c>
      <c r="AM211" s="36">
        <f t="shared" si="119"/>
        <v>0</v>
      </c>
      <c r="AN211" s="36">
        <f t="shared" si="119"/>
        <v>0</v>
      </c>
      <c r="AO211" s="32"/>
      <c r="AP211" s="28"/>
    </row>
    <row r="212" spans="1:42" s="26" customFormat="1" ht="15.75" customHeight="1" x14ac:dyDescent="0.25">
      <c r="A212" s="13"/>
      <c r="B212" t="s">
        <v>179</v>
      </c>
      <c r="E212" s="85">
        <f t="shared" si="115"/>
        <v>568.02109447956468</v>
      </c>
      <c r="F212" s="36">
        <f t="shared" ref="F212:AN212" si="120">+F146</f>
        <v>0</v>
      </c>
      <c r="G212" s="36">
        <f t="shared" si="120"/>
        <v>0</v>
      </c>
      <c r="H212" s="36">
        <f t="shared" si="120"/>
        <v>0</v>
      </c>
      <c r="I212" s="36">
        <f t="shared" si="120"/>
        <v>0</v>
      </c>
      <c r="J212" s="36">
        <f t="shared" si="120"/>
        <v>0</v>
      </c>
      <c r="K212" s="36">
        <f t="shared" si="120"/>
        <v>0</v>
      </c>
      <c r="L212" s="36">
        <f t="shared" si="120"/>
        <v>0</v>
      </c>
      <c r="M212" s="36">
        <f t="shared" si="120"/>
        <v>0</v>
      </c>
      <c r="N212" s="36">
        <f t="shared" si="120"/>
        <v>0</v>
      </c>
      <c r="O212" s="36">
        <f t="shared" si="120"/>
        <v>0</v>
      </c>
      <c r="P212" s="36">
        <f t="shared" si="120"/>
        <v>0</v>
      </c>
      <c r="Q212" s="36">
        <f t="shared" si="120"/>
        <v>0</v>
      </c>
      <c r="R212" s="36">
        <f t="shared" si="120"/>
        <v>0</v>
      </c>
      <c r="S212" s="36">
        <f t="shared" si="120"/>
        <v>0</v>
      </c>
      <c r="T212" s="36">
        <f t="shared" si="120"/>
        <v>0</v>
      </c>
      <c r="U212" s="36">
        <f t="shared" si="120"/>
        <v>0</v>
      </c>
      <c r="V212" s="36">
        <f t="shared" si="120"/>
        <v>0</v>
      </c>
      <c r="W212" s="36">
        <f t="shared" si="120"/>
        <v>0.55240614761519546</v>
      </c>
      <c r="X212" s="36">
        <f t="shared" si="120"/>
        <v>54.509901667311517</v>
      </c>
      <c r="Y212" s="36">
        <f t="shared" si="120"/>
        <v>56.753690192613597</v>
      </c>
      <c r="Z212" s="36">
        <f t="shared" si="120"/>
        <v>58.799660696309104</v>
      </c>
      <c r="AA212" s="36">
        <f t="shared" si="120"/>
        <v>60.4035136729334</v>
      </c>
      <c r="AB212" s="36">
        <f t="shared" si="120"/>
        <v>62.405402544261591</v>
      </c>
      <c r="AC212" s="36">
        <f t="shared" si="120"/>
        <v>64.836416034949465</v>
      </c>
      <c r="AD212" s="36">
        <f t="shared" si="120"/>
        <v>63.624659260517738</v>
      </c>
      <c r="AE212" s="36">
        <f t="shared" si="120"/>
        <v>53.992509948569946</v>
      </c>
      <c r="AF212" s="36">
        <f t="shared" si="120"/>
        <v>40.451644199663029</v>
      </c>
      <c r="AG212" s="36">
        <f t="shared" si="120"/>
        <v>31.911187314838052</v>
      </c>
      <c r="AH212" s="36">
        <f t="shared" si="120"/>
        <v>19.780102799982217</v>
      </c>
      <c r="AI212" s="36">
        <f t="shared" si="120"/>
        <v>0</v>
      </c>
      <c r="AJ212" s="36">
        <f t="shared" si="120"/>
        <v>0</v>
      </c>
      <c r="AK212" s="36">
        <f t="shared" si="120"/>
        <v>0</v>
      </c>
      <c r="AL212" s="36">
        <f t="shared" si="120"/>
        <v>0</v>
      </c>
      <c r="AM212" s="36">
        <f t="shared" si="120"/>
        <v>0</v>
      </c>
      <c r="AN212" s="36">
        <f t="shared" si="120"/>
        <v>0</v>
      </c>
      <c r="AO212" s="32"/>
      <c r="AP212" s="28"/>
    </row>
    <row r="213" spans="1:42" s="26" customFormat="1" ht="15.75" customHeight="1" x14ac:dyDescent="0.25">
      <c r="A213" s="13"/>
      <c r="B213" t="s">
        <v>218</v>
      </c>
      <c r="E213" s="85">
        <f t="shared" si="115"/>
        <v>7448.7865339664277</v>
      </c>
      <c r="F213" s="36">
        <f t="shared" ref="F213:AN213" si="121">+F174</f>
        <v>0</v>
      </c>
      <c r="G213" s="36">
        <f t="shared" si="121"/>
        <v>0</v>
      </c>
      <c r="H213" s="36">
        <f t="shared" si="121"/>
        <v>0</v>
      </c>
      <c r="I213" s="36">
        <f t="shared" si="121"/>
        <v>0</v>
      </c>
      <c r="J213" s="36">
        <f t="shared" si="121"/>
        <v>0</v>
      </c>
      <c r="K213" s="36">
        <f t="shared" si="121"/>
        <v>0</v>
      </c>
      <c r="L213" s="36">
        <f t="shared" si="121"/>
        <v>0</v>
      </c>
      <c r="M213" s="36">
        <f t="shared" si="121"/>
        <v>0</v>
      </c>
      <c r="N213" s="36">
        <f t="shared" si="121"/>
        <v>0</v>
      </c>
      <c r="O213" s="36">
        <f t="shared" si="121"/>
        <v>0</v>
      </c>
      <c r="P213" s="36">
        <f t="shared" si="121"/>
        <v>0</v>
      </c>
      <c r="Q213" s="36">
        <f t="shared" si="121"/>
        <v>0</v>
      </c>
      <c r="R213" s="36">
        <f t="shared" si="121"/>
        <v>0</v>
      </c>
      <c r="S213" s="36">
        <f t="shared" si="121"/>
        <v>0</v>
      </c>
      <c r="T213" s="36">
        <f t="shared" si="121"/>
        <v>0</v>
      </c>
      <c r="U213" s="36">
        <f t="shared" si="121"/>
        <v>0</v>
      </c>
      <c r="V213" s="36">
        <f t="shared" si="121"/>
        <v>0</v>
      </c>
      <c r="W213" s="36">
        <f t="shared" si="121"/>
        <v>0</v>
      </c>
      <c r="X213" s="36">
        <f t="shared" si="121"/>
        <v>0</v>
      </c>
      <c r="Y213" s="36">
        <f t="shared" si="121"/>
        <v>0</v>
      </c>
      <c r="Z213" s="36">
        <f t="shared" si="121"/>
        <v>0</v>
      </c>
      <c r="AA213" s="36">
        <f t="shared" si="121"/>
        <v>70.610991343020515</v>
      </c>
      <c r="AB213" s="36">
        <f t="shared" si="121"/>
        <v>1174.0390549647555</v>
      </c>
      <c r="AC213" s="36">
        <f t="shared" si="121"/>
        <v>1386.1657462512821</v>
      </c>
      <c r="AD213" s="36">
        <f t="shared" si="121"/>
        <v>1417.2775674326372</v>
      </c>
      <c r="AE213" s="36">
        <f t="shared" si="121"/>
        <v>1218.7182430000157</v>
      </c>
      <c r="AF213" s="36">
        <f t="shared" si="121"/>
        <v>939.18643726603716</v>
      </c>
      <c r="AG213" s="36">
        <f t="shared" si="121"/>
        <v>761.85667543652198</v>
      </c>
      <c r="AH213" s="36">
        <f t="shared" si="121"/>
        <v>480.53873808218327</v>
      </c>
      <c r="AI213" s="36">
        <f t="shared" si="121"/>
        <v>0.2501605496946393</v>
      </c>
      <c r="AJ213" s="36">
        <f t="shared" si="121"/>
        <v>0.12221253330667746</v>
      </c>
      <c r="AK213" s="36">
        <f t="shared" si="121"/>
        <v>2.0707106972227746E-2</v>
      </c>
      <c r="AL213" s="36">
        <f t="shared" si="121"/>
        <v>0</v>
      </c>
      <c r="AM213" s="36">
        <f t="shared" si="121"/>
        <v>0</v>
      </c>
      <c r="AN213" s="36">
        <f t="shared" si="121"/>
        <v>0</v>
      </c>
      <c r="AO213" s="32"/>
      <c r="AP213" s="28"/>
    </row>
    <row r="214" spans="1:42" s="26" customFormat="1" ht="15.75" customHeight="1" x14ac:dyDescent="0.25">
      <c r="A214" s="13"/>
      <c r="B214" t="s">
        <v>8</v>
      </c>
      <c r="E214" s="98">
        <f t="shared" si="115"/>
        <v>14714.311396075678</v>
      </c>
      <c r="F214" s="34">
        <f t="shared" ref="F214:AN214" si="122">SUM(F208:F213)</f>
        <v>13.76</v>
      </c>
      <c r="G214" s="34">
        <f t="shared" si="122"/>
        <v>0</v>
      </c>
      <c r="H214" s="34">
        <f t="shared" si="122"/>
        <v>0</v>
      </c>
      <c r="I214" s="34">
        <f t="shared" si="122"/>
        <v>0</v>
      </c>
      <c r="J214" s="34">
        <f t="shared" si="122"/>
        <v>0</v>
      </c>
      <c r="K214" s="34">
        <f t="shared" si="122"/>
        <v>0</v>
      </c>
      <c r="L214" s="34">
        <f t="shared" si="122"/>
        <v>0</v>
      </c>
      <c r="M214" s="34">
        <f t="shared" si="122"/>
        <v>0</v>
      </c>
      <c r="N214" s="34">
        <f t="shared" si="122"/>
        <v>11.223000000000001</v>
      </c>
      <c r="O214" s="34">
        <f t="shared" si="122"/>
        <v>0</v>
      </c>
      <c r="P214" s="34">
        <f t="shared" si="122"/>
        <v>0</v>
      </c>
      <c r="Q214" s="34">
        <f t="shared" si="122"/>
        <v>0</v>
      </c>
      <c r="R214" s="34">
        <f t="shared" si="122"/>
        <v>0</v>
      </c>
      <c r="S214" s="34">
        <f t="shared" si="122"/>
        <v>53.755675999999994</v>
      </c>
      <c r="T214" s="34">
        <f t="shared" si="122"/>
        <v>189.79888679999996</v>
      </c>
      <c r="U214" s="34">
        <f t="shared" si="122"/>
        <v>150.57378352799998</v>
      </c>
      <c r="V214" s="34">
        <f t="shared" si="122"/>
        <v>133.79693052025661</v>
      </c>
      <c r="W214" s="34">
        <f t="shared" si="122"/>
        <v>316.95534121624769</v>
      </c>
      <c r="X214" s="34">
        <f t="shared" si="122"/>
        <v>558.27460470593599</v>
      </c>
      <c r="Y214" s="34">
        <f t="shared" si="122"/>
        <v>570.36296919361928</v>
      </c>
      <c r="Z214" s="34">
        <f t="shared" si="122"/>
        <v>590.29011599846331</v>
      </c>
      <c r="AA214" s="34">
        <f t="shared" si="122"/>
        <v>678.48882926410022</v>
      </c>
      <c r="AB214" s="34">
        <f t="shared" si="122"/>
        <v>1766.5806162850986</v>
      </c>
      <c r="AC214" s="34">
        <f t="shared" si="122"/>
        <v>2209.8355008061899</v>
      </c>
      <c r="AD214" s="34">
        <f t="shared" si="122"/>
        <v>2209.7939628199101</v>
      </c>
      <c r="AE214" s="34">
        <f t="shared" si="122"/>
        <v>1881.6266746798076</v>
      </c>
      <c r="AF214" s="34">
        <f t="shared" si="122"/>
        <v>1438.0595601077705</v>
      </c>
      <c r="AG214" s="34">
        <f t="shared" si="122"/>
        <v>1173.4015397036833</v>
      </c>
      <c r="AH214" s="34">
        <f t="shared" si="122"/>
        <v>767.34032425661917</v>
      </c>
      <c r="AI214" s="34">
        <f t="shared" si="122"/>
        <v>0.2501605496946393</v>
      </c>
      <c r="AJ214" s="34">
        <f t="shared" si="122"/>
        <v>0.12221253330667746</v>
      </c>
      <c r="AK214" s="34">
        <f t="shared" si="122"/>
        <v>2.0707106972227746E-2</v>
      </c>
      <c r="AL214" s="34">
        <f t="shared" si="122"/>
        <v>0</v>
      </c>
      <c r="AM214" s="34">
        <f t="shared" si="122"/>
        <v>0</v>
      </c>
      <c r="AN214" s="34">
        <f t="shared" si="122"/>
        <v>0</v>
      </c>
      <c r="AO214" s="55">
        <f>+E214/(E214+E204)</f>
        <v>0.6147693870225468</v>
      </c>
      <c r="AP214" s="10" t="s">
        <v>73</v>
      </c>
    </row>
    <row r="215" spans="1:42" ht="15.75" customHeight="1" x14ac:dyDescent="0.25">
      <c r="A215" s="13"/>
      <c r="B215" t="s">
        <v>9</v>
      </c>
      <c r="F215" s="5">
        <f>+F214</f>
        <v>13.76</v>
      </c>
      <c r="G215" s="5">
        <f t="shared" ref="G215:AN215" si="123">+G214+F215</f>
        <v>13.76</v>
      </c>
      <c r="H215" s="5">
        <f t="shared" si="123"/>
        <v>13.76</v>
      </c>
      <c r="I215" s="5">
        <f t="shared" si="123"/>
        <v>13.76</v>
      </c>
      <c r="J215" s="5">
        <f t="shared" si="123"/>
        <v>13.76</v>
      </c>
      <c r="K215" s="5">
        <f t="shared" si="123"/>
        <v>13.76</v>
      </c>
      <c r="L215" s="5">
        <f t="shared" si="123"/>
        <v>13.76</v>
      </c>
      <c r="M215" s="5">
        <f t="shared" si="123"/>
        <v>13.76</v>
      </c>
      <c r="N215" s="5">
        <f t="shared" si="123"/>
        <v>24.983000000000001</v>
      </c>
      <c r="O215" s="5">
        <f t="shared" si="123"/>
        <v>24.983000000000001</v>
      </c>
      <c r="P215" s="5">
        <f t="shared" si="123"/>
        <v>24.983000000000001</v>
      </c>
      <c r="Q215" s="5">
        <f t="shared" si="123"/>
        <v>24.983000000000001</v>
      </c>
      <c r="R215" s="5">
        <f t="shared" si="123"/>
        <v>24.983000000000001</v>
      </c>
      <c r="S215" s="5">
        <f t="shared" si="123"/>
        <v>78.738675999999998</v>
      </c>
      <c r="T215" s="5">
        <f t="shared" si="123"/>
        <v>268.53756279999993</v>
      </c>
      <c r="U215" s="5">
        <f t="shared" si="123"/>
        <v>419.11134632799991</v>
      </c>
      <c r="V215" s="5">
        <f t="shared" si="123"/>
        <v>552.90827684825649</v>
      </c>
      <c r="W215" s="5">
        <f t="shared" si="123"/>
        <v>869.86361806450418</v>
      </c>
      <c r="X215" s="5">
        <f t="shared" si="123"/>
        <v>1428.1382227704403</v>
      </c>
      <c r="Y215" s="5">
        <f t="shared" si="123"/>
        <v>1998.5011919640597</v>
      </c>
      <c r="Z215" s="5">
        <f t="shared" si="123"/>
        <v>2588.7913079625232</v>
      </c>
      <c r="AA215" s="5">
        <f t="shared" si="123"/>
        <v>3267.2801372266235</v>
      </c>
      <c r="AB215" s="5">
        <f t="shared" si="123"/>
        <v>5033.8607535117226</v>
      </c>
      <c r="AC215" s="5">
        <f t="shared" si="123"/>
        <v>7243.6962543179125</v>
      </c>
      <c r="AD215" s="5">
        <f t="shared" si="123"/>
        <v>9453.4902171378235</v>
      </c>
      <c r="AE215" s="5">
        <f t="shared" si="123"/>
        <v>11335.116891817632</v>
      </c>
      <c r="AF215" s="5">
        <f t="shared" si="123"/>
        <v>12773.176451925403</v>
      </c>
      <c r="AG215" s="5">
        <f t="shared" si="123"/>
        <v>13946.577991629087</v>
      </c>
      <c r="AH215" s="5">
        <f t="shared" si="123"/>
        <v>14713.918315885705</v>
      </c>
      <c r="AI215" s="5">
        <f t="shared" si="123"/>
        <v>14714.168476435399</v>
      </c>
      <c r="AJ215" s="5">
        <f t="shared" si="123"/>
        <v>14714.290688968706</v>
      </c>
      <c r="AK215" s="5">
        <f t="shared" si="123"/>
        <v>14714.311396075678</v>
      </c>
      <c r="AL215" s="5">
        <f t="shared" si="123"/>
        <v>14714.311396075678</v>
      </c>
      <c r="AM215" s="5">
        <f t="shared" si="123"/>
        <v>14714.311396075678</v>
      </c>
      <c r="AN215" s="5">
        <f t="shared" si="123"/>
        <v>14714.311396075678</v>
      </c>
    </row>
    <row r="216" spans="1:42" ht="15.75" customHeight="1" x14ac:dyDescent="0.25">
      <c r="B216"/>
      <c r="E216" s="190"/>
      <c r="S216" s="5"/>
      <c r="T216" s="5"/>
      <c r="U216" s="5"/>
      <c r="V216" s="5"/>
      <c r="W216" s="5"/>
      <c r="X216" s="5"/>
      <c r="Y216" s="5"/>
      <c r="Z216" s="5"/>
      <c r="AA216" s="5"/>
      <c r="AB216" s="5"/>
      <c r="AC216" s="5"/>
      <c r="AD216" s="5"/>
      <c r="AE216" s="5"/>
      <c r="AF216" s="5"/>
      <c r="AG216" s="5"/>
      <c r="AH216" s="5"/>
      <c r="AI216" s="5"/>
      <c r="AJ216" s="5"/>
      <c r="AK216" s="5"/>
      <c r="AL216" s="5"/>
      <c r="AM216" s="5"/>
      <c r="AN216" s="5"/>
    </row>
    <row r="217" spans="1:42" s="26" customFormat="1" ht="15.6" customHeight="1" x14ac:dyDescent="0.25">
      <c r="A217" s="11"/>
      <c r="E217" s="8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27"/>
      <c r="AP217" s="28"/>
    </row>
    <row r="218" spans="1:42" s="5" customFormat="1" x14ac:dyDescent="0.25">
      <c r="A218" s="13" t="s">
        <v>219</v>
      </c>
      <c r="B218" s="11"/>
      <c r="C218" s="111"/>
      <c r="D218" s="112"/>
      <c r="E218" s="113" t="s">
        <v>74</v>
      </c>
      <c r="F218" s="113" t="s">
        <v>105</v>
      </c>
      <c r="G218" s="114" t="s">
        <v>0</v>
      </c>
      <c r="J218"/>
      <c r="K218"/>
      <c r="L218"/>
      <c r="S218" s="6"/>
      <c r="T218" s="6"/>
      <c r="U218" s="6"/>
      <c r="V218" s="6"/>
      <c r="W218" s="6"/>
      <c r="X218" s="6"/>
      <c r="Y218" s="6"/>
      <c r="Z218" s="6"/>
      <c r="AA218" s="6"/>
      <c r="AB218" s="6"/>
      <c r="AC218" s="6"/>
      <c r="AD218" s="6"/>
      <c r="AE218" s="6"/>
      <c r="AF218" s="6"/>
      <c r="AG218" s="6"/>
      <c r="AH218" s="6"/>
      <c r="AI218" s="6"/>
      <c r="AJ218" s="6"/>
      <c r="AK218" s="6"/>
      <c r="AL218" s="6"/>
      <c r="AM218" s="6"/>
      <c r="AN218" s="6"/>
      <c r="AO218" s="9"/>
      <c r="AP218" s="10"/>
    </row>
    <row r="219" spans="1:42" x14ac:dyDescent="0.25">
      <c r="C219" s="297">
        <v>0.1</v>
      </c>
      <c r="D219" s="103"/>
      <c r="E219" s="56">
        <f>NPV(C219,S204:AN204)</f>
        <v>750.98816587807266</v>
      </c>
      <c r="F219" s="56">
        <f>NPV(C219,S214:AN214)</f>
        <v>5309.4185097288728</v>
      </c>
      <c r="G219" s="104">
        <f>SUM(E219:F219)</f>
        <v>6060.4066756069451</v>
      </c>
      <c r="J219"/>
      <c r="K219"/>
      <c r="L219"/>
    </row>
    <row r="220" spans="1:42" x14ac:dyDescent="0.25">
      <c r="C220" s="105"/>
      <c r="D220" s="72"/>
      <c r="E220" s="107"/>
      <c r="F220" s="107"/>
      <c r="G220" s="108"/>
    </row>
    <row r="221" spans="1:42" x14ac:dyDescent="0.25">
      <c r="C221" s="195" t="s">
        <v>209</v>
      </c>
      <c r="D221" s="196"/>
      <c r="E221" s="200">
        <f>IRR(S204:AN204,0.2)</f>
        <v>0.1165954575192194</v>
      </c>
      <c r="F221" s="106"/>
      <c r="G221" s="108"/>
    </row>
    <row r="222" spans="1:42" x14ac:dyDescent="0.25">
      <c r="C222" s="195"/>
      <c r="D222" s="196"/>
      <c r="E222" s="200"/>
      <c r="F222" s="106"/>
      <c r="G222" s="108"/>
    </row>
    <row r="223" spans="1:42" s="26" customFormat="1" x14ac:dyDescent="0.25">
      <c r="A223" s="11"/>
      <c r="B223" s="13"/>
      <c r="C223" s="195" t="s">
        <v>254</v>
      </c>
      <c r="D223" s="196"/>
      <c r="E223" s="201">
        <f>E233</f>
        <v>8</v>
      </c>
      <c r="F223" s="37"/>
      <c r="G223" s="260"/>
      <c r="H223" s="41"/>
      <c r="I223" s="41"/>
      <c r="J223" s="41"/>
      <c r="K223" s="41"/>
      <c r="L223" s="41"/>
      <c r="M223" s="41"/>
      <c r="N223" s="41"/>
      <c r="O223" s="41"/>
      <c r="P223" s="41"/>
      <c r="Q223" s="41"/>
      <c r="R223" s="41"/>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27"/>
      <c r="AP223" s="28"/>
    </row>
    <row r="224" spans="1:42" x14ac:dyDescent="0.25">
      <c r="A224" s="13"/>
      <c r="C224" s="195"/>
      <c r="D224" s="196"/>
      <c r="E224" s="200"/>
      <c r="F224" s="106"/>
      <c r="G224" s="108"/>
    </row>
    <row r="225" spans="1:42" s="26" customFormat="1" x14ac:dyDescent="0.25">
      <c r="A225" s="11"/>
      <c r="B225" s="13"/>
      <c r="C225" s="195" t="s">
        <v>10</v>
      </c>
      <c r="D225" s="196"/>
      <c r="E225" s="261">
        <f>SUM(F204:AN204)</f>
        <v>9220.3732298782634</v>
      </c>
      <c r="F225" s="262">
        <f>SUM(F214:AN214)</f>
        <v>14714.311396075678</v>
      </c>
      <c r="G225" s="263">
        <f>SUM(E225:F225)</f>
        <v>23934.684625953942</v>
      </c>
      <c r="H225" s="41"/>
      <c r="I225" s="265"/>
      <c r="J225" s="41"/>
      <c r="K225" s="41"/>
      <c r="L225" s="41"/>
      <c r="M225" s="41"/>
      <c r="N225" s="41"/>
      <c r="O225" s="41"/>
      <c r="P225" s="41"/>
      <c r="Q225" s="41"/>
      <c r="R225" s="41"/>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27"/>
      <c r="AP225" s="28"/>
    </row>
    <row r="226" spans="1:42" x14ac:dyDescent="0.25">
      <c r="A226" s="13"/>
      <c r="C226" s="105" t="s">
        <v>78</v>
      </c>
      <c r="D226" s="72"/>
      <c r="E226" s="107">
        <f>+E225/G225</f>
        <v>0.38523061297745326</v>
      </c>
      <c r="F226" s="107">
        <f>+F225/G225</f>
        <v>0.6147693870225468</v>
      </c>
      <c r="G226" s="104"/>
    </row>
    <row r="227" spans="1:42" x14ac:dyDescent="0.25">
      <c r="C227" s="105"/>
      <c r="D227" s="72"/>
      <c r="E227" s="107"/>
      <c r="F227" s="107"/>
      <c r="G227" s="104"/>
    </row>
    <row r="228" spans="1:42" x14ac:dyDescent="0.25">
      <c r="C228" s="197" t="s">
        <v>80</v>
      </c>
      <c r="D228" s="198"/>
      <c r="E228" s="199">
        <f>MIN(F205:AN205)</f>
        <v>-10970.893669647639</v>
      </c>
      <c r="F228" s="109"/>
      <c r="G228" s="110"/>
    </row>
    <row r="229" spans="1:42" x14ac:dyDescent="0.25">
      <c r="C229" s="106"/>
      <c r="D229" s="106"/>
      <c r="F229" s="106"/>
      <c r="G229" s="106"/>
      <c r="H229" s="106"/>
    </row>
    <row r="230" spans="1:42" s="26" customFormat="1" x14ac:dyDescent="0.25">
      <c r="A230" s="11"/>
      <c r="B230" s="13"/>
      <c r="C230" s="43"/>
      <c r="D230" s="43"/>
      <c r="E230" s="119"/>
      <c r="F230" s="41"/>
      <c r="G230" s="41"/>
      <c r="H230" s="41"/>
      <c r="I230" s="41"/>
      <c r="J230" s="41"/>
      <c r="K230" s="41"/>
      <c r="L230" s="41"/>
      <c r="M230" s="41"/>
      <c r="N230" s="41"/>
      <c r="O230" s="41"/>
      <c r="P230" s="41"/>
      <c r="Q230" s="41"/>
      <c r="R230" s="41"/>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27"/>
      <c r="AP230" s="28"/>
    </row>
    <row r="231" spans="1:42" s="26" customFormat="1" ht="15.6" customHeight="1" x14ac:dyDescent="0.25">
      <c r="A231" s="13" t="s">
        <v>252</v>
      </c>
      <c r="C231" s="26" t="s">
        <v>251</v>
      </c>
      <c r="E231" s="98">
        <f>SUM(F231:AN231)</f>
        <v>9220.3732298782634</v>
      </c>
      <c r="F231" s="34">
        <f t="shared" ref="F231:AN231" si="124">+F204</f>
        <v>-333.76</v>
      </c>
      <c r="G231" s="34">
        <f t="shared" si="124"/>
        <v>0</v>
      </c>
      <c r="H231" s="34">
        <f t="shared" si="124"/>
        <v>0</v>
      </c>
      <c r="I231" s="34">
        <f t="shared" si="124"/>
        <v>0</v>
      </c>
      <c r="J231" s="34">
        <f t="shared" si="124"/>
        <v>0</v>
      </c>
      <c r="K231" s="34">
        <f t="shared" si="124"/>
        <v>0</v>
      </c>
      <c r="L231" s="34">
        <f t="shared" si="124"/>
        <v>0</v>
      </c>
      <c r="M231" s="34">
        <f t="shared" si="124"/>
        <v>0</v>
      </c>
      <c r="N231" s="34">
        <f t="shared" si="124"/>
        <v>-272.22300000000001</v>
      </c>
      <c r="O231" s="34">
        <f t="shared" si="124"/>
        <v>0</v>
      </c>
      <c r="P231" s="34">
        <f t="shared" si="124"/>
        <v>0</v>
      </c>
      <c r="Q231" s="34">
        <f t="shared" si="124"/>
        <v>0</v>
      </c>
      <c r="R231" s="34">
        <f t="shared" si="124"/>
        <v>0</v>
      </c>
      <c r="S231" s="34">
        <f t="shared" si="124"/>
        <v>-1303.8876759999998</v>
      </c>
      <c r="T231" s="34">
        <f t="shared" si="124"/>
        <v>-4603.7264867999993</v>
      </c>
      <c r="U231" s="34">
        <f t="shared" si="124"/>
        <v>-3652.2896795279994</v>
      </c>
      <c r="V231" s="34">
        <f t="shared" si="124"/>
        <v>-805.00682731964093</v>
      </c>
      <c r="W231" s="34">
        <f t="shared" si="124"/>
        <v>1751.8722669880599</v>
      </c>
      <c r="X231" s="34">
        <f t="shared" si="124"/>
        <v>2962.3927817504591</v>
      </c>
      <c r="Y231" s="34">
        <f t="shared" si="124"/>
        <v>3020.7177649919026</v>
      </c>
      <c r="Z231" s="34">
        <f t="shared" si="124"/>
        <v>2891.4222314499079</v>
      </c>
      <c r="AA231" s="34">
        <f t="shared" si="124"/>
        <v>2417.9314846427078</v>
      </c>
      <c r="AB231" s="34">
        <f t="shared" si="124"/>
        <v>1536.775855806203</v>
      </c>
      <c r="AC231" s="34">
        <f t="shared" si="124"/>
        <v>1573.7302401714924</v>
      </c>
      <c r="AD231" s="34">
        <f t="shared" si="124"/>
        <v>1549.3274075104052</v>
      </c>
      <c r="AE231" s="34">
        <f t="shared" si="124"/>
        <v>1288.2913647692324</v>
      </c>
      <c r="AF231" s="34">
        <f t="shared" si="124"/>
        <v>948.1649983132022</v>
      </c>
      <c r="AG231" s="34">
        <f t="shared" si="124"/>
        <v>742.1273026936758</v>
      </c>
      <c r="AH231" s="34">
        <f t="shared" si="124"/>
        <v>481.44761320752127</v>
      </c>
      <c r="AI231" s="34">
        <f t="shared" si="124"/>
        <v>-972.93441276886983</v>
      </c>
      <c r="AJ231" s="34">
        <f t="shared" si="124"/>
        <v>0</v>
      </c>
      <c r="AK231" s="34">
        <f t="shared" si="124"/>
        <v>0</v>
      </c>
      <c r="AL231" s="34">
        <f t="shared" si="124"/>
        <v>0</v>
      </c>
      <c r="AM231" s="34">
        <f t="shared" si="124"/>
        <v>0</v>
      </c>
      <c r="AN231" s="34">
        <f t="shared" si="124"/>
        <v>0</v>
      </c>
      <c r="AO231" s="35"/>
      <c r="AP231" s="28"/>
    </row>
    <row r="232" spans="1:42" s="26" customFormat="1" ht="15.6" customHeight="1" x14ac:dyDescent="0.25">
      <c r="A232" s="13"/>
      <c r="B232" s="13"/>
      <c r="C232" s="26" t="s">
        <v>250</v>
      </c>
      <c r="E232" s="85"/>
      <c r="F232" s="41">
        <f>+F231</f>
        <v>-333.76</v>
      </c>
      <c r="G232" s="41">
        <f t="shared" ref="G232:AN232" si="125">+G231+F232</f>
        <v>-333.76</v>
      </c>
      <c r="H232" s="41">
        <f t="shared" si="125"/>
        <v>-333.76</v>
      </c>
      <c r="I232" s="41">
        <f t="shared" si="125"/>
        <v>-333.76</v>
      </c>
      <c r="J232" s="41">
        <f t="shared" si="125"/>
        <v>-333.76</v>
      </c>
      <c r="K232" s="41">
        <f t="shared" si="125"/>
        <v>-333.76</v>
      </c>
      <c r="L232" s="41">
        <f t="shared" si="125"/>
        <v>-333.76</v>
      </c>
      <c r="M232" s="41">
        <f t="shared" si="125"/>
        <v>-333.76</v>
      </c>
      <c r="N232" s="41">
        <f t="shared" si="125"/>
        <v>-605.98299999999995</v>
      </c>
      <c r="O232" s="41">
        <f t="shared" si="125"/>
        <v>-605.98299999999995</v>
      </c>
      <c r="P232" s="41">
        <f t="shared" si="125"/>
        <v>-605.98299999999995</v>
      </c>
      <c r="Q232" s="41">
        <f t="shared" si="125"/>
        <v>-605.98299999999995</v>
      </c>
      <c r="R232" s="41">
        <f t="shared" si="125"/>
        <v>-605.98299999999995</v>
      </c>
      <c r="S232" s="41">
        <f t="shared" si="125"/>
        <v>-1909.8706759999998</v>
      </c>
      <c r="T232" s="41">
        <f t="shared" si="125"/>
        <v>-6513.5971627999988</v>
      </c>
      <c r="U232" s="41">
        <f t="shared" si="125"/>
        <v>-10165.886842327998</v>
      </c>
      <c r="V232" s="41">
        <f t="shared" si="125"/>
        <v>-10970.893669647639</v>
      </c>
      <c r="W232" s="41">
        <f t="shared" si="125"/>
        <v>-9219.0214026595786</v>
      </c>
      <c r="X232" s="41">
        <f t="shared" si="125"/>
        <v>-6256.6286209091195</v>
      </c>
      <c r="Y232" s="41">
        <f t="shared" si="125"/>
        <v>-3235.9108559172168</v>
      </c>
      <c r="Z232" s="41">
        <f t="shared" si="125"/>
        <v>-344.48862446730891</v>
      </c>
      <c r="AA232" s="41">
        <f t="shared" si="125"/>
        <v>2073.4428601753989</v>
      </c>
      <c r="AB232" s="41">
        <f t="shared" si="125"/>
        <v>3610.2187159816021</v>
      </c>
      <c r="AC232" s="41">
        <f t="shared" si="125"/>
        <v>5183.9489561530945</v>
      </c>
      <c r="AD232" s="41">
        <f t="shared" si="125"/>
        <v>6733.2763636635</v>
      </c>
      <c r="AE232" s="41">
        <f t="shared" si="125"/>
        <v>8021.5677284327321</v>
      </c>
      <c r="AF232" s="41">
        <f t="shared" si="125"/>
        <v>8969.732726745935</v>
      </c>
      <c r="AG232" s="41">
        <f t="shared" si="125"/>
        <v>9711.860029439611</v>
      </c>
      <c r="AH232" s="41">
        <f t="shared" si="125"/>
        <v>10193.307642647133</v>
      </c>
      <c r="AI232" s="41">
        <f t="shared" si="125"/>
        <v>9220.3732298782634</v>
      </c>
      <c r="AJ232" s="41">
        <f t="shared" si="125"/>
        <v>9220.3732298782634</v>
      </c>
      <c r="AK232" s="41">
        <f t="shared" si="125"/>
        <v>9220.3732298782634</v>
      </c>
      <c r="AL232" s="41">
        <f t="shared" si="125"/>
        <v>9220.3732298782634</v>
      </c>
      <c r="AM232" s="41">
        <f t="shared" si="125"/>
        <v>9220.3732298782634</v>
      </c>
      <c r="AN232" s="41">
        <f t="shared" si="125"/>
        <v>9220.3732298782634</v>
      </c>
      <c r="AO232" s="27"/>
      <c r="AP232" s="28"/>
    </row>
    <row r="233" spans="1:42" s="43" customFormat="1" x14ac:dyDescent="0.25">
      <c r="A233" s="13"/>
      <c r="C233" s="43" t="s">
        <v>208</v>
      </c>
      <c r="E233" s="99">
        <f>SUM(F233:AN233)</f>
        <v>8</v>
      </c>
      <c r="F233" s="259"/>
      <c r="G233" s="259"/>
      <c r="H233" s="259"/>
      <c r="I233" s="259"/>
      <c r="J233" s="259"/>
      <c r="K233" s="259"/>
      <c r="L233" s="259"/>
      <c r="M233" s="259"/>
      <c r="N233" s="259"/>
      <c r="O233" s="259"/>
      <c r="P233" s="259"/>
      <c r="Q233" s="259"/>
      <c r="R233" s="259"/>
      <c r="S233" s="259">
        <f t="shared" ref="S233:AN233" si="126">IF(S232&gt;0,"",1)</f>
        <v>1</v>
      </c>
      <c r="T233" s="259">
        <f t="shared" si="126"/>
        <v>1</v>
      </c>
      <c r="U233" s="259">
        <f t="shared" si="126"/>
        <v>1</v>
      </c>
      <c r="V233" s="259">
        <f t="shared" si="126"/>
        <v>1</v>
      </c>
      <c r="W233" s="259">
        <f t="shared" si="126"/>
        <v>1</v>
      </c>
      <c r="X233" s="259">
        <f t="shared" si="126"/>
        <v>1</v>
      </c>
      <c r="Y233" s="259">
        <f t="shared" si="126"/>
        <v>1</v>
      </c>
      <c r="Z233" s="259">
        <f t="shared" si="126"/>
        <v>1</v>
      </c>
      <c r="AA233" s="259" t="str">
        <f t="shared" si="126"/>
        <v/>
      </c>
      <c r="AB233" s="259" t="str">
        <f t="shared" si="126"/>
        <v/>
      </c>
      <c r="AC233" s="259" t="str">
        <f t="shared" si="126"/>
        <v/>
      </c>
      <c r="AD233" s="259" t="str">
        <f t="shared" si="126"/>
        <v/>
      </c>
      <c r="AE233" s="259" t="str">
        <f t="shared" si="126"/>
        <v/>
      </c>
      <c r="AF233" s="259" t="str">
        <f t="shared" si="126"/>
        <v/>
      </c>
      <c r="AG233" s="259" t="str">
        <f t="shared" si="126"/>
        <v/>
      </c>
      <c r="AH233" s="259" t="str">
        <f t="shared" si="126"/>
        <v/>
      </c>
      <c r="AI233" s="259" t="str">
        <f t="shared" si="126"/>
        <v/>
      </c>
      <c r="AJ233" s="259" t="str">
        <f t="shared" si="126"/>
        <v/>
      </c>
      <c r="AK233" s="259" t="str">
        <f t="shared" si="126"/>
        <v/>
      </c>
      <c r="AL233" s="259" t="str">
        <f t="shared" si="126"/>
        <v/>
      </c>
      <c r="AM233" s="259" t="str">
        <f t="shared" si="126"/>
        <v/>
      </c>
      <c r="AN233" s="259" t="str">
        <f t="shared" si="126"/>
        <v/>
      </c>
      <c r="AO233" s="27"/>
      <c r="AP233" s="28"/>
    </row>
    <row r="234" spans="1:42" x14ac:dyDescent="0.25">
      <c r="A234" s="13"/>
      <c r="F234" s="394" t="s">
        <v>266</v>
      </c>
      <c r="G234" s="395"/>
      <c r="H234" s="395"/>
      <c r="I234" s="396"/>
    </row>
    <row r="235" spans="1:42" x14ac:dyDescent="0.25">
      <c r="F235" s="268" t="s">
        <v>267</v>
      </c>
      <c r="G235" s="269" t="s">
        <v>268</v>
      </c>
      <c r="H235" s="269" t="s">
        <v>267</v>
      </c>
      <c r="I235" s="270" t="s">
        <v>269</v>
      </c>
    </row>
    <row r="236" spans="1:42" x14ac:dyDescent="0.25">
      <c r="F236" s="271" t="s">
        <v>270</v>
      </c>
      <c r="G236" s="106">
        <f>+E214</f>
        <v>14714.311396075678</v>
      </c>
      <c r="H236" s="106"/>
      <c r="I236" s="273">
        <f>+F226</f>
        <v>0.6147693870225468</v>
      </c>
    </row>
    <row r="237" spans="1:42" x14ac:dyDescent="0.25">
      <c r="F237" s="271">
        <f>+Dashboard!AC6</f>
        <v>70</v>
      </c>
      <c r="G237" s="106">
        <f t="dataTable" ref="G237:G239" dt2D="0" dtr="0" r1="D11" ca="1"/>
        <v>14714.311396075678</v>
      </c>
      <c r="H237" s="106">
        <f>+Dashboard!AC6</f>
        <v>70</v>
      </c>
      <c r="I237" s="273">
        <f t="dataTable" ref="I237:I239" dt2D="0" dtr="0" r1="D11"/>
        <v>0.6147693870225468</v>
      </c>
    </row>
    <row r="238" spans="1:42" x14ac:dyDescent="0.25">
      <c r="F238" s="271">
        <f>+Dashboard!AC7</f>
        <v>85</v>
      </c>
      <c r="G238" s="106">
        <v>21851.52973440168</v>
      </c>
      <c r="H238" s="106">
        <f>+Dashboard!AC7</f>
        <v>85</v>
      </c>
      <c r="I238" s="273">
        <v>0.6432703438097539</v>
      </c>
    </row>
    <row r="239" spans="1:42" x14ac:dyDescent="0.25">
      <c r="F239" s="272">
        <f>+Dashboard!AC8</f>
        <v>100</v>
      </c>
      <c r="G239" s="109">
        <v>29838.14625693786</v>
      </c>
      <c r="H239" s="109">
        <f>+Dashboard!AC8</f>
        <v>100</v>
      </c>
      <c r="I239" s="274">
        <v>0.67807520671993571</v>
      </c>
    </row>
  </sheetData>
  <mergeCells count="1">
    <mergeCell ref="F234:I234"/>
  </mergeCells>
  <pageMargins left="0.2" right="0.2" top="0.43" bottom="0.35" header="0.3" footer="0.3"/>
  <pageSetup scale="65" fitToWidth="8" fitToHeight="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Info</vt:lpstr>
      <vt:lpstr>Chart Data</vt:lpstr>
      <vt:lpstr>Dashboard</vt:lpstr>
      <vt:lpstr>Field Profiles</vt:lpstr>
      <vt:lpstr>2003 PSC</vt:lpstr>
      <vt:lpstr>2005 PSC</vt:lpstr>
      <vt:lpstr>2011 RA</vt:lpstr>
      <vt:lpstr>2018 Back-In</vt:lpstr>
      <vt:lpstr>2018 PIFB</vt:lpstr>
      <vt:lpstr>'2003 PSC'!Print_Titles</vt:lpstr>
      <vt:lpstr>'2005 PSC'!Print_Titles</vt:lpstr>
      <vt:lpstr>'2011 RA'!Print_Titles</vt:lpstr>
      <vt:lpstr>'2018 Back-In'!Print_Titles</vt:lpstr>
      <vt:lpstr>'2018 PIFB'!Print_Titles</vt:lpstr>
      <vt:lpstr>'Field Profiles'!Print_Titles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Corliss</dc:creator>
  <cp:lastModifiedBy>Wendy Harrison</cp:lastModifiedBy>
  <cp:lastPrinted>2016-01-04T00:42:43Z</cp:lastPrinted>
  <dcterms:created xsi:type="dcterms:W3CDTF">2016-01-03T22:15:49Z</dcterms:created>
  <dcterms:modified xsi:type="dcterms:W3CDTF">2019-04-24T15:02:27Z</dcterms:modified>
</cp:coreProperties>
</file>