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autoCompressPictures="0"/>
  <mc:AlternateContent xmlns:mc="http://schemas.openxmlformats.org/markup-compatibility/2006">
    <mc:Choice Requires="x15">
      <x15ac:absPath xmlns:x15ac="http://schemas.microsoft.com/office/spreadsheetml/2010/11/ac" url="C:\Users\Wendyworks\Dropbox\Mind\Clients\Don Hubert New\Website Freelancer\"/>
    </mc:Choice>
  </mc:AlternateContent>
  <xr:revisionPtr revIDLastSave="0" documentId="8_{E8397BCD-56A7-407B-AAF9-4D84F9009751}" xr6:coauthVersionLast="40" xr6:coauthVersionMax="40" xr10:uidLastSave="{00000000-0000-0000-0000-000000000000}"/>
  <bookViews>
    <workbookView xWindow="0" yWindow="0" windowWidth="25425" windowHeight="6795" tabRatio="676" activeTab="2" xr2:uid="{00000000-000D-0000-FFFF-FFFF00000000}"/>
  </bookViews>
  <sheets>
    <sheet name="Info" sheetId="9" r:id="rId1"/>
    <sheet name="Chart Data" sheetId="8" r:id="rId2"/>
    <sheet name="Dashboard" sheetId="2" r:id="rId3"/>
    <sheet name="Field Profiles" sheetId="5" r:id="rId4"/>
    <sheet name="2003 PSC" sheetId="1" r:id="rId5"/>
    <sheet name="2005 PSC" sheetId="15" r:id="rId6"/>
    <sheet name="2011 RA" sheetId="16" r:id="rId7"/>
    <sheet name="2018 PIFB" sheetId="17" r:id="rId8"/>
  </sheets>
  <externalReferences>
    <externalReference r:id="rId9"/>
    <externalReference r:id="rId10"/>
    <externalReference r:id="rId11"/>
  </externalReferences>
  <definedNames>
    <definedName name="CarryInterestRate_EA1">[1]Dashboard!$D$43</definedName>
    <definedName name="CarryInterestRate_EA2">[1]Dashboard!$E$43</definedName>
    <definedName name="CarryInterestRate_EA3">[1]Dashboard!$F$43</definedName>
    <definedName name="CF_Scenario">[2]Dashboard!$U$4</definedName>
    <definedName name="CIT_AddendumPSA">[2]Dashboard!$F$39</definedName>
    <definedName name="CIT_EA1">[1]Dashboard!$D$39</definedName>
    <definedName name="CIT_EA2">[1]Dashboard!$E$39</definedName>
    <definedName name="CIT_EA3">[1]Dashboard!$F$39</definedName>
    <definedName name="CIT_ModelPSA">[2]Dashboard!$D$39</definedName>
    <definedName name="CIT_SignedPSA">[2]Dashboard!$E$39</definedName>
    <definedName name="CITAllowableInterest_EA1">[1]Dashboard!$D$41</definedName>
    <definedName name="CITAllowableInterest_EA2">[1]Dashboard!$E$41</definedName>
    <definedName name="CITAllowableInterest_EA3">[1]Dashboard!$F$41</definedName>
    <definedName name="CostRecoveryLimit_AddendumPSA">[2]Dashboard!$F$23</definedName>
    <definedName name="CostRecoveryLimit_ModelPSA">[2]Dashboard!$D$23</definedName>
    <definedName name="CostRecoveryLimit_SignedPSA">[2]Dashboard!$E$23</definedName>
    <definedName name="CRL_EA1">[1]Dashboard!$D$26</definedName>
    <definedName name="CRL_EA2">[1]Dashboard!$E$26</definedName>
    <definedName name="CRL_EA3">[1]Dashboard!$F$26</definedName>
    <definedName name="DebtFinance_EA1">[1]Dashboard!$D$28</definedName>
    <definedName name="DebtFinance_EA2">[1]Dashboard!$E$28</definedName>
    <definedName name="DebtFinance_EA3">[1]Dashboard!$F$28</definedName>
    <definedName name="Depreciation_AddendumPSA">[2]Dashboard!$F$24</definedName>
    <definedName name="Depreciation_EA1">[1]Dashboard!$D$40</definedName>
    <definedName name="Depreciation_EA2">[1]Dashboard!$E$40</definedName>
    <definedName name="Depreciation_EA3">[1]Dashboard!$F$40</definedName>
    <definedName name="Depreciation_ModelPSA">[2]Dashboard!$D$24</definedName>
    <definedName name="Depreciation_SignedPSA">[2]Dashboard!$E$24</definedName>
    <definedName name="DiscountRate" localSheetId="0">[1]Dashboard!$D$46</definedName>
    <definedName name="DiscountRate">[2]Dashboard!$D$44</definedName>
    <definedName name="EffectiveInterestRate_EA1">[1]Dashboard!$D$29</definedName>
    <definedName name="EffectiveInterestRate_EA2">[1]Dashboard!$E$29</definedName>
    <definedName name="EffectiveInterestRate_EA3">[1]Dashboard!$F$29</definedName>
    <definedName name="FieldSize_OffshoreLarge">[2]Dashboard!$D$8</definedName>
    <definedName name="FieldSize_OnshoreLarge">[2]Dashboard!$F$8</definedName>
    <definedName name="FieldSize_OnshoreSmall">[2]Dashboard!$E$8</definedName>
    <definedName name="InflationRate" localSheetId="0">[1]Dashboard!$D$45</definedName>
    <definedName name="InflationRate">[2]Dashboard!$D$43</definedName>
    <definedName name="Price">[3]Dashboard!$D$11</definedName>
    <definedName name="Price_EA1">[1]Dashboard!$D$12</definedName>
    <definedName name="Price_EA2">[1]Dashboard!$E$12</definedName>
    <definedName name="Price_EA3">[1]Dashboard!$F$12</definedName>
    <definedName name="Price_OffshoreLarge">[2]Dashboard!$D$13</definedName>
    <definedName name="Price_OnshoreLarge">[2]Dashboard!$F$13</definedName>
    <definedName name="Price_OnshoreSmall">[2]Dashboard!$E$13</definedName>
    <definedName name="_xlnm.Print_Titles" localSheetId="4">'2003 PSC'!$A:$C,'2003 PSC'!$1:$3</definedName>
    <definedName name="_xlnm.Print_Titles" localSheetId="5">'2005 PSC'!$A:$C,'2005 PSC'!$1:$3</definedName>
    <definedName name="_xlnm.Print_Titles" localSheetId="6">'2011 RA'!$A:$C,'2011 RA'!$1:$3</definedName>
    <definedName name="_xlnm.Print_Titles" localSheetId="7">'2018 PIFB'!$A:$C,'2018 PIFB'!$1:$3</definedName>
    <definedName name="_xlnm.Print_Titles" localSheetId="3">'Field Profiles'!$A:$C,'Field Profiles'!$1:$3</definedName>
    <definedName name="RepaymentYears_EA1">[1]Dashboard!$D$30</definedName>
    <definedName name="RepaymentYears_EA2">[1]Dashboard!$E$30</definedName>
    <definedName name="RepaymentYears_EA3">[1]Dashboard!$F$30</definedName>
    <definedName name="RFactorTrigger">'[2]Signed PSA'!$B$88</definedName>
    <definedName name="Royalty_AddendumPSA">[2]Dashboard!$F$20</definedName>
    <definedName name="Royalty_SignedPSA">[2]Dashboard!$E$20</definedName>
    <definedName name="RoyaltyDeepWater_ModelPSA">[2]Dashboard!$D$21</definedName>
    <definedName name="RoyaltyOnshoreShallow_ModelPSA">[2]Dashboard!$D$20</definedName>
    <definedName name="Scenario">[2]Dashboard!$D$4</definedName>
    <definedName name="StartDate_EA1">[1]Dashboard!$D$6</definedName>
    <definedName name="StartDate_EA2">[1]Dashboard!$E$6</definedName>
    <definedName name="StartDate_EA3">[1]Dashboard!$F$6</definedName>
    <definedName name="StartDate_OffshoreLarge">'[2]Field Profiles'!$C$7</definedName>
    <definedName name="StartDate_OnshoreLarge">'[2]Field Profiles'!$C$51</definedName>
    <definedName name="StartDate_OnshoreSmall">'[2]Field Profiles'!$C$29</definedName>
    <definedName name="StateParticipation_AddendumPSA">[2]Dashboard!$F$41</definedName>
    <definedName name="StateParticipation_EA1">[1]Dashboard!$D$42</definedName>
    <definedName name="StateParticipation_EA2">[1]Dashboard!$E$42</definedName>
    <definedName name="StateParticipation_EA3">[1]Dashboard!$F$42</definedName>
    <definedName name="StateParticipation_ModelPSA">[2]Dashboard!$D$41</definedName>
    <definedName name="StateParticipation_SignedPSA">[2]Dashboard!$E$41</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17" l="1"/>
  <c r="D11" i="16"/>
  <c r="D11" i="15"/>
  <c r="D11" i="1"/>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E12" i="5"/>
  <c r="D7" i="2"/>
  <c r="E17" i="8"/>
  <c r="E24" i="8"/>
  <c r="F17" i="8"/>
  <c r="F24" i="8"/>
  <c r="G17" i="8"/>
  <c r="G24" i="8"/>
  <c r="H17" i="8"/>
  <c r="H24" i="8"/>
  <c r="I17" i="8"/>
  <c r="I24" i="8"/>
  <c r="J17" i="8"/>
  <c r="J24" i="8"/>
  <c r="K17" i="8"/>
  <c r="K24" i="8"/>
  <c r="L17" i="8"/>
  <c r="L24" i="8"/>
  <c r="M17" i="8"/>
  <c r="M24" i="8"/>
  <c r="N17" i="8"/>
  <c r="N24" i="8"/>
  <c r="O17" i="8"/>
  <c r="O24" i="8"/>
  <c r="P17" i="8"/>
  <c r="P24" i="8"/>
  <c r="Q17" i="8"/>
  <c r="Q24" i="8"/>
  <c r="R17" i="8"/>
  <c r="R24" i="8"/>
  <c r="S17" i="8"/>
  <c r="S24" i="8"/>
  <c r="T17" i="8"/>
  <c r="T24" i="8"/>
  <c r="U17" i="8"/>
  <c r="U24" i="8"/>
  <c r="V17" i="8"/>
  <c r="V24" i="8"/>
  <c r="W17" i="8"/>
  <c r="W24" i="8"/>
  <c r="X17" i="8"/>
  <c r="X24" i="8"/>
  <c r="Y17" i="8"/>
  <c r="Y24" i="8"/>
  <c r="Z17" i="8"/>
  <c r="Z24" i="8"/>
  <c r="D18" i="8"/>
  <c r="D25" i="8"/>
  <c r="D19" i="8"/>
  <c r="D26" i="8"/>
  <c r="M68" i="2"/>
  <c r="M69" i="2"/>
  <c r="M70" i="2"/>
  <c r="F40" i="16"/>
  <c r="AN30" i="17"/>
  <c r="AN49" i="17"/>
  <c r="E41" i="8"/>
  <c r="F41" i="8"/>
  <c r="E39" i="8"/>
  <c r="F39" i="8"/>
  <c r="F38" i="8"/>
  <c r="G38" i="8"/>
  <c r="F46" i="8"/>
  <c r="F48" i="8"/>
  <c r="F49" i="8"/>
  <c r="E49" i="8"/>
  <c r="E48" i="8"/>
  <c r="E46" i="8"/>
  <c r="F43" i="8"/>
  <c r="G43" i="8"/>
  <c r="I43" i="8"/>
  <c r="J43" i="8"/>
  <c r="K43" i="8"/>
  <c r="L43" i="8"/>
  <c r="M43" i="8"/>
  <c r="N43" i="8"/>
  <c r="O43" i="8"/>
  <c r="P43" i="8"/>
  <c r="Q43" i="8"/>
  <c r="R43" i="8"/>
  <c r="S43" i="8"/>
  <c r="T43" i="8"/>
  <c r="U43" i="8"/>
  <c r="V43" i="8"/>
  <c r="W43" i="8"/>
  <c r="X43" i="8"/>
  <c r="Y43" i="8"/>
  <c r="Z43" i="8"/>
  <c r="I4" i="8"/>
  <c r="J4" i="8"/>
  <c r="K4" i="8"/>
  <c r="L4" i="8"/>
  <c r="M4" i="8"/>
  <c r="N4" i="8"/>
  <c r="O4" i="8"/>
  <c r="P4" i="8"/>
  <c r="Q4" i="8"/>
  <c r="R4" i="8"/>
  <c r="S4" i="8"/>
  <c r="T4" i="8"/>
  <c r="U4" i="8"/>
  <c r="V4" i="8"/>
  <c r="W4" i="8"/>
  <c r="X4" i="8"/>
  <c r="Y4" i="8"/>
  <c r="Z4" i="8"/>
  <c r="I7" i="8"/>
  <c r="J7" i="8"/>
  <c r="K7" i="8"/>
  <c r="L7" i="8"/>
  <c r="M7" i="8"/>
  <c r="N7" i="8"/>
  <c r="O7" i="8"/>
  <c r="P7" i="8"/>
  <c r="Q7" i="8"/>
  <c r="R7" i="8"/>
  <c r="S7" i="8"/>
  <c r="T7" i="8"/>
  <c r="U7" i="8"/>
  <c r="V7" i="8"/>
  <c r="W7" i="8"/>
  <c r="X7" i="8"/>
  <c r="Y7" i="8"/>
  <c r="Z7" i="8"/>
  <c r="I38" i="8"/>
  <c r="J38" i="8"/>
  <c r="K38" i="8"/>
  <c r="L38" i="8"/>
  <c r="M38" i="8"/>
  <c r="N38" i="8"/>
  <c r="O38" i="8"/>
  <c r="P38" i="8"/>
  <c r="Q38" i="8"/>
  <c r="R38" i="8"/>
  <c r="S38" i="8"/>
  <c r="T38" i="8"/>
  <c r="U38" i="8"/>
  <c r="V38" i="8"/>
  <c r="W38" i="8"/>
  <c r="X38" i="8"/>
  <c r="Y38" i="8"/>
  <c r="Z38" i="8"/>
  <c r="I31" i="8"/>
  <c r="J31" i="8"/>
  <c r="K31" i="8"/>
  <c r="L31" i="8"/>
  <c r="M31" i="8"/>
  <c r="N31" i="8"/>
  <c r="O31" i="8"/>
  <c r="P31" i="8"/>
  <c r="Q31" i="8"/>
  <c r="R31" i="8"/>
  <c r="S31" i="8"/>
  <c r="T31" i="8"/>
  <c r="U31" i="8"/>
  <c r="V31" i="8"/>
  <c r="W31" i="8"/>
  <c r="X31" i="8"/>
  <c r="Y31" i="8"/>
  <c r="Z31" i="8"/>
  <c r="F10" i="8"/>
  <c r="G10" i="8"/>
  <c r="H10" i="8"/>
  <c r="I10" i="8"/>
  <c r="J10" i="8"/>
  <c r="K10" i="8"/>
  <c r="L10" i="8"/>
  <c r="M10" i="8"/>
  <c r="N10" i="8"/>
  <c r="O10" i="8"/>
  <c r="P10" i="8"/>
  <c r="Q10" i="8"/>
  <c r="R10" i="8"/>
  <c r="S10" i="8"/>
  <c r="T10" i="8"/>
  <c r="U10" i="8"/>
  <c r="V10" i="8"/>
  <c r="W10" i="8"/>
  <c r="X10" i="8"/>
  <c r="Y10" i="8"/>
  <c r="Z10" i="8"/>
  <c r="F2" i="8"/>
  <c r="G2" i="8"/>
  <c r="AF8" i="15"/>
  <c r="AF9" i="15"/>
  <c r="AF11" i="15"/>
  <c r="AF39" i="15"/>
  <c r="F161" i="17"/>
  <c r="F162" i="17"/>
  <c r="AE7" i="2"/>
  <c r="AE8" i="2"/>
  <c r="AE6" i="2"/>
  <c r="AD7" i="2"/>
  <c r="Q69" i="2"/>
  <c r="AD8" i="2"/>
  <c r="Q70" i="2"/>
  <c r="AD6" i="2"/>
  <c r="Q68" i="2"/>
  <c r="AC7" i="2"/>
  <c r="AC8" i="2"/>
  <c r="AC6" i="2"/>
  <c r="AB7" i="2"/>
  <c r="P69" i="2"/>
  <c r="AB8" i="2"/>
  <c r="P70" i="2"/>
  <c r="AB6" i="2"/>
  <c r="P68" i="2"/>
  <c r="AA7" i="2"/>
  <c r="AA8" i="2"/>
  <c r="AA6" i="2"/>
  <c r="Z7" i="2"/>
  <c r="O69" i="2"/>
  <c r="Z8" i="2"/>
  <c r="O70" i="2"/>
  <c r="Z6" i="2"/>
  <c r="O68" i="2"/>
  <c r="H219" i="15"/>
  <c r="H220" i="15"/>
  <c r="H218" i="15"/>
  <c r="F220" i="15"/>
  <c r="F219" i="15"/>
  <c r="F218" i="15"/>
  <c r="H239" i="17"/>
  <c r="H238" i="17"/>
  <c r="H237" i="17"/>
  <c r="F239" i="17"/>
  <c r="F238" i="17"/>
  <c r="F237" i="17"/>
  <c r="H231" i="16"/>
  <c r="F231" i="16"/>
  <c r="H230" i="16"/>
  <c r="F230" i="16"/>
  <c r="H229" i="16"/>
  <c r="F229" i="16"/>
  <c r="Y7" i="2"/>
  <c r="Y8" i="2"/>
  <c r="Y6" i="2"/>
  <c r="X7" i="2"/>
  <c r="N69" i="2"/>
  <c r="X8" i="2"/>
  <c r="N70" i="2"/>
  <c r="X6" i="2"/>
  <c r="N68" i="2"/>
  <c r="H230" i="1"/>
  <c r="H231" i="1"/>
  <c r="H229" i="1"/>
  <c r="F229" i="1"/>
  <c r="F231" i="1"/>
  <c r="F230" i="1"/>
  <c r="T86" i="8"/>
  <c r="F57" i="8"/>
  <c r="G57" i="8"/>
  <c r="H57" i="8"/>
  <c r="I57" i="8"/>
  <c r="J57" i="8"/>
  <c r="K57" i="8"/>
  <c r="L57" i="8"/>
  <c r="M57" i="8"/>
  <c r="N57" i="8"/>
  <c r="O57" i="8"/>
  <c r="P57" i="8"/>
  <c r="Q57" i="8"/>
  <c r="R57" i="8"/>
  <c r="S57" i="8"/>
  <c r="T57" i="8"/>
  <c r="U57" i="8"/>
  <c r="V57" i="8"/>
  <c r="W57" i="8"/>
  <c r="X57" i="8"/>
  <c r="Y57" i="8"/>
  <c r="Z57" i="8"/>
  <c r="F51" i="8"/>
  <c r="G51" i="8"/>
  <c r="H51" i="8"/>
  <c r="I51" i="8"/>
  <c r="J51" i="8"/>
  <c r="K51" i="8"/>
  <c r="L51" i="8"/>
  <c r="M51" i="8"/>
  <c r="N51" i="8"/>
  <c r="O51" i="8"/>
  <c r="P51" i="8"/>
  <c r="Q51" i="8"/>
  <c r="R51" i="8"/>
  <c r="S51" i="8"/>
  <c r="T51" i="8"/>
  <c r="U51" i="8"/>
  <c r="V51" i="8"/>
  <c r="W51" i="8"/>
  <c r="X51" i="8"/>
  <c r="Y51" i="8"/>
  <c r="Z51" i="8"/>
  <c r="D76" i="16"/>
  <c r="D109" i="16"/>
  <c r="D22" i="16"/>
  <c r="AH18" i="16"/>
  <c r="F3" i="5"/>
  <c r="F3" i="16"/>
  <c r="F102" i="16"/>
  <c r="F103" i="16"/>
  <c r="AM30" i="16"/>
  <c r="D126" i="16"/>
  <c r="D122" i="16"/>
  <c r="F123" i="16"/>
  <c r="F124" i="16"/>
  <c r="D141" i="16"/>
  <c r="D149" i="16"/>
  <c r="C174" i="16"/>
  <c r="D174" i="16"/>
  <c r="C175" i="16"/>
  <c r="C176" i="16"/>
  <c r="C177" i="16"/>
  <c r="H8" i="16"/>
  <c r="H9" i="16"/>
  <c r="H171" i="16"/>
  <c r="G8" i="16"/>
  <c r="G9" i="16"/>
  <c r="F8" i="16"/>
  <c r="F9" i="16"/>
  <c r="F171" i="16"/>
  <c r="F182" i="16"/>
  <c r="F190" i="16"/>
  <c r="D175" i="16"/>
  <c r="D116" i="17"/>
  <c r="D22" i="17"/>
  <c r="D23" i="17"/>
  <c r="D133" i="17"/>
  <c r="D129" i="17"/>
  <c r="F130" i="17"/>
  <c r="F131" i="17"/>
  <c r="D171" i="17"/>
  <c r="U161" i="17"/>
  <c r="U162" i="17"/>
  <c r="Q161" i="17"/>
  <c r="Q162" i="17"/>
  <c r="M161" i="17"/>
  <c r="M162" i="17"/>
  <c r="I161" i="17"/>
  <c r="I162" i="17"/>
  <c r="Y161" i="17"/>
  <c r="Y162" i="17"/>
  <c r="AC161" i="17"/>
  <c r="AC162" i="17"/>
  <c r="AG161" i="17"/>
  <c r="AG162" i="17"/>
  <c r="AK161" i="17"/>
  <c r="AK162" i="17"/>
  <c r="D76" i="15"/>
  <c r="D109" i="15"/>
  <c r="D22" i="15"/>
  <c r="Z18" i="15"/>
  <c r="Z22" i="15"/>
  <c r="AJ18" i="15"/>
  <c r="AM30" i="15"/>
  <c r="AM49" i="15"/>
  <c r="AM14" i="15"/>
  <c r="AM46" i="15"/>
  <c r="AM17" i="15"/>
  <c r="AM18" i="15"/>
  <c r="AM27" i="15"/>
  <c r="D126" i="15"/>
  <c r="D122" i="15"/>
  <c r="F123" i="15"/>
  <c r="F124" i="15"/>
  <c r="D141" i="15"/>
  <c r="D149" i="15"/>
  <c r="D76" i="1"/>
  <c r="D109" i="1"/>
  <c r="D22" i="1"/>
  <c r="D23" i="1"/>
  <c r="N18" i="1"/>
  <c r="N22" i="1"/>
  <c r="N17" i="1"/>
  <c r="AM30" i="1"/>
  <c r="AM49" i="1"/>
  <c r="D126" i="1"/>
  <c r="D122" i="1"/>
  <c r="F123" i="1"/>
  <c r="F124" i="1"/>
  <c r="D141" i="1"/>
  <c r="D149" i="1"/>
  <c r="C175" i="1"/>
  <c r="F8" i="1"/>
  <c r="F9" i="1"/>
  <c r="F10" i="1"/>
  <c r="F172" i="1"/>
  <c r="E38" i="2"/>
  <c r="C174" i="1"/>
  <c r="E37" i="2"/>
  <c r="D174" i="1"/>
  <c r="E42" i="2"/>
  <c r="C176" i="1"/>
  <c r="H8" i="1"/>
  <c r="H9" i="1"/>
  <c r="H68" i="1"/>
  <c r="G8" i="1"/>
  <c r="G9" i="1"/>
  <c r="G171" i="1"/>
  <c r="G182" i="1"/>
  <c r="G190" i="1"/>
  <c r="E44" i="2"/>
  <c r="C177" i="1"/>
  <c r="E39" i="2"/>
  <c r="D175" i="1"/>
  <c r="G52" i="2"/>
  <c r="G53" i="2"/>
  <c r="G49" i="2"/>
  <c r="G50" i="2"/>
  <c r="K47" i="2"/>
  <c r="C186" i="17"/>
  <c r="K46" i="2"/>
  <c r="D186" i="17"/>
  <c r="K45" i="2"/>
  <c r="C185" i="17"/>
  <c r="K44" i="2"/>
  <c r="D185" i="17"/>
  <c r="K43" i="2"/>
  <c r="C184" i="17"/>
  <c r="F8" i="17"/>
  <c r="F77" i="17"/>
  <c r="K42" i="2"/>
  <c r="D184" i="17"/>
  <c r="E45" i="2"/>
  <c r="D178" i="1"/>
  <c r="E43" i="2"/>
  <c r="E41" i="2"/>
  <c r="D176" i="1"/>
  <c r="E46" i="2"/>
  <c r="C178" i="1"/>
  <c r="G161" i="17"/>
  <c r="G162" i="17"/>
  <c r="H161" i="17"/>
  <c r="H162" i="17"/>
  <c r="J161" i="17"/>
  <c r="J162" i="17"/>
  <c r="L161" i="17"/>
  <c r="L162" i="17"/>
  <c r="N161" i="17"/>
  <c r="N162" i="17"/>
  <c r="O161" i="17"/>
  <c r="O162" i="17"/>
  <c r="P161" i="17"/>
  <c r="P162" i="17"/>
  <c r="R161" i="17"/>
  <c r="R162" i="17"/>
  <c r="S161" i="17"/>
  <c r="S162" i="17"/>
  <c r="T161" i="17"/>
  <c r="T162" i="17"/>
  <c r="V161" i="17"/>
  <c r="V162" i="17"/>
  <c r="W161" i="17"/>
  <c r="W162" i="17"/>
  <c r="X161" i="17"/>
  <c r="X162" i="17"/>
  <c r="Z161" i="17"/>
  <c r="Z162" i="17"/>
  <c r="AA161" i="17"/>
  <c r="AA162" i="17"/>
  <c r="AB161" i="17"/>
  <c r="AB162" i="17"/>
  <c r="AD161" i="17"/>
  <c r="AD162" i="17"/>
  <c r="AE161" i="17"/>
  <c r="AE162" i="17"/>
  <c r="AF161" i="17"/>
  <c r="AF162" i="17"/>
  <c r="AH161" i="17"/>
  <c r="AH162" i="17"/>
  <c r="AI161" i="17"/>
  <c r="AI162" i="17"/>
  <c r="AJ161" i="17"/>
  <c r="AJ162" i="17"/>
  <c r="AL161" i="17"/>
  <c r="AL162" i="17"/>
  <c r="AM161" i="17"/>
  <c r="AM162" i="17"/>
  <c r="AN161" i="17"/>
  <c r="AN162" i="17"/>
  <c r="G14" i="17"/>
  <c r="G46" i="17"/>
  <c r="F2" i="17"/>
  <c r="G2" i="17"/>
  <c r="G36" i="17"/>
  <c r="G17" i="17"/>
  <c r="G18" i="17"/>
  <c r="G27" i="17"/>
  <c r="G48" i="17"/>
  <c r="H14" i="17"/>
  <c r="H46" i="17"/>
  <c r="H17" i="17"/>
  <c r="H18" i="17"/>
  <c r="H27" i="17"/>
  <c r="H48" i="17"/>
  <c r="I14" i="17"/>
  <c r="I46" i="17"/>
  <c r="I17" i="17"/>
  <c r="I18" i="17"/>
  <c r="I22" i="17"/>
  <c r="I27" i="17"/>
  <c r="I48" i="17"/>
  <c r="J14" i="17"/>
  <c r="J46" i="17"/>
  <c r="J17" i="17"/>
  <c r="J18" i="17"/>
  <c r="J27" i="17"/>
  <c r="J48" i="17"/>
  <c r="K14" i="17"/>
  <c r="K46" i="17"/>
  <c r="K17" i="17"/>
  <c r="K18" i="17"/>
  <c r="K27" i="17"/>
  <c r="K48" i="17"/>
  <c r="L14" i="17"/>
  <c r="L46" i="17"/>
  <c r="L17" i="17"/>
  <c r="L18" i="17"/>
  <c r="L27" i="17"/>
  <c r="L48" i="17"/>
  <c r="M14" i="17"/>
  <c r="M17" i="17"/>
  <c r="M18" i="17"/>
  <c r="M22" i="17"/>
  <c r="M27" i="17"/>
  <c r="N14" i="17"/>
  <c r="N46" i="17"/>
  <c r="N17" i="17"/>
  <c r="N18" i="17"/>
  <c r="N22" i="17"/>
  <c r="N27" i="17"/>
  <c r="N48" i="17"/>
  <c r="O14" i="17"/>
  <c r="O46" i="17"/>
  <c r="O17" i="17"/>
  <c r="O18" i="17"/>
  <c r="O27" i="17"/>
  <c r="O48" i="17"/>
  <c r="P14" i="17"/>
  <c r="P46" i="17"/>
  <c r="P17" i="17"/>
  <c r="P18" i="17"/>
  <c r="P19" i="17"/>
  <c r="P47" i="17"/>
  <c r="P27" i="17"/>
  <c r="P48" i="17"/>
  <c r="Q14" i="17"/>
  <c r="Q46" i="17"/>
  <c r="Q17" i="17"/>
  <c r="Q18" i="17"/>
  <c r="Q27" i="17"/>
  <c r="R14" i="17"/>
  <c r="R46" i="17"/>
  <c r="R17" i="17"/>
  <c r="R18" i="17"/>
  <c r="R27" i="17"/>
  <c r="S14" i="17"/>
  <c r="S46" i="17"/>
  <c r="S17" i="17"/>
  <c r="S18" i="17"/>
  <c r="S23" i="17"/>
  <c r="S27" i="17"/>
  <c r="S48" i="17"/>
  <c r="T14" i="17"/>
  <c r="T46" i="17"/>
  <c r="T17" i="17"/>
  <c r="T18" i="17"/>
  <c r="T27" i="17"/>
  <c r="T48" i="17"/>
  <c r="U14" i="17"/>
  <c r="U46" i="17"/>
  <c r="U17" i="17"/>
  <c r="U18" i="17"/>
  <c r="U27" i="17"/>
  <c r="U48" i="17"/>
  <c r="V14" i="17"/>
  <c r="V46" i="17"/>
  <c r="V17" i="17"/>
  <c r="V18" i="17"/>
  <c r="V27" i="17"/>
  <c r="V48" i="17"/>
  <c r="W14" i="17"/>
  <c r="W46" i="17"/>
  <c r="W17" i="17"/>
  <c r="W18" i="17"/>
  <c r="W27" i="17"/>
  <c r="W48" i="17"/>
  <c r="X14" i="17"/>
  <c r="X46" i="17"/>
  <c r="X17" i="17"/>
  <c r="X18" i="17"/>
  <c r="X27" i="17"/>
  <c r="Y14" i="17"/>
  <c r="Y46" i="17"/>
  <c r="Y17" i="17"/>
  <c r="Y18" i="17"/>
  <c r="Y27" i="17"/>
  <c r="Y48" i="17"/>
  <c r="Z14" i="17"/>
  <c r="Z46" i="17"/>
  <c r="Z17" i="17"/>
  <c r="Z18" i="17"/>
  <c r="Z27" i="17"/>
  <c r="Z48" i="17"/>
  <c r="AA14" i="17"/>
  <c r="AA46" i="17"/>
  <c r="AA17" i="17"/>
  <c r="AA18" i="17"/>
  <c r="AA27" i="17"/>
  <c r="AA48" i="17"/>
  <c r="AB14" i="17"/>
  <c r="AB46" i="17"/>
  <c r="AB17" i="17"/>
  <c r="AB18" i="17"/>
  <c r="AB23" i="17"/>
  <c r="AB25" i="17"/>
  <c r="AB27" i="17"/>
  <c r="AC14" i="17"/>
  <c r="AC46" i="17"/>
  <c r="AC17" i="17"/>
  <c r="AC18" i="17"/>
  <c r="AC22" i="17"/>
  <c r="AC27" i="17"/>
  <c r="AC48" i="17"/>
  <c r="AD14" i="17"/>
  <c r="AD46" i="17"/>
  <c r="AD17" i="17"/>
  <c r="AD18" i="17"/>
  <c r="AD27" i="17"/>
  <c r="AD48" i="17"/>
  <c r="AE14" i="17"/>
  <c r="AE17" i="17"/>
  <c r="AE18" i="17"/>
  <c r="AE22" i="17"/>
  <c r="AE27" i="17"/>
  <c r="AE48" i="17"/>
  <c r="AF14" i="17"/>
  <c r="AF46" i="17"/>
  <c r="AF17" i="17"/>
  <c r="AF18" i="17"/>
  <c r="AF27" i="17"/>
  <c r="AF48" i="17"/>
  <c r="AG14" i="17"/>
  <c r="AG46" i="17"/>
  <c r="AG17" i="17"/>
  <c r="AG18" i="17"/>
  <c r="AG23" i="17"/>
  <c r="AG27" i="17"/>
  <c r="AG48" i="17"/>
  <c r="AH14" i="17"/>
  <c r="AH46" i="17"/>
  <c r="AH17" i="17"/>
  <c r="AH18" i="17"/>
  <c r="AH22" i="17"/>
  <c r="AH27" i="17"/>
  <c r="AH48" i="17"/>
  <c r="AI14" i="17"/>
  <c r="AI46" i="17"/>
  <c r="AI17" i="17"/>
  <c r="AI18" i="17"/>
  <c r="AI27" i="17"/>
  <c r="AI48" i="17"/>
  <c r="AJ14" i="17"/>
  <c r="AJ46" i="17"/>
  <c r="AJ17" i="17"/>
  <c r="AJ18" i="17"/>
  <c r="AJ19" i="17"/>
  <c r="AJ27" i="17"/>
  <c r="AJ48" i="17"/>
  <c r="AK14" i="17"/>
  <c r="AK46" i="17"/>
  <c r="AK17" i="17"/>
  <c r="AK18" i="17"/>
  <c r="AK27" i="17"/>
  <c r="AK48" i="17"/>
  <c r="AL14" i="17"/>
  <c r="AL17" i="17"/>
  <c r="AL18" i="17"/>
  <c r="AL23" i="17"/>
  <c r="AL25" i="17"/>
  <c r="AL27" i="17"/>
  <c r="AL48" i="17"/>
  <c r="AM14" i="17"/>
  <c r="AM46" i="17"/>
  <c r="AM17" i="17"/>
  <c r="AM18" i="17"/>
  <c r="AM27" i="17"/>
  <c r="AM48" i="17"/>
  <c r="AN14" i="17"/>
  <c r="AN46" i="17"/>
  <c r="AN17" i="17"/>
  <c r="AN18" i="17"/>
  <c r="AN22" i="17"/>
  <c r="AN27" i="17"/>
  <c r="AN48" i="17"/>
  <c r="F14" i="17"/>
  <c r="F46" i="17"/>
  <c r="F17" i="17"/>
  <c r="F18" i="17"/>
  <c r="F22" i="17"/>
  <c r="F62" i="17"/>
  <c r="F27" i="17"/>
  <c r="AN8" i="17"/>
  <c r="AN9" i="17"/>
  <c r="AN181" i="17"/>
  <c r="AM8" i="17"/>
  <c r="AM9" i="17"/>
  <c r="AM181" i="17"/>
  <c r="G8" i="17"/>
  <c r="G158" i="17"/>
  <c r="G30" i="17"/>
  <c r="G49" i="17"/>
  <c r="H8" i="17"/>
  <c r="H158" i="17"/>
  <c r="H30" i="17"/>
  <c r="H49" i="17"/>
  <c r="I8" i="17"/>
  <c r="I9" i="17"/>
  <c r="I11" i="17"/>
  <c r="I39" i="17"/>
  <c r="I30" i="17"/>
  <c r="I49" i="17"/>
  <c r="J8" i="17"/>
  <c r="J77" i="17"/>
  <c r="J80" i="17"/>
  <c r="J30" i="17"/>
  <c r="J49" i="17"/>
  <c r="K8" i="17"/>
  <c r="K158" i="17"/>
  <c r="K30" i="17"/>
  <c r="K49" i="17"/>
  <c r="L8" i="17"/>
  <c r="L77" i="17"/>
  <c r="L30" i="17"/>
  <c r="L49" i="17"/>
  <c r="M8" i="17"/>
  <c r="M77" i="17"/>
  <c r="M80" i="17"/>
  <c r="M30" i="17"/>
  <c r="M49" i="17"/>
  <c r="N8" i="17"/>
  <c r="N158" i="17"/>
  <c r="N30" i="17"/>
  <c r="O8" i="17"/>
  <c r="O77" i="17"/>
  <c r="O30" i="17"/>
  <c r="P8" i="17"/>
  <c r="P158" i="17"/>
  <c r="P30" i="17"/>
  <c r="P49" i="17"/>
  <c r="Q8" i="17"/>
  <c r="Q158" i="17"/>
  <c r="Q30" i="17"/>
  <c r="R8" i="17"/>
  <c r="R77" i="17"/>
  <c r="R30" i="17"/>
  <c r="R49" i="17"/>
  <c r="S8" i="17"/>
  <c r="S158" i="17"/>
  <c r="S30" i="17"/>
  <c r="S49" i="17"/>
  <c r="T8" i="17"/>
  <c r="T77" i="17"/>
  <c r="T30" i="17"/>
  <c r="T49" i="17"/>
  <c r="U8" i="17"/>
  <c r="U9" i="17"/>
  <c r="U11" i="17"/>
  <c r="U39" i="17"/>
  <c r="U30" i="17"/>
  <c r="U49" i="17"/>
  <c r="V8" i="17"/>
  <c r="V77" i="17"/>
  <c r="F30" i="17"/>
  <c r="F49" i="17"/>
  <c r="V30" i="17"/>
  <c r="V49" i="17"/>
  <c r="W30" i="17"/>
  <c r="W49" i="17"/>
  <c r="X30" i="17"/>
  <c r="X49" i="17"/>
  <c r="Y30" i="17"/>
  <c r="Y49" i="17"/>
  <c r="Z30" i="17"/>
  <c r="Z49" i="17"/>
  <c r="AA30" i="17"/>
  <c r="AA49" i="17"/>
  <c r="AB30" i="17"/>
  <c r="AB49" i="17"/>
  <c r="AC30" i="17"/>
  <c r="AC49" i="17"/>
  <c r="AD30" i="17"/>
  <c r="AD49" i="17"/>
  <c r="AE30" i="17"/>
  <c r="AE49" i="17"/>
  <c r="AF30" i="17"/>
  <c r="AF49" i="17"/>
  <c r="AG30" i="17"/>
  <c r="AG49" i="17"/>
  <c r="AH30" i="17"/>
  <c r="AH49" i="17"/>
  <c r="AI30" i="17"/>
  <c r="AI49" i="17"/>
  <c r="AJ30" i="17"/>
  <c r="AJ49" i="17"/>
  <c r="AK30" i="17"/>
  <c r="AK49" i="17"/>
  <c r="AL30" i="17"/>
  <c r="AL49" i="17"/>
  <c r="W8" i="17"/>
  <c r="W9" i="17"/>
  <c r="W181" i="17"/>
  <c r="X8" i="17"/>
  <c r="X9" i="17"/>
  <c r="X181" i="17"/>
  <c r="Y8" i="17"/>
  <c r="Z8" i="17"/>
  <c r="Z9" i="17"/>
  <c r="Z181" i="17"/>
  <c r="AA8" i="17"/>
  <c r="AA9" i="17"/>
  <c r="AA181" i="17"/>
  <c r="AB8" i="17"/>
  <c r="AB9" i="17"/>
  <c r="AB181" i="17"/>
  <c r="AC8" i="17"/>
  <c r="AC9" i="17"/>
  <c r="AC181" i="17"/>
  <c r="AD8" i="17"/>
  <c r="AD9" i="17"/>
  <c r="AE8" i="17"/>
  <c r="AE9" i="17"/>
  <c r="AE181" i="17"/>
  <c r="AF8" i="17"/>
  <c r="AG8" i="17"/>
  <c r="AG9" i="17"/>
  <c r="AG181" i="17"/>
  <c r="AH8" i="17"/>
  <c r="AH9" i="17"/>
  <c r="AH181" i="17"/>
  <c r="AI8" i="17"/>
  <c r="AJ8" i="17"/>
  <c r="AJ9" i="17"/>
  <c r="AK8" i="17"/>
  <c r="AK9" i="17"/>
  <c r="AL8" i="17"/>
  <c r="G8" i="15"/>
  <c r="G9" i="15"/>
  <c r="G68" i="15"/>
  <c r="F8" i="15"/>
  <c r="F9" i="15"/>
  <c r="F14" i="15"/>
  <c r="F46" i="15"/>
  <c r="F54" i="15"/>
  <c r="F17" i="15"/>
  <c r="F18" i="15"/>
  <c r="F27" i="15"/>
  <c r="F48" i="15"/>
  <c r="F56" i="15"/>
  <c r="F30" i="15"/>
  <c r="F49" i="15"/>
  <c r="F57" i="15"/>
  <c r="F185" i="15"/>
  <c r="G14" i="15"/>
  <c r="G46" i="15"/>
  <c r="F2" i="15"/>
  <c r="G2" i="15"/>
  <c r="G17" i="15"/>
  <c r="G18" i="15"/>
  <c r="G27" i="15"/>
  <c r="G48" i="15"/>
  <c r="G30" i="15"/>
  <c r="H8" i="15"/>
  <c r="H9" i="15"/>
  <c r="H68" i="15"/>
  <c r="H14" i="15"/>
  <c r="H46" i="15"/>
  <c r="H17" i="15"/>
  <c r="H18" i="15"/>
  <c r="H19" i="15"/>
  <c r="H47" i="15"/>
  <c r="H27" i="15"/>
  <c r="H48" i="15"/>
  <c r="H30" i="15"/>
  <c r="H49" i="15"/>
  <c r="I8" i="15"/>
  <c r="I9" i="15"/>
  <c r="I163" i="15"/>
  <c r="I164" i="15"/>
  <c r="I14" i="15"/>
  <c r="I46" i="15"/>
  <c r="I17" i="15"/>
  <c r="I18" i="15"/>
  <c r="I27" i="15"/>
  <c r="I30" i="15"/>
  <c r="I49" i="15"/>
  <c r="J8" i="15"/>
  <c r="J9" i="15"/>
  <c r="J11" i="15"/>
  <c r="J39" i="15"/>
  <c r="J14" i="15"/>
  <c r="J46" i="15"/>
  <c r="J17" i="15"/>
  <c r="J18" i="15"/>
  <c r="J27" i="15"/>
  <c r="J48" i="15"/>
  <c r="J30" i="15"/>
  <c r="J49" i="15"/>
  <c r="K8" i="15"/>
  <c r="K9" i="15"/>
  <c r="K14" i="15"/>
  <c r="K17" i="15"/>
  <c r="K18" i="15"/>
  <c r="K27" i="15"/>
  <c r="K48" i="15"/>
  <c r="K30" i="15"/>
  <c r="K49" i="15"/>
  <c r="L8" i="15"/>
  <c r="L9" i="15"/>
  <c r="L14" i="15"/>
  <c r="L46" i="15"/>
  <c r="L17" i="15"/>
  <c r="L18" i="15"/>
  <c r="L27" i="15"/>
  <c r="L48" i="15"/>
  <c r="L30" i="15"/>
  <c r="L49" i="15"/>
  <c r="M8" i="15"/>
  <c r="M9" i="15"/>
  <c r="M14" i="15"/>
  <c r="M46" i="15"/>
  <c r="M17" i="15"/>
  <c r="M18" i="15"/>
  <c r="M27" i="15"/>
  <c r="M48" i="15"/>
  <c r="M30" i="15"/>
  <c r="M49" i="15"/>
  <c r="N8" i="15"/>
  <c r="N9" i="15"/>
  <c r="N11" i="15"/>
  <c r="N39" i="15"/>
  <c r="N14" i="15"/>
  <c r="N46" i="15"/>
  <c r="N17" i="15"/>
  <c r="N18" i="15"/>
  <c r="N27" i="15"/>
  <c r="N48" i="15"/>
  <c r="N30" i="15"/>
  <c r="N49" i="15"/>
  <c r="O8" i="15"/>
  <c r="O9" i="15"/>
  <c r="O68" i="15"/>
  <c r="O14" i="15"/>
  <c r="O46" i="15"/>
  <c r="O17" i="15"/>
  <c r="O18" i="15"/>
  <c r="O27" i="15"/>
  <c r="O30" i="15"/>
  <c r="O49" i="15"/>
  <c r="P8" i="15"/>
  <c r="P9" i="15"/>
  <c r="P14" i="15"/>
  <c r="P17" i="15"/>
  <c r="P18" i="15"/>
  <c r="P27" i="15"/>
  <c r="P48" i="15"/>
  <c r="P30" i="15"/>
  <c r="P49" i="15"/>
  <c r="Q8" i="15"/>
  <c r="Q9" i="15"/>
  <c r="Q68" i="15"/>
  <c r="Q14" i="15"/>
  <c r="Q46" i="15"/>
  <c r="Q17" i="15"/>
  <c r="Q18" i="15"/>
  <c r="Q27" i="15"/>
  <c r="Q48" i="15"/>
  <c r="Q30" i="15"/>
  <c r="Q49" i="15"/>
  <c r="R8" i="15"/>
  <c r="R9" i="15"/>
  <c r="R68" i="15"/>
  <c r="R14" i="15"/>
  <c r="R46" i="15"/>
  <c r="R17" i="15"/>
  <c r="R18" i="15"/>
  <c r="R27" i="15"/>
  <c r="R48" i="15"/>
  <c r="R30" i="15"/>
  <c r="R49" i="15"/>
  <c r="S8" i="15"/>
  <c r="S9" i="15"/>
  <c r="S68" i="15"/>
  <c r="S14" i="15"/>
  <c r="S46" i="15"/>
  <c r="S17" i="15"/>
  <c r="S18" i="15"/>
  <c r="S27" i="15"/>
  <c r="S48" i="15"/>
  <c r="S30" i="15"/>
  <c r="S49" i="15"/>
  <c r="T8" i="15"/>
  <c r="T9" i="15"/>
  <c r="T69" i="15"/>
  <c r="T14" i="15"/>
  <c r="T46" i="15"/>
  <c r="T17" i="15"/>
  <c r="T18" i="15"/>
  <c r="T27" i="15"/>
  <c r="T48" i="15"/>
  <c r="T30" i="15"/>
  <c r="T49" i="15"/>
  <c r="U8" i="15"/>
  <c r="U9" i="15"/>
  <c r="U163" i="15"/>
  <c r="U164" i="15"/>
  <c r="U14" i="15"/>
  <c r="U46" i="15"/>
  <c r="U17" i="15"/>
  <c r="U18" i="15"/>
  <c r="U27" i="15"/>
  <c r="U48" i="15"/>
  <c r="U30" i="15"/>
  <c r="U49" i="15"/>
  <c r="V14" i="15"/>
  <c r="V46" i="15"/>
  <c r="V17" i="15"/>
  <c r="V18" i="15"/>
  <c r="V27" i="15"/>
  <c r="V48" i="15"/>
  <c r="V8" i="15"/>
  <c r="V9" i="15"/>
  <c r="V11" i="15"/>
  <c r="V39" i="15"/>
  <c r="V30" i="15"/>
  <c r="W30" i="15"/>
  <c r="W49" i="15"/>
  <c r="X30" i="15"/>
  <c r="X49" i="15"/>
  <c r="Y30" i="15"/>
  <c r="Y49" i="15"/>
  <c r="Z30" i="15"/>
  <c r="Z49" i="15"/>
  <c r="AA30" i="15"/>
  <c r="AA49" i="15"/>
  <c r="AB30" i="15"/>
  <c r="AB49" i="15"/>
  <c r="AC30" i="15"/>
  <c r="AC49" i="15"/>
  <c r="AD30" i="15"/>
  <c r="AE30" i="15"/>
  <c r="AF30" i="15"/>
  <c r="AF49" i="15"/>
  <c r="AG30" i="15"/>
  <c r="AG49" i="15"/>
  <c r="AH30" i="15"/>
  <c r="AH49" i="15"/>
  <c r="AI30" i="15"/>
  <c r="AJ30" i="15"/>
  <c r="AJ49" i="15"/>
  <c r="AK30" i="15"/>
  <c r="AK49" i="15"/>
  <c r="AL30" i="15"/>
  <c r="AL49" i="15"/>
  <c r="W8" i="15"/>
  <c r="W9" i="15"/>
  <c r="W11" i="15"/>
  <c r="W39" i="15"/>
  <c r="X8" i="15"/>
  <c r="X9" i="15"/>
  <c r="X11" i="15"/>
  <c r="X39" i="15"/>
  <c r="Y8" i="15"/>
  <c r="Y9" i="15"/>
  <c r="Y11" i="15"/>
  <c r="Y39" i="15"/>
  <c r="Z8" i="15"/>
  <c r="Z9" i="15"/>
  <c r="Z11" i="15"/>
  <c r="Z39" i="15"/>
  <c r="AA8" i="15"/>
  <c r="AA9" i="15"/>
  <c r="AA11" i="15"/>
  <c r="AA39" i="15"/>
  <c r="AB8" i="15"/>
  <c r="AB9" i="15"/>
  <c r="AB11" i="15"/>
  <c r="AB39" i="15"/>
  <c r="AC8" i="15"/>
  <c r="AC9" i="15"/>
  <c r="AC11" i="15"/>
  <c r="AC39" i="15"/>
  <c r="AD8" i="15"/>
  <c r="AD9" i="15"/>
  <c r="AE8" i="15"/>
  <c r="AE9" i="15"/>
  <c r="AE11" i="15"/>
  <c r="AE39" i="15"/>
  <c r="AG8" i="15"/>
  <c r="AG9" i="15"/>
  <c r="AG11" i="15"/>
  <c r="AG39" i="15"/>
  <c r="AH8" i="15"/>
  <c r="AH9" i="15"/>
  <c r="AI8" i="15"/>
  <c r="AI9" i="15"/>
  <c r="AI11" i="15"/>
  <c r="AI39" i="15"/>
  <c r="AJ8" i="15"/>
  <c r="AJ9" i="15"/>
  <c r="AJ11" i="15"/>
  <c r="AJ39" i="15"/>
  <c r="AK8" i="15"/>
  <c r="AK9" i="15"/>
  <c r="AK11" i="15"/>
  <c r="AK39" i="15"/>
  <c r="AL8" i="15"/>
  <c r="AL9" i="15"/>
  <c r="AL11" i="15"/>
  <c r="AL39" i="15"/>
  <c r="AM8" i="15"/>
  <c r="AM9" i="15"/>
  <c r="AM11" i="15"/>
  <c r="AM39" i="15"/>
  <c r="AN8" i="15"/>
  <c r="AN9" i="15"/>
  <c r="AN11" i="15"/>
  <c r="AN39" i="15"/>
  <c r="W17" i="15"/>
  <c r="W18" i="15"/>
  <c r="X17" i="15"/>
  <c r="X18" i="15"/>
  <c r="Y17" i="15"/>
  <c r="Y18" i="15"/>
  <c r="Z17" i="15"/>
  <c r="AA17" i="15"/>
  <c r="AA18" i="15"/>
  <c r="AB17" i="15"/>
  <c r="AB18" i="15"/>
  <c r="AC17" i="15"/>
  <c r="AC18" i="15"/>
  <c r="AD17" i="15"/>
  <c r="AD18" i="15"/>
  <c r="AE17" i="15"/>
  <c r="AE18" i="15"/>
  <c r="AF17" i="15"/>
  <c r="AF18" i="15"/>
  <c r="AG17" i="15"/>
  <c r="AG18" i="15"/>
  <c r="AH17" i="15"/>
  <c r="AH18" i="15"/>
  <c r="AI17" i="15"/>
  <c r="AI18" i="15"/>
  <c r="AJ17" i="15"/>
  <c r="AK17" i="15"/>
  <c r="AK18" i="15"/>
  <c r="AL17" i="15"/>
  <c r="AL18" i="15"/>
  <c r="AN17" i="15"/>
  <c r="AN18" i="15"/>
  <c r="W14" i="15"/>
  <c r="W46" i="15"/>
  <c r="W27" i="15"/>
  <c r="W48" i="15"/>
  <c r="X14" i="15"/>
  <c r="X46" i="15"/>
  <c r="X27" i="15"/>
  <c r="X48" i="15"/>
  <c r="Y14" i="15"/>
  <c r="Y46" i="15"/>
  <c r="Y27" i="15"/>
  <c r="Y48" i="15"/>
  <c r="Z14" i="15"/>
  <c r="Z46" i="15"/>
  <c r="Z27" i="15"/>
  <c r="Z48" i="15"/>
  <c r="AA14" i="15"/>
  <c r="AA46" i="15"/>
  <c r="AA27" i="15"/>
  <c r="AA48" i="15"/>
  <c r="AB14" i="15"/>
  <c r="AB46" i="15"/>
  <c r="AB27" i="15"/>
  <c r="AB48" i="15"/>
  <c r="AC14" i="15"/>
  <c r="AC46" i="15"/>
  <c r="AC27" i="15"/>
  <c r="AC48" i="15"/>
  <c r="AD14" i="15"/>
  <c r="AD46" i="15"/>
  <c r="AD27" i="15"/>
  <c r="AD48" i="15"/>
  <c r="AE14" i="15"/>
  <c r="AE46" i="15"/>
  <c r="AE27" i="15"/>
  <c r="AE48" i="15"/>
  <c r="AF14" i="15"/>
  <c r="AF46" i="15"/>
  <c r="AF27" i="15"/>
  <c r="AF48" i="15"/>
  <c r="AG14" i="15"/>
  <c r="AG46" i="15"/>
  <c r="AG27" i="15"/>
  <c r="AG48" i="15"/>
  <c r="AH14" i="15"/>
  <c r="AH46" i="15"/>
  <c r="AH27" i="15"/>
  <c r="AH48" i="15"/>
  <c r="AI14" i="15"/>
  <c r="AI46" i="15"/>
  <c r="AI27" i="15"/>
  <c r="AI48" i="15"/>
  <c r="AJ14" i="15"/>
  <c r="AJ46" i="15"/>
  <c r="AJ27" i="15"/>
  <c r="AJ48" i="15"/>
  <c r="AK14" i="15"/>
  <c r="AK46" i="15"/>
  <c r="AK27" i="15"/>
  <c r="AK48" i="15"/>
  <c r="AL14" i="15"/>
  <c r="AL46" i="15"/>
  <c r="AL27" i="15"/>
  <c r="AL48" i="15"/>
  <c r="AN14" i="15"/>
  <c r="AN46" i="15"/>
  <c r="AN27" i="15"/>
  <c r="AN48" i="15"/>
  <c r="F14" i="16"/>
  <c r="F17" i="16"/>
  <c r="F18" i="16"/>
  <c r="F19" i="16"/>
  <c r="F47" i="16"/>
  <c r="F27" i="16"/>
  <c r="F48" i="16"/>
  <c r="F56" i="16"/>
  <c r="G14" i="16"/>
  <c r="G46" i="16"/>
  <c r="F2" i="16"/>
  <c r="G2" i="16"/>
  <c r="G17" i="16"/>
  <c r="G18" i="16"/>
  <c r="G27" i="16"/>
  <c r="G171" i="16"/>
  <c r="G163" i="16"/>
  <c r="G164" i="16"/>
  <c r="G30" i="16"/>
  <c r="H14" i="16"/>
  <c r="H46" i="16"/>
  <c r="H17" i="16"/>
  <c r="H18" i="16"/>
  <c r="H27" i="16"/>
  <c r="H48" i="16"/>
  <c r="H30" i="16"/>
  <c r="H49" i="16"/>
  <c r="I14" i="16"/>
  <c r="I46" i="16"/>
  <c r="I17" i="16"/>
  <c r="I18" i="16"/>
  <c r="I27" i="16"/>
  <c r="I8" i="16"/>
  <c r="I9" i="16"/>
  <c r="I68" i="16"/>
  <c r="I30" i="16"/>
  <c r="I49" i="16"/>
  <c r="J14" i="16"/>
  <c r="J46" i="16"/>
  <c r="J17" i="16"/>
  <c r="J18" i="16"/>
  <c r="J27" i="16"/>
  <c r="J48" i="16"/>
  <c r="J8" i="16"/>
  <c r="J9" i="16"/>
  <c r="J11" i="16"/>
  <c r="J39" i="16"/>
  <c r="J30" i="16"/>
  <c r="J49" i="16"/>
  <c r="K14" i="16"/>
  <c r="K46" i="16"/>
  <c r="K17" i="16"/>
  <c r="K18" i="16"/>
  <c r="K27" i="16"/>
  <c r="K48" i="16"/>
  <c r="K8" i="16"/>
  <c r="K9" i="16"/>
  <c r="K11" i="16"/>
  <c r="K39" i="16"/>
  <c r="K30" i="16"/>
  <c r="L14" i="16"/>
  <c r="L17" i="16"/>
  <c r="L18" i="16"/>
  <c r="L27" i="16"/>
  <c r="L48" i="16"/>
  <c r="L8" i="16"/>
  <c r="L9" i="16"/>
  <c r="L30" i="16"/>
  <c r="L49" i="16"/>
  <c r="M14" i="16"/>
  <c r="M46" i="16"/>
  <c r="M17" i="16"/>
  <c r="M18" i="16"/>
  <c r="M27" i="16"/>
  <c r="M8" i="16"/>
  <c r="M9" i="16"/>
  <c r="M69" i="16"/>
  <c r="M30" i="16"/>
  <c r="M49" i="16"/>
  <c r="N14" i="16"/>
  <c r="N46" i="16"/>
  <c r="N17" i="16"/>
  <c r="N18" i="16"/>
  <c r="N27" i="16"/>
  <c r="N48" i="16"/>
  <c r="N8" i="16"/>
  <c r="N9" i="16"/>
  <c r="N30" i="16"/>
  <c r="O14" i="16"/>
  <c r="O46" i="16"/>
  <c r="O17" i="16"/>
  <c r="O18" i="16"/>
  <c r="O27" i="16"/>
  <c r="O48" i="16"/>
  <c r="O8" i="16"/>
  <c r="O9" i="16"/>
  <c r="O171" i="16"/>
  <c r="O182" i="16"/>
  <c r="O190" i="16"/>
  <c r="O30" i="16"/>
  <c r="P14" i="16"/>
  <c r="P46" i="16"/>
  <c r="P17" i="16"/>
  <c r="P18" i="16"/>
  <c r="P27" i="16"/>
  <c r="P48" i="16"/>
  <c r="P8" i="16"/>
  <c r="P9" i="16"/>
  <c r="P171" i="16"/>
  <c r="P30" i="16"/>
  <c r="P49" i="16"/>
  <c r="Q14" i="16"/>
  <c r="Q46" i="16"/>
  <c r="Q17" i="16"/>
  <c r="Q18" i="16"/>
  <c r="Q27" i="16"/>
  <c r="Q48" i="16"/>
  <c r="Q8" i="16"/>
  <c r="Q9" i="16"/>
  <c r="Q69" i="16"/>
  <c r="Q30" i="16"/>
  <c r="Q49" i="16"/>
  <c r="R14" i="16"/>
  <c r="R46" i="16"/>
  <c r="R17" i="16"/>
  <c r="R18" i="16"/>
  <c r="R27" i="16"/>
  <c r="R48" i="16"/>
  <c r="R8" i="16"/>
  <c r="R9" i="16"/>
  <c r="R69" i="16"/>
  <c r="R30" i="16"/>
  <c r="R49" i="16"/>
  <c r="S14" i="16"/>
  <c r="S46" i="16"/>
  <c r="S17" i="16"/>
  <c r="S18" i="16"/>
  <c r="S27" i="16"/>
  <c r="S48" i="16"/>
  <c r="S8" i="16"/>
  <c r="S9" i="16"/>
  <c r="S171" i="16"/>
  <c r="S163" i="16"/>
  <c r="S164" i="16"/>
  <c r="S30" i="16"/>
  <c r="S49" i="16"/>
  <c r="T14" i="16"/>
  <c r="T46" i="16"/>
  <c r="T17" i="16"/>
  <c r="T18" i="16"/>
  <c r="T27" i="16"/>
  <c r="T48" i="16"/>
  <c r="T8" i="16"/>
  <c r="T9" i="16"/>
  <c r="T30" i="16"/>
  <c r="T49" i="16"/>
  <c r="U14" i="16"/>
  <c r="U46" i="16"/>
  <c r="U17" i="16"/>
  <c r="U18" i="16"/>
  <c r="U27" i="16"/>
  <c r="U48" i="16"/>
  <c r="U8" i="16"/>
  <c r="U9" i="16"/>
  <c r="U30" i="16"/>
  <c r="U49" i="16"/>
  <c r="V14" i="16"/>
  <c r="V46" i="16"/>
  <c r="V17" i="16"/>
  <c r="V18" i="16"/>
  <c r="W18" i="16"/>
  <c r="X18" i="16"/>
  <c r="Y18" i="16"/>
  <c r="Z18" i="16"/>
  <c r="AA18" i="16"/>
  <c r="AB18" i="16"/>
  <c r="AC18" i="16"/>
  <c r="AD18" i="16"/>
  <c r="AE18" i="16"/>
  <c r="AF18" i="16"/>
  <c r="AG18" i="16"/>
  <c r="AI18" i="16"/>
  <c r="AJ18" i="16"/>
  <c r="AK18" i="16"/>
  <c r="AL18" i="16"/>
  <c r="AM18" i="16"/>
  <c r="AN18" i="16"/>
  <c r="W17" i="16"/>
  <c r="X17" i="16"/>
  <c r="Y17" i="16"/>
  <c r="Z17" i="16"/>
  <c r="AA17" i="16"/>
  <c r="AB17" i="16"/>
  <c r="AC17" i="16"/>
  <c r="AD17" i="16"/>
  <c r="AE17" i="16"/>
  <c r="AF17" i="16"/>
  <c r="AG17" i="16"/>
  <c r="AH17" i="16"/>
  <c r="AH19" i="16"/>
  <c r="AH47" i="16"/>
  <c r="AI17" i="16"/>
  <c r="AJ17" i="16"/>
  <c r="AK17" i="16"/>
  <c r="AL17" i="16"/>
  <c r="AM17" i="16"/>
  <c r="AN17" i="16"/>
  <c r="V27" i="16"/>
  <c r="V48" i="16"/>
  <c r="V8" i="16"/>
  <c r="V9" i="16"/>
  <c r="V11" i="16"/>
  <c r="V39" i="16"/>
  <c r="F30" i="16"/>
  <c r="F49" i="16"/>
  <c r="V30" i="16"/>
  <c r="V49" i="16"/>
  <c r="W30" i="16"/>
  <c r="W49" i="16"/>
  <c r="X30" i="16"/>
  <c r="X49" i="16"/>
  <c r="Y30" i="16"/>
  <c r="Y49" i="16"/>
  <c r="Z30" i="16"/>
  <c r="Z49" i="16"/>
  <c r="AA30" i="16"/>
  <c r="AA49" i="16"/>
  <c r="AB30" i="16"/>
  <c r="AC30" i="16"/>
  <c r="AC49" i="16"/>
  <c r="AD30" i="16"/>
  <c r="AD49" i="16"/>
  <c r="AE30" i="16"/>
  <c r="AE49" i="16"/>
  <c r="AF30" i="16"/>
  <c r="AG30" i="16"/>
  <c r="AG49" i="16"/>
  <c r="AH30" i="16"/>
  <c r="AI30" i="16"/>
  <c r="AI49" i="16"/>
  <c r="AJ30" i="16"/>
  <c r="AJ49" i="16"/>
  <c r="AK30" i="16"/>
  <c r="AK49" i="16"/>
  <c r="AL30" i="16"/>
  <c r="AL49" i="16"/>
  <c r="AN30" i="16"/>
  <c r="W8" i="16"/>
  <c r="W9" i="16"/>
  <c r="X8" i="16"/>
  <c r="X9" i="16"/>
  <c r="Y8" i="16"/>
  <c r="Y9" i="16"/>
  <c r="Y171" i="16"/>
  <c r="Z8" i="16"/>
  <c r="Z9" i="16"/>
  <c r="Z171" i="16"/>
  <c r="AA8" i="16"/>
  <c r="AA9" i="16"/>
  <c r="AB8" i="16"/>
  <c r="AB9" i="16"/>
  <c r="AB171" i="16"/>
  <c r="AC8" i="16"/>
  <c r="AC9" i="16"/>
  <c r="AC171" i="16"/>
  <c r="AD8" i="16"/>
  <c r="AD9" i="16"/>
  <c r="AD11" i="16"/>
  <c r="AD39" i="16"/>
  <c r="AE8" i="16"/>
  <c r="AE9" i="16"/>
  <c r="AF8" i="16"/>
  <c r="AF9" i="16"/>
  <c r="AF11" i="16"/>
  <c r="AF39" i="16"/>
  <c r="AG8" i="16"/>
  <c r="AG9" i="16"/>
  <c r="AH8" i="16"/>
  <c r="AH9" i="16"/>
  <c r="AI8" i="16"/>
  <c r="AI9" i="16"/>
  <c r="AI171" i="16"/>
  <c r="AJ8" i="16"/>
  <c r="AJ9" i="16"/>
  <c r="AJ171" i="16"/>
  <c r="AK8" i="16"/>
  <c r="AK9" i="16"/>
  <c r="AK171" i="16"/>
  <c r="AL8" i="16"/>
  <c r="AL9" i="16"/>
  <c r="AL11" i="16"/>
  <c r="AL39" i="16"/>
  <c r="AM8" i="16"/>
  <c r="AM9" i="16"/>
  <c r="AM11" i="16"/>
  <c r="AM39" i="16"/>
  <c r="AN8" i="16"/>
  <c r="AN9" i="16"/>
  <c r="AN11" i="16"/>
  <c r="AN39" i="16"/>
  <c r="AI14" i="16"/>
  <c r="AI46" i="16"/>
  <c r="AI27" i="16"/>
  <c r="AJ14" i="16"/>
  <c r="AJ46" i="16"/>
  <c r="AJ27" i="16"/>
  <c r="AJ48" i="16"/>
  <c r="W14" i="16"/>
  <c r="W46" i="16"/>
  <c r="W27" i="16"/>
  <c r="W48" i="16"/>
  <c r="X14" i="16"/>
  <c r="X46" i="16"/>
  <c r="X27" i="16"/>
  <c r="X48" i="16"/>
  <c r="Y14" i="16"/>
  <c r="Y46" i="16"/>
  <c r="Y27" i="16"/>
  <c r="Y48" i="16"/>
  <c r="Z14" i="16"/>
  <c r="Z46" i="16"/>
  <c r="Z27" i="16"/>
  <c r="Z48" i="16"/>
  <c r="AA14" i="16"/>
  <c r="AA46" i="16"/>
  <c r="AA27" i="16"/>
  <c r="AA48" i="16"/>
  <c r="AB14" i="16"/>
  <c r="AB46" i="16"/>
  <c r="AB27" i="16"/>
  <c r="AB48" i="16"/>
  <c r="AC14" i="16"/>
  <c r="AC46" i="16"/>
  <c r="AC27" i="16"/>
  <c r="AC48" i="16"/>
  <c r="AD14" i="16"/>
  <c r="AD46" i="16"/>
  <c r="AD27" i="16"/>
  <c r="AD48" i="16"/>
  <c r="AE14" i="16"/>
  <c r="AE46" i="16"/>
  <c r="AE27" i="16"/>
  <c r="AE48" i="16"/>
  <c r="AF14" i="16"/>
  <c r="AF46" i="16"/>
  <c r="AF27" i="16"/>
  <c r="AF48" i="16"/>
  <c r="AG14" i="16"/>
  <c r="AG46" i="16"/>
  <c r="AG27" i="16"/>
  <c r="AH14" i="16"/>
  <c r="AH46" i="16"/>
  <c r="AH27" i="16"/>
  <c r="AH48" i="16"/>
  <c r="AK14" i="16"/>
  <c r="AK46" i="16"/>
  <c r="AK27" i="16"/>
  <c r="AK48" i="16"/>
  <c r="AL14" i="16"/>
  <c r="AL27" i="16"/>
  <c r="AL48" i="16"/>
  <c r="AM14" i="16"/>
  <c r="AM46" i="16"/>
  <c r="AM27" i="16"/>
  <c r="AM48" i="16"/>
  <c r="AN14" i="16"/>
  <c r="AN46" i="16"/>
  <c r="AN27" i="16"/>
  <c r="AN48" i="16"/>
  <c r="F2" i="1"/>
  <c r="G2" i="1"/>
  <c r="G36" i="1"/>
  <c r="F14" i="1"/>
  <c r="F18" i="1"/>
  <c r="F22" i="1"/>
  <c r="F62" i="1"/>
  <c r="F93" i="1"/>
  <c r="F27" i="1"/>
  <c r="F17" i="1"/>
  <c r="G14" i="1"/>
  <c r="G46" i="1"/>
  <c r="G18" i="1"/>
  <c r="G22" i="1"/>
  <c r="G27" i="1"/>
  <c r="G17" i="1"/>
  <c r="G30" i="1"/>
  <c r="G49" i="1"/>
  <c r="H14" i="1"/>
  <c r="H46" i="1"/>
  <c r="H18" i="1"/>
  <c r="H27" i="1"/>
  <c r="H48" i="1"/>
  <c r="H17" i="1"/>
  <c r="H30" i="1"/>
  <c r="H49" i="1"/>
  <c r="I8" i="1"/>
  <c r="I9" i="1"/>
  <c r="I14" i="1"/>
  <c r="I46" i="1"/>
  <c r="I18" i="1"/>
  <c r="I22" i="1"/>
  <c r="I17" i="1"/>
  <c r="I27" i="1"/>
  <c r="I48" i="1"/>
  <c r="I30" i="1"/>
  <c r="I49" i="1"/>
  <c r="J8" i="1"/>
  <c r="J9" i="1"/>
  <c r="J14" i="1"/>
  <c r="J46" i="1"/>
  <c r="J18" i="1"/>
  <c r="J27" i="1"/>
  <c r="J48" i="1"/>
  <c r="J17" i="1"/>
  <c r="J30" i="1"/>
  <c r="K8" i="1"/>
  <c r="K9" i="1"/>
  <c r="K11" i="1"/>
  <c r="K39" i="1"/>
  <c r="K14" i="1"/>
  <c r="K46" i="1"/>
  <c r="K18" i="1"/>
  <c r="K27" i="1"/>
  <c r="K48" i="1"/>
  <c r="K17" i="1"/>
  <c r="K30" i="1"/>
  <c r="K49" i="1"/>
  <c r="L8" i="1"/>
  <c r="L9" i="1"/>
  <c r="L11" i="1"/>
  <c r="L39" i="1"/>
  <c r="L14" i="1"/>
  <c r="L46" i="1"/>
  <c r="L18" i="1"/>
  <c r="L23" i="1"/>
  <c r="L27" i="1"/>
  <c r="L48" i="1"/>
  <c r="L17" i="1"/>
  <c r="L30" i="1"/>
  <c r="L49" i="1"/>
  <c r="M8" i="1"/>
  <c r="M9" i="1"/>
  <c r="M11" i="1"/>
  <c r="M39" i="1"/>
  <c r="M14" i="1"/>
  <c r="M46" i="1"/>
  <c r="M18" i="1"/>
  <c r="M22" i="1"/>
  <c r="M27" i="1"/>
  <c r="M48" i="1"/>
  <c r="M17" i="1"/>
  <c r="M30" i="1"/>
  <c r="M49" i="1"/>
  <c r="N8" i="1"/>
  <c r="N9" i="1"/>
  <c r="N69" i="1"/>
  <c r="N14" i="1"/>
  <c r="N46" i="1"/>
  <c r="N27" i="1"/>
  <c r="N48" i="1"/>
  <c r="N30" i="1"/>
  <c r="O8" i="1"/>
  <c r="O9" i="1"/>
  <c r="O11" i="1"/>
  <c r="O39" i="1"/>
  <c r="O14" i="1"/>
  <c r="O46" i="1"/>
  <c r="O18" i="1"/>
  <c r="O22" i="1"/>
  <c r="O27" i="1"/>
  <c r="O48" i="1"/>
  <c r="O17" i="1"/>
  <c r="O30" i="1"/>
  <c r="O49" i="1"/>
  <c r="P8" i="1"/>
  <c r="P9" i="1"/>
  <c r="P68" i="1"/>
  <c r="P14" i="1"/>
  <c r="P46" i="1"/>
  <c r="P18" i="1"/>
  <c r="P22" i="1"/>
  <c r="P27" i="1"/>
  <c r="P48" i="1"/>
  <c r="P17" i="1"/>
  <c r="P30" i="1"/>
  <c r="P49" i="1"/>
  <c r="Q8" i="1"/>
  <c r="Q9" i="1"/>
  <c r="Q14" i="1"/>
  <c r="Q46" i="1"/>
  <c r="Q18" i="1"/>
  <c r="Q22" i="1"/>
  <c r="Q27" i="1"/>
  <c r="Q48" i="1"/>
  <c r="Q17" i="1"/>
  <c r="Q30" i="1"/>
  <c r="R8" i="1"/>
  <c r="R9" i="1"/>
  <c r="R11" i="1"/>
  <c r="R39" i="1"/>
  <c r="R14" i="1"/>
  <c r="R46" i="1"/>
  <c r="R18" i="1"/>
  <c r="R22" i="1"/>
  <c r="R27" i="1"/>
  <c r="R48" i="1"/>
  <c r="R17" i="1"/>
  <c r="R30" i="1"/>
  <c r="R49" i="1"/>
  <c r="S8" i="1"/>
  <c r="S9" i="1"/>
  <c r="S171" i="1"/>
  <c r="S163" i="1"/>
  <c r="S14" i="1"/>
  <c r="S46" i="1"/>
  <c r="S18" i="1"/>
  <c r="S22" i="1"/>
  <c r="S27" i="1"/>
  <c r="S48" i="1"/>
  <c r="S17" i="1"/>
  <c r="S30" i="1"/>
  <c r="S49" i="1"/>
  <c r="T8" i="1"/>
  <c r="T9" i="1"/>
  <c r="T14" i="1"/>
  <c r="T46" i="1"/>
  <c r="T18" i="1"/>
  <c r="T23" i="1"/>
  <c r="T27" i="1"/>
  <c r="T48" i="1"/>
  <c r="T17" i="1"/>
  <c r="T30" i="1"/>
  <c r="T49" i="1"/>
  <c r="U8" i="1"/>
  <c r="U9" i="1"/>
  <c r="U69" i="1"/>
  <c r="U14" i="1"/>
  <c r="U46" i="1"/>
  <c r="U18" i="1"/>
  <c r="U27" i="1"/>
  <c r="U48" i="1"/>
  <c r="U17" i="1"/>
  <c r="U30" i="1"/>
  <c r="U49" i="1"/>
  <c r="V8" i="1"/>
  <c r="V9" i="1"/>
  <c r="V171" i="1"/>
  <c r="V14" i="1"/>
  <c r="V46" i="1"/>
  <c r="V18" i="1"/>
  <c r="V22" i="1"/>
  <c r="V27" i="1"/>
  <c r="V48" i="1"/>
  <c r="V17" i="1"/>
  <c r="F30" i="1"/>
  <c r="F49" i="1"/>
  <c r="F57" i="1"/>
  <c r="F195" i="1"/>
  <c r="V30" i="1"/>
  <c r="V49" i="1"/>
  <c r="W30" i="1"/>
  <c r="W49" i="1"/>
  <c r="X30" i="1"/>
  <c r="X49" i="1"/>
  <c r="Y30" i="1"/>
  <c r="Z30" i="1"/>
  <c r="Z49" i="1"/>
  <c r="AA30" i="1"/>
  <c r="AA49" i="1"/>
  <c r="AB30" i="1"/>
  <c r="AB49" i="1"/>
  <c r="AC30" i="1"/>
  <c r="AC49" i="1"/>
  <c r="AD30" i="1"/>
  <c r="AD49" i="1"/>
  <c r="AE30" i="1"/>
  <c r="AE49" i="1"/>
  <c r="AF30" i="1"/>
  <c r="AF49" i="1"/>
  <c r="AG30" i="1"/>
  <c r="AG49" i="1"/>
  <c r="AH30" i="1"/>
  <c r="AH49" i="1"/>
  <c r="AI30" i="1"/>
  <c r="AI49" i="1"/>
  <c r="AJ30" i="1"/>
  <c r="AJ49" i="1"/>
  <c r="AK30" i="1"/>
  <c r="AK49" i="1"/>
  <c r="AL30" i="1"/>
  <c r="AL49" i="1"/>
  <c r="AN30" i="1"/>
  <c r="AN49" i="1"/>
  <c r="W8" i="1"/>
  <c r="W9" i="1"/>
  <c r="W171" i="1"/>
  <c r="X8" i="1"/>
  <c r="X9" i="1"/>
  <c r="X171" i="1"/>
  <c r="Y8" i="1"/>
  <c r="Y9" i="1"/>
  <c r="Y11" i="1"/>
  <c r="Y39" i="1"/>
  <c r="Z8" i="1"/>
  <c r="Z9" i="1"/>
  <c r="AA8" i="1"/>
  <c r="AA9" i="1"/>
  <c r="AA11" i="1"/>
  <c r="AA39" i="1"/>
  <c r="AB8" i="1"/>
  <c r="AB9" i="1"/>
  <c r="AB171" i="1"/>
  <c r="AC8" i="1"/>
  <c r="AC9" i="1"/>
  <c r="AC171" i="1"/>
  <c r="AD8" i="1"/>
  <c r="AD9" i="1"/>
  <c r="AD171" i="1"/>
  <c r="AE8" i="1"/>
  <c r="AE9" i="1"/>
  <c r="AE11" i="1"/>
  <c r="AE39" i="1"/>
  <c r="AF8" i="1"/>
  <c r="AF9" i="1"/>
  <c r="AF171" i="1"/>
  <c r="AG8" i="1"/>
  <c r="AG9" i="1"/>
  <c r="AH8" i="1"/>
  <c r="AH9" i="1"/>
  <c r="AH171" i="1"/>
  <c r="AI8" i="1"/>
  <c r="AI9" i="1"/>
  <c r="AI11" i="1"/>
  <c r="AI39" i="1"/>
  <c r="AJ8" i="1"/>
  <c r="AJ9" i="1"/>
  <c r="AK8" i="1"/>
  <c r="AK9" i="1"/>
  <c r="AK11" i="1"/>
  <c r="AK39" i="1"/>
  <c r="AL8" i="1"/>
  <c r="AL9" i="1"/>
  <c r="AL171" i="1"/>
  <c r="AM8" i="1"/>
  <c r="AM9" i="1"/>
  <c r="AM11" i="1"/>
  <c r="AM39" i="1"/>
  <c r="AN8" i="1"/>
  <c r="AN9" i="1"/>
  <c r="AN171" i="1"/>
  <c r="W17" i="1"/>
  <c r="W18" i="1"/>
  <c r="X17" i="1"/>
  <c r="X18" i="1"/>
  <c r="X23" i="1"/>
  <c r="Y17" i="1"/>
  <c r="Y18" i="1"/>
  <c r="Z17" i="1"/>
  <c r="Z18" i="1"/>
  <c r="Z22" i="1"/>
  <c r="AA17" i="1"/>
  <c r="AA18" i="1"/>
  <c r="AA22" i="1"/>
  <c r="AB17" i="1"/>
  <c r="AB18" i="1"/>
  <c r="AB23" i="1"/>
  <c r="AC17" i="1"/>
  <c r="AC18" i="1"/>
  <c r="AC22" i="1"/>
  <c r="AD17" i="1"/>
  <c r="AD18" i="1"/>
  <c r="AD22" i="1"/>
  <c r="AE17" i="1"/>
  <c r="AE18" i="1"/>
  <c r="AE22" i="1"/>
  <c r="AF17" i="1"/>
  <c r="AF18" i="1"/>
  <c r="AF23" i="1"/>
  <c r="AG17" i="1"/>
  <c r="AG18" i="1"/>
  <c r="AG22" i="1"/>
  <c r="AH17" i="1"/>
  <c r="AH18" i="1"/>
  <c r="AH22" i="1"/>
  <c r="AI17" i="1"/>
  <c r="AI18" i="1"/>
  <c r="AI22" i="1"/>
  <c r="AJ17" i="1"/>
  <c r="AJ18" i="1"/>
  <c r="AJ23" i="1"/>
  <c r="AK17" i="1"/>
  <c r="AK18" i="1"/>
  <c r="AK23" i="1"/>
  <c r="AL17" i="1"/>
  <c r="AL18" i="1"/>
  <c r="AM17" i="1"/>
  <c r="AM18" i="1"/>
  <c r="AM22" i="1"/>
  <c r="AN17" i="1"/>
  <c r="AN18" i="1"/>
  <c r="AN22" i="1"/>
  <c r="W14" i="1"/>
  <c r="W46" i="1"/>
  <c r="W27" i="1"/>
  <c r="W48" i="1"/>
  <c r="X14" i="1"/>
  <c r="X46" i="1"/>
  <c r="X27" i="1"/>
  <c r="Y14" i="1"/>
  <c r="Y46" i="1"/>
  <c r="Y27" i="1"/>
  <c r="Y48" i="1"/>
  <c r="Z14" i="1"/>
  <c r="Z27" i="1"/>
  <c r="Z48" i="1"/>
  <c r="AA14" i="1"/>
  <c r="AA46" i="1"/>
  <c r="AA27" i="1"/>
  <c r="AA48" i="1"/>
  <c r="AB14" i="1"/>
  <c r="AB46" i="1"/>
  <c r="AB27" i="1"/>
  <c r="AB48" i="1"/>
  <c r="AC14" i="1"/>
  <c r="AC46" i="1"/>
  <c r="AC27" i="1"/>
  <c r="AC48" i="1"/>
  <c r="AD14" i="1"/>
  <c r="AD46" i="1"/>
  <c r="AD27" i="1"/>
  <c r="AD48" i="1"/>
  <c r="AE14" i="1"/>
  <c r="AE46" i="1"/>
  <c r="AE27" i="1"/>
  <c r="AE48" i="1"/>
  <c r="AF14" i="1"/>
  <c r="AF46" i="1"/>
  <c r="AF27" i="1"/>
  <c r="AF48" i="1"/>
  <c r="AG14" i="1"/>
  <c r="AG46" i="1"/>
  <c r="AG27" i="1"/>
  <c r="AG48" i="1"/>
  <c r="AH14" i="1"/>
  <c r="AH46" i="1"/>
  <c r="AH27" i="1"/>
  <c r="AH48" i="1"/>
  <c r="AI14" i="1"/>
  <c r="AI46" i="1"/>
  <c r="AI27" i="1"/>
  <c r="AJ14" i="1"/>
  <c r="AJ46" i="1"/>
  <c r="AJ27" i="1"/>
  <c r="AJ48" i="1"/>
  <c r="AK14" i="1"/>
  <c r="AK27" i="1"/>
  <c r="AK48" i="1"/>
  <c r="AL14" i="1"/>
  <c r="AL46" i="1"/>
  <c r="AL27" i="1"/>
  <c r="AL48" i="1"/>
  <c r="AM14" i="1"/>
  <c r="AM46" i="1"/>
  <c r="AM27" i="1"/>
  <c r="AM48" i="1"/>
  <c r="AN14" i="1"/>
  <c r="AN46" i="1"/>
  <c r="AN27" i="1"/>
  <c r="AN48" i="1"/>
  <c r="AO223" i="16"/>
  <c r="F8" i="5"/>
  <c r="C178" i="16"/>
  <c r="D178" i="16"/>
  <c r="D177" i="16"/>
  <c r="D176" i="16"/>
  <c r="G69" i="16"/>
  <c r="AM49" i="16"/>
  <c r="G68" i="16"/>
  <c r="E27" i="5"/>
  <c r="E16" i="5"/>
  <c r="E19" i="5"/>
  <c r="D14" i="2"/>
  <c r="E20" i="5"/>
  <c r="E23" i="5"/>
  <c r="D19" i="2"/>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D177" i="1"/>
  <c r="F23" i="8"/>
  <c r="G23" i="8"/>
  <c r="H23" i="8"/>
  <c r="I23" i="8"/>
  <c r="J23" i="8"/>
  <c r="K23" i="8"/>
  <c r="L23" i="8"/>
  <c r="M23" i="8"/>
  <c r="N23" i="8"/>
  <c r="O23" i="8"/>
  <c r="P23" i="8"/>
  <c r="Q23" i="8"/>
  <c r="R23" i="8"/>
  <c r="S23" i="8"/>
  <c r="T23" i="8"/>
  <c r="U23" i="8"/>
  <c r="V23" i="8"/>
  <c r="W23" i="8"/>
  <c r="X23" i="8"/>
  <c r="Y23" i="8"/>
  <c r="Z23" i="8"/>
  <c r="F16" i="8"/>
  <c r="G16" i="8"/>
  <c r="H16" i="8"/>
  <c r="I16" i="8"/>
  <c r="J16" i="8"/>
  <c r="K16" i="8"/>
  <c r="L16" i="8"/>
  <c r="M16" i="8"/>
  <c r="N16" i="8"/>
  <c r="O16" i="8"/>
  <c r="P16" i="8"/>
  <c r="Q16" i="8"/>
  <c r="R16" i="8"/>
  <c r="S16" i="8"/>
  <c r="T16" i="8"/>
  <c r="U16" i="8"/>
  <c r="V16" i="8"/>
  <c r="W16" i="8"/>
  <c r="X16" i="8"/>
  <c r="Y16" i="8"/>
  <c r="Z16" i="8"/>
  <c r="AM48" i="15"/>
  <c r="AE49" i="15"/>
  <c r="P22" i="17"/>
  <c r="AA77" i="17"/>
  <c r="Q77" i="17"/>
  <c r="X77" i="17"/>
  <c r="Z77" i="17"/>
  <c r="AN19" i="17"/>
  <c r="AN47" i="17"/>
  <c r="P77" i="17"/>
  <c r="G9" i="17"/>
  <c r="G69" i="17"/>
  <c r="AN11" i="17"/>
  <c r="AN39" i="17"/>
  <c r="K9" i="17"/>
  <c r="K11" i="17"/>
  <c r="K39" i="17"/>
  <c r="K77" i="17"/>
  <c r="K80" i="17"/>
  <c r="L158" i="17"/>
  <c r="L9" i="17"/>
  <c r="M48" i="17"/>
  <c r="I158" i="17"/>
  <c r="I77" i="17"/>
  <c r="F40" i="17"/>
  <c r="J9" i="17"/>
  <c r="J181" i="17"/>
  <c r="J178" i="17"/>
  <c r="L22" i="17"/>
  <c r="M9" i="17"/>
  <c r="M11" i="17"/>
  <c r="M39" i="17"/>
  <c r="N9" i="17"/>
  <c r="N11" i="17"/>
  <c r="N39" i="17"/>
  <c r="Q48" i="17"/>
  <c r="Q22" i="17"/>
  <c r="R9" i="17"/>
  <c r="R181" i="17"/>
  <c r="V9" i="17"/>
  <c r="V181" i="17"/>
  <c r="AM30" i="17"/>
  <c r="AM49" i="17"/>
  <c r="Q23" i="17"/>
  <c r="M23" i="17"/>
  <c r="V80" i="17"/>
  <c r="V81" i="17"/>
  <c r="X11" i="17"/>
  <c r="X39" i="17"/>
  <c r="AA22" i="17"/>
  <c r="AD22" i="17"/>
  <c r="AD23" i="17"/>
  <c r="AH11" i="17"/>
  <c r="AH39" i="17"/>
  <c r="AM22" i="17"/>
  <c r="U158" i="17"/>
  <c r="J158" i="17"/>
  <c r="AN23" i="17"/>
  <c r="AN25" i="17"/>
  <c r="M68" i="16"/>
  <c r="M163" i="15"/>
  <c r="M164" i="15"/>
  <c r="M69" i="15"/>
  <c r="M68" i="15"/>
  <c r="F70" i="15"/>
  <c r="F96" i="15"/>
  <c r="F11" i="15"/>
  <c r="F39" i="15"/>
  <c r="F41" i="15"/>
  <c r="F75" i="15"/>
  <c r="I11" i="15"/>
  <c r="I39" i="15"/>
  <c r="K11" i="15"/>
  <c r="K39" i="15"/>
  <c r="M11" i="15"/>
  <c r="M39" i="15"/>
  <c r="AD11" i="15"/>
  <c r="AD39" i="15"/>
  <c r="AH11" i="15"/>
  <c r="AH39" i="15"/>
  <c r="O69" i="15"/>
  <c r="O163" i="15"/>
  <c r="O164" i="15"/>
  <c r="K68" i="15"/>
  <c r="K163" i="15"/>
  <c r="K164" i="15"/>
  <c r="K69" i="15"/>
  <c r="I69" i="15"/>
  <c r="AI49" i="15"/>
  <c r="V49" i="15"/>
  <c r="Q171" i="16"/>
  <c r="Q163" i="16"/>
  <c r="Q164" i="16"/>
  <c r="K49" i="16"/>
  <c r="AD171" i="16"/>
  <c r="O49" i="16"/>
  <c r="AH171" i="16"/>
  <c r="N171" i="16"/>
  <c r="N182" i="16"/>
  <c r="N190" i="16"/>
  <c r="G49" i="16"/>
  <c r="Q68" i="16"/>
  <c r="J49" i="1"/>
  <c r="G68" i="1"/>
  <c r="G11" i="1"/>
  <c r="G39" i="1"/>
  <c r="J11" i="1"/>
  <c r="J39" i="1"/>
  <c r="U11" i="1"/>
  <c r="U39" i="1"/>
  <c r="P23" i="1"/>
  <c r="H23" i="1"/>
  <c r="U11" i="16"/>
  <c r="U39" i="16"/>
  <c r="F40" i="1"/>
  <c r="Z11" i="16"/>
  <c r="Z39" i="16"/>
  <c r="N11" i="16"/>
  <c r="N39" i="16"/>
  <c r="AH11" i="16"/>
  <c r="AH39" i="16"/>
  <c r="F40" i="15"/>
  <c r="Q11" i="16"/>
  <c r="Q39" i="16"/>
  <c r="M11" i="16"/>
  <c r="M39" i="16"/>
  <c r="G11" i="16"/>
  <c r="G3" i="16"/>
  <c r="H3" i="16"/>
  <c r="H102" i="16"/>
  <c r="D15" i="2"/>
  <c r="F183" i="15"/>
  <c r="F82" i="15"/>
  <c r="F85" i="15"/>
  <c r="F92" i="15"/>
  <c r="F83" i="15"/>
  <c r="F80" i="15"/>
  <c r="F100" i="17"/>
  <c r="F150" i="17"/>
  <c r="AL22" i="17"/>
  <c r="S77" i="17"/>
  <c r="S80" i="17"/>
  <c r="Q9" i="17"/>
  <c r="Q181" i="17"/>
  <c r="Q190" i="17"/>
  <c r="Q198" i="17"/>
  <c r="U77" i="17"/>
  <c r="U81" i="17"/>
  <c r="M81" i="17"/>
  <c r="AM11" i="17"/>
  <c r="AM39" i="17"/>
  <c r="AH77" i="17"/>
  <c r="M158" i="17"/>
  <c r="S22" i="17"/>
  <c r="S9" i="17"/>
  <c r="S11" i="17"/>
  <c r="S39" i="17"/>
  <c r="AL19" i="17"/>
  <c r="AL47" i="17"/>
  <c r="U23" i="17"/>
  <c r="AI23" i="17"/>
  <c r="AI25" i="17"/>
  <c r="AC77" i="17"/>
  <c r="K23" i="17"/>
  <c r="U22" i="17"/>
  <c r="N77" i="17"/>
  <c r="N81" i="17"/>
  <c r="K22" i="17"/>
  <c r="AM77" i="17"/>
  <c r="R158" i="17"/>
  <c r="P9" i="17"/>
  <c r="P181" i="17"/>
  <c r="P190" i="17"/>
  <c r="P198" i="17"/>
  <c r="AG22" i="17"/>
  <c r="AF22" i="17"/>
  <c r="Z22" i="17"/>
  <c r="R22" i="17"/>
  <c r="G22" i="17"/>
  <c r="X22" i="17"/>
  <c r="AN77" i="17"/>
  <c r="AN81" i="17"/>
  <c r="O22" i="17"/>
  <c r="F79" i="17"/>
  <c r="AL19" i="16"/>
  <c r="AL47" i="16"/>
  <c r="F94" i="16"/>
  <c r="F85" i="16"/>
  <c r="F82" i="16"/>
  <c r="N69" i="15"/>
  <c r="T11" i="15"/>
  <c r="T39" i="15"/>
  <c r="T163" i="15"/>
  <c r="T164" i="15"/>
  <c r="W19" i="15"/>
  <c r="W47" i="15"/>
  <c r="P22" i="15"/>
  <c r="L22" i="15"/>
  <c r="T68" i="15"/>
  <c r="G69" i="1"/>
  <c r="F23" i="1"/>
  <c r="F25" i="1"/>
  <c r="F65" i="1"/>
  <c r="F100" i="1"/>
  <c r="R171" i="1"/>
  <c r="R163" i="1"/>
  <c r="R164" i="1"/>
  <c r="AK22" i="1"/>
  <c r="F171" i="15"/>
  <c r="S19" i="1"/>
  <c r="S47" i="1"/>
  <c r="E21" i="5"/>
  <c r="D16" i="2"/>
  <c r="M22" i="15"/>
  <c r="AC19" i="16"/>
  <c r="AC47" i="16"/>
  <c r="V19" i="16"/>
  <c r="V47" i="16"/>
  <c r="AF19" i="15"/>
  <c r="AF32" i="15"/>
  <c r="X19" i="15"/>
  <c r="X47" i="15"/>
  <c r="X50" i="15"/>
  <c r="W77" i="17"/>
  <c r="W81" i="17"/>
  <c r="AE77" i="17"/>
  <c r="G69" i="15"/>
  <c r="AF22" i="15"/>
  <c r="AB22" i="15"/>
  <c r="O68" i="1"/>
  <c r="G163" i="1"/>
  <c r="G164" i="1"/>
  <c r="I68" i="17"/>
  <c r="AL171" i="16"/>
  <c r="K68" i="16"/>
  <c r="O69" i="1"/>
  <c r="L68" i="1"/>
  <c r="M23" i="1"/>
  <c r="M25" i="1"/>
  <c r="AE11" i="17"/>
  <c r="AE39" i="17"/>
  <c r="I22" i="15"/>
  <c r="X22" i="15"/>
  <c r="D23" i="15"/>
  <c r="M23" i="15"/>
  <c r="M25" i="15"/>
  <c r="H22" i="15"/>
  <c r="H69" i="16"/>
  <c r="N68" i="17"/>
  <c r="G163" i="15"/>
  <c r="G164" i="15"/>
  <c r="AL22" i="15"/>
  <c r="G11" i="15"/>
  <c r="G39" i="15"/>
  <c r="H68" i="16"/>
  <c r="H11" i="16"/>
  <c r="H39" i="16"/>
  <c r="AI23" i="1"/>
  <c r="AI25" i="1"/>
  <c r="M171" i="1"/>
  <c r="M163" i="1"/>
  <c r="M164" i="1"/>
  <c r="AI171" i="1"/>
  <c r="AI22" i="15"/>
  <c r="AE22" i="15"/>
  <c r="AA22" i="15"/>
  <c r="W22" i="15"/>
  <c r="M68" i="1"/>
  <c r="Y171" i="1"/>
  <c r="AB11" i="16"/>
  <c r="AB39" i="16"/>
  <c r="M69" i="1"/>
  <c r="AJ11" i="16"/>
  <c r="AJ39" i="16"/>
  <c r="AN19" i="16"/>
  <c r="AN47" i="16"/>
  <c r="P11" i="16"/>
  <c r="P39" i="16"/>
  <c r="F22" i="15"/>
  <c r="F62" i="15"/>
  <c r="F93" i="15"/>
  <c r="G19" i="16"/>
  <c r="G47" i="16"/>
  <c r="L171" i="1"/>
  <c r="L163" i="1"/>
  <c r="L164" i="1"/>
  <c r="AH11" i="1"/>
  <c r="AH39" i="1"/>
  <c r="T22" i="1"/>
  <c r="M171" i="16"/>
  <c r="M182" i="16"/>
  <c r="M190" i="16"/>
  <c r="S22" i="15"/>
  <c r="K22" i="15"/>
  <c r="F19" i="17"/>
  <c r="F47" i="17"/>
  <c r="F55" i="17"/>
  <c r="AG19" i="17"/>
  <c r="AG47" i="17"/>
  <c r="AG50" i="17"/>
  <c r="AE19" i="17"/>
  <c r="AE47" i="17"/>
  <c r="S19" i="17"/>
  <c r="S47" i="17"/>
  <c r="S50" i="17"/>
  <c r="Q19" i="17"/>
  <c r="Q47" i="17"/>
  <c r="O19" i="17"/>
  <c r="O47" i="17"/>
  <c r="M19" i="17"/>
  <c r="M47" i="17"/>
  <c r="AH22" i="16"/>
  <c r="H2" i="1"/>
  <c r="H36" i="1"/>
  <c r="H63" i="1"/>
  <c r="T19" i="16"/>
  <c r="T47" i="16"/>
  <c r="T50" i="16"/>
  <c r="AH22" i="15"/>
  <c r="AD22" i="15"/>
  <c r="AN23" i="1"/>
  <c r="L69" i="1"/>
  <c r="AC11" i="16"/>
  <c r="AC39" i="16"/>
  <c r="H25" i="1"/>
  <c r="U68" i="1"/>
  <c r="G182" i="16"/>
  <c r="G190" i="16"/>
  <c r="H19" i="1"/>
  <c r="H47" i="1"/>
  <c r="H50" i="1"/>
  <c r="AJ22" i="1"/>
  <c r="I69" i="17"/>
  <c r="M163" i="16"/>
  <c r="M164" i="16"/>
  <c r="AM19" i="1"/>
  <c r="AM47" i="1"/>
  <c r="AM50" i="1"/>
  <c r="K19" i="1"/>
  <c r="K47" i="1"/>
  <c r="K50" i="1"/>
  <c r="AG22" i="15"/>
  <c r="Y22" i="15"/>
  <c r="AI19" i="1"/>
  <c r="AI47" i="1"/>
  <c r="AM23" i="1"/>
  <c r="AM25" i="1"/>
  <c r="I181" i="17"/>
  <c r="I178" i="17"/>
  <c r="U68" i="17"/>
  <c r="AK22" i="15"/>
  <c r="U69" i="17"/>
  <c r="AI22" i="16"/>
  <c r="U181" i="17"/>
  <c r="U178" i="17"/>
  <c r="Y11" i="16"/>
  <c r="Y39" i="16"/>
  <c r="AM171" i="1"/>
  <c r="AE19" i="16"/>
  <c r="AE47" i="16"/>
  <c r="AE50" i="16"/>
  <c r="W19" i="16"/>
  <c r="W47" i="16"/>
  <c r="W50" i="16"/>
  <c r="Q5" i="8"/>
  <c r="K69" i="17"/>
  <c r="R69" i="15"/>
  <c r="AG77" i="17"/>
  <c r="T25" i="1"/>
  <c r="S23" i="1"/>
  <c r="S25" i="1"/>
  <c r="K68" i="17"/>
  <c r="AN171" i="16"/>
  <c r="R69" i="1"/>
  <c r="W11" i="1"/>
  <c r="W39" i="1"/>
  <c r="H22" i="1"/>
  <c r="AA171" i="1"/>
  <c r="U171" i="1"/>
  <c r="U163" i="1"/>
  <c r="U164" i="1"/>
  <c r="W19" i="1"/>
  <c r="W47" i="1"/>
  <c r="AI19" i="16"/>
  <c r="AI47" i="16"/>
  <c r="V11" i="1"/>
  <c r="V39" i="1"/>
  <c r="R68" i="1"/>
  <c r="L19" i="1"/>
  <c r="L32" i="1"/>
  <c r="R11" i="15"/>
  <c r="R39" i="15"/>
  <c r="N68" i="15"/>
  <c r="AA23" i="1"/>
  <c r="AA25" i="1"/>
  <c r="AB25" i="1"/>
  <c r="AE171" i="1"/>
  <c r="S22" i="16"/>
  <c r="AF25" i="1"/>
  <c r="AB19" i="1"/>
  <c r="AB32" i="1"/>
  <c r="X25" i="1"/>
  <c r="P19" i="1"/>
  <c r="P47" i="1"/>
  <c r="P50" i="1"/>
  <c r="M19" i="1"/>
  <c r="M47" i="1"/>
  <c r="M50" i="1"/>
  <c r="AG19" i="16"/>
  <c r="AG47" i="16"/>
  <c r="Y19" i="16"/>
  <c r="Y47" i="16"/>
  <c r="Y50" i="16"/>
  <c r="K19" i="16"/>
  <c r="K32" i="16"/>
  <c r="F181" i="15"/>
  <c r="AM22" i="16"/>
  <c r="H22" i="16"/>
  <c r="AI11" i="16"/>
  <c r="AI39" i="16"/>
  <c r="K25" i="17"/>
  <c r="AF22" i="16"/>
  <c r="AK171" i="1"/>
  <c r="M22" i="16"/>
  <c r="K181" i="17"/>
  <c r="K178" i="17"/>
  <c r="J22" i="16"/>
  <c r="AG11" i="17"/>
  <c r="AG39" i="17"/>
  <c r="M25" i="17"/>
  <c r="AN22" i="15"/>
  <c r="R22" i="15"/>
  <c r="N22" i="15"/>
  <c r="J22" i="15"/>
  <c r="AF19" i="17"/>
  <c r="AF47" i="17"/>
  <c r="AF50" i="17"/>
  <c r="AD19" i="17"/>
  <c r="AD47" i="17"/>
  <c r="AD50" i="17"/>
  <c r="AB19" i="17"/>
  <c r="AB47" i="17"/>
  <c r="X19" i="17"/>
  <c r="X47" i="17"/>
  <c r="S181" i="17"/>
  <c r="N22" i="16"/>
  <c r="AG25" i="17"/>
  <c r="Q25" i="17"/>
  <c r="R19" i="1"/>
  <c r="R32" i="1"/>
  <c r="M19" i="16"/>
  <c r="M47" i="16"/>
  <c r="V22" i="15"/>
  <c r="S68" i="17"/>
  <c r="S25" i="17"/>
  <c r="AC11" i="1"/>
  <c r="AC39" i="1"/>
  <c r="F163" i="16"/>
  <c r="F164" i="16"/>
  <c r="F165" i="16"/>
  <c r="F22" i="16"/>
  <c r="F62" i="16"/>
  <c r="F93" i="16"/>
  <c r="AG19" i="1"/>
  <c r="AG47" i="1"/>
  <c r="AG50" i="1"/>
  <c r="AC19" i="1"/>
  <c r="AC32" i="1"/>
  <c r="Y19" i="1"/>
  <c r="Y47" i="1"/>
  <c r="AB19" i="16"/>
  <c r="AB47" i="16"/>
  <c r="S19" i="16"/>
  <c r="S47" i="16"/>
  <c r="S50" i="16"/>
  <c r="S19" i="15"/>
  <c r="S32" i="15"/>
  <c r="R68" i="16"/>
  <c r="W22" i="1"/>
  <c r="L22" i="16"/>
  <c r="AF171" i="16"/>
  <c r="AE22" i="16"/>
  <c r="Q11" i="15"/>
  <c r="Q39" i="15"/>
  <c r="P69" i="16"/>
  <c r="AC11" i="17"/>
  <c r="AC39" i="17"/>
  <c r="AL19" i="1"/>
  <c r="AL47" i="1"/>
  <c r="AL50" i="1"/>
  <c r="L19" i="16"/>
  <c r="L47" i="16"/>
  <c r="AK19" i="15"/>
  <c r="AK47" i="15"/>
  <c r="AK50" i="15"/>
  <c r="AN30" i="15"/>
  <c r="AN49" i="15"/>
  <c r="O19" i="15"/>
  <c r="O47" i="15"/>
  <c r="AJ22" i="17"/>
  <c r="AB22" i="17"/>
  <c r="V19" i="17"/>
  <c r="V47" i="17"/>
  <c r="V50" i="17"/>
  <c r="T23" i="17"/>
  <c r="T25" i="17"/>
  <c r="U22" i="16"/>
  <c r="V22" i="16"/>
  <c r="AL22" i="16"/>
  <c r="AK77" i="17"/>
  <c r="R22" i="16"/>
  <c r="G57" i="17"/>
  <c r="G203" i="17"/>
  <c r="AM171" i="16"/>
  <c r="W22" i="16"/>
  <c r="G22" i="16"/>
  <c r="AN22" i="16"/>
  <c r="D23" i="16"/>
  <c r="H23" i="16"/>
  <c r="H25" i="16"/>
  <c r="T22" i="16"/>
  <c r="Q22" i="16"/>
  <c r="AK19" i="1"/>
  <c r="AK47" i="1"/>
  <c r="I19" i="16"/>
  <c r="I47" i="16"/>
  <c r="AB19" i="15"/>
  <c r="AB47" i="15"/>
  <c r="AB50" i="15"/>
  <c r="P19" i="15"/>
  <c r="P47" i="15"/>
  <c r="R19" i="17"/>
  <c r="R47" i="17"/>
  <c r="N19" i="17"/>
  <c r="N47" i="17"/>
  <c r="F3" i="17"/>
  <c r="F109" i="17"/>
  <c r="F110" i="17"/>
  <c r="J152" i="17"/>
  <c r="U68" i="15"/>
  <c r="AK22" i="16"/>
  <c r="O22" i="16"/>
  <c r="G57" i="1"/>
  <c r="G70" i="1"/>
  <c r="G96" i="1"/>
  <c r="AC22" i="16"/>
  <c r="AB22" i="1"/>
  <c r="N181" i="17"/>
  <c r="N178" i="17"/>
  <c r="M68" i="17"/>
  <c r="AD22" i="16"/>
  <c r="Y22" i="16"/>
  <c r="U69" i="15"/>
  <c r="U11" i="15"/>
  <c r="U39" i="15"/>
  <c r="AJ19" i="1"/>
  <c r="AJ32" i="1"/>
  <c r="E17" i="1"/>
  <c r="AJ22" i="16"/>
  <c r="AI19" i="15"/>
  <c r="AI47" i="15"/>
  <c r="AI50" i="15"/>
  <c r="AE19" i="15"/>
  <c r="AE47" i="15"/>
  <c r="AA19" i="15"/>
  <c r="AA47" i="15"/>
  <c r="AA50" i="15"/>
  <c r="AM23" i="17"/>
  <c r="AM25" i="17"/>
  <c r="AK22" i="17"/>
  <c r="AI19" i="17"/>
  <c r="AI47" i="17"/>
  <c r="AI50" i="17"/>
  <c r="Y19" i="17"/>
  <c r="Y47" i="17"/>
  <c r="Y50" i="17"/>
  <c r="Q68" i="17"/>
  <c r="Q19" i="1"/>
  <c r="Q47" i="1"/>
  <c r="Z22" i="16"/>
  <c r="M69" i="17"/>
  <c r="AN11" i="1"/>
  <c r="AN39" i="1"/>
  <c r="N69" i="17"/>
  <c r="M181" i="17"/>
  <c r="Q69" i="17"/>
  <c r="F171" i="1"/>
  <c r="F182" i="1"/>
  <c r="F190" i="1"/>
  <c r="S50" i="1"/>
  <c r="AG22" i="16"/>
  <c r="K22" i="16"/>
  <c r="Q11" i="17"/>
  <c r="Q39" i="17"/>
  <c r="W32" i="15"/>
  <c r="AH19" i="15"/>
  <c r="AH47" i="15"/>
  <c r="AH50" i="15"/>
  <c r="AD19" i="15"/>
  <c r="AD47" i="15"/>
  <c r="Z19" i="15"/>
  <c r="M19" i="15"/>
  <c r="M47" i="15"/>
  <c r="M50" i="15"/>
  <c r="K19" i="17"/>
  <c r="K47" i="17"/>
  <c r="K50" i="17"/>
  <c r="H182" i="16"/>
  <c r="H190" i="16"/>
  <c r="H163" i="16"/>
  <c r="H164" i="16"/>
  <c r="P182" i="16"/>
  <c r="P190" i="16"/>
  <c r="P163" i="16"/>
  <c r="P164" i="16"/>
  <c r="AA171" i="16"/>
  <c r="AA11" i="16"/>
  <c r="AA39" i="16"/>
  <c r="W171" i="16"/>
  <c r="W11" i="16"/>
  <c r="W39" i="16"/>
  <c r="T11" i="16"/>
  <c r="T39" i="16"/>
  <c r="T171" i="16"/>
  <c r="T68" i="16"/>
  <c r="T69" i="16"/>
  <c r="AG171" i="16"/>
  <c r="AG11" i="16"/>
  <c r="AG39" i="16"/>
  <c r="S68" i="1"/>
  <c r="I11" i="16"/>
  <c r="I39" i="16"/>
  <c r="AF11" i="1"/>
  <c r="AF39" i="1"/>
  <c r="O23" i="1"/>
  <c r="O25" i="1"/>
  <c r="G68" i="17"/>
  <c r="Z19" i="1"/>
  <c r="Z47" i="1"/>
  <c r="I171" i="16"/>
  <c r="I68" i="15"/>
  <c r="R163" i="15"/>
  <c r="R164" i="15"/>
  <c r="AK19" i="16"/>
  <c r="AK32" i="16"/>
  <c r="P68" i="16"/>
  <c r="AD77" i="17"/>
  <c r="T158" i="17"/>
  <c r="V19" i="1"/>
  <c r="R19" i="16"/>
  <c r="AN19" i="15"/>
  <c r="AN47" i="15"/>
  <c r="T9" i="17"/>
  <c r="T69" i="17"/>
  <c r="N19" i="1"/>
  <c r="N47" i="1"/>
  <c r="AJ22" i="15"/>
  <c r="T19" i="1"/>
  <c r="E30" i="16"/>
  <c r="AE50" i="15"/>
  <c r="G40" i="17"/>
  <c r="G173" i="17"/>
  <c r="V50" i="16"/>
  <c r="S32" i="1"/>
  <c r="AC50" i="16"/>
  <c r="F11" i="16"/>
  <c r="F39" i="16"/>
  <c r="F41" i="16"/>
  <c r="F75" i="16"/>
  <c r="Z23" i="1"/>
  <c r="Z25" i="1"/>
  <c r="AD19" i="1"/>
  <c r="I22" i="16"/>
  <c r="O22" i="15"/>
  <c r="K69" i="16"/>
  <c r="AI22" i="17"/>
  <c r="AD25" i="17"/>
  <c r="G11" i="17"/>
  <c r="G39" i="17"/>
  <c r="G41" i="17"/>
  <c r="G75" i="17"/>
  <c r="K19" i="15"/>
  <c r="K47" i="15"/>
  <c r="AM19" i="17"/>
  <c r="P50" i="17"/>
  <c r="L19" i="17"/>
  <c r="L47" i="17"/>
  <c r="L50" i="17"/>
  <c r="AC32" i="16"/>
  <c r="AD11" i="1"/>
  <c r="AD39" i="1"/>
  <c r="G23" i="1"/>
  <c r="G25" i="1"/>
  <c r="G65" i="1"/>
  <c r="O19" i="1"/>
  <c r="K69" i="1"/>
  <c r="G19" i="1"/>
  <c r="G47" i="1"/>
  <c r="G55" i="1"/>
  <c r="K171" i="16"/>
  <c r="V23" i="17"/>
  <c r="V25" i="17"/>
  <c r="S81" i="17"/>
  <c r="G62" i="17"/>
  <c r="AC19" i="17"/>
  <c r="AC47" i="17"/>
  <c r="AC50" i="17"/>
  <c r="W50" i="15"/>
  <c r="S69" i="16"/>
  <c r="L22" i="1"/>
  <c r="S68" i="16"/>
  <c r="S11" i="16"/>
  <c r="S39" i="16"/>
  <c r="O171" i="1"/>
  <c r="O163" i="1"/>
  <c r="O164" i="1"/>
  <c r="AL11" i="1"/>
  <c r="AL39" i="1"/>
  <c r="AH23" i="1"/>
  <c r="AH25" i="1"/>
  <c r="AH19" i="1"/>
  <c r="AH47" i="1"/>
  <c r="AH50" i="1"/>
  <c r="N163" i="15"/>
  <c r="N164" i="15"/>
  <c r="V22" i="17"/>
  <c r="G56" i="17"/>
  <c r="H2" i="17"/>
  <c r="AJ77" i="17"/>
  <c r="J19" i="16"/>
  <c r="J47" i="16"/>
  <c r="J50" i="16"/>
  <c r="U19" i="17"/>
  <c r="O11" i="16"/>
  <c r="O39" i="16"/>
  <c r="Y22" i="1"/>
  <c r="K23" i="1"/>
  <c r="K25" i="1"/>
  <c r="K22" i="1"/>
  <c r="F11" i="1"/>
  <c r="F39" i="1"/>
  <c r="F41" i="1"/>
  <c r="F75" i="1"/>
  <c r="F76" i="1"/>
  <c r="F77" i="1"/>
  <c r="F70" i="1"/>
  <c r="F96" i="1"/>
  <c r="G54" i="17"/>
  <c r="J19" i="15"/>
  <c r="J47" i="15"/>
  <c r="J50" i="15"/>
  <c r="Q19" i="16"/>
  <c r="AJ19" i="15"/>
  <c r="AJ47" i="15"/>
  <c r="AJ50" i="15"/>
  <c r="AH19" i="17"/>
  <c r="AH47" i="17"/>
  <c r="AH50" i="17"/>
  <c r="G40" i="1"/>
  <c r="E30" i="17"/>
  <c r="AK25" i="1"/>
  <c r="AG23" i="1"/>
  <c r="AG25" i="1"/>
  <c r="AC23" i="1"/>
  <c r="AC25" i="1"/>
  <c r="X11" i="1"/>
  <c r="X39" i="1"/>
  <c r="G181" i="17"/>
  <c r="G178" i="17"/>
  <c r="Q178" i="17"/>
  <c r="F68" i="1"/>
  <c r="S182" i="16"/>
  <c r="S190" i="16"/>
  <c r="O163" i="16"/>
  <c r="O164" i="16"/>
  <c r="AE19" i="1"/>
  <c r="AA19" i="1"/>
  <c r="AA47" i="1"/>
  <c r="AA50" i="1"/>
  <c r="I19" i="17"/>
  <c r="I47" i="17"/>
  <c r="I50" i="17"/>
  <c r="P178" i="17"/>
  <c r="F48" i="1"/>
  <c r="E27" i="1"/>
  <c r="H19" i="17"/>
  <c r="H23" i="17"/>
  <c r="H25" i="17"/>
  <c r="H22" i="17"/>
  <c r="R69" i="17"/>
  <c r="R68" i="17"/>
  <c r="L11" i="17"/>
  <c r="L39" i="17"/>
  <c r="L181" i="17"/>
  <c r="L69" i="17"/>
  <c r="L68" i="17"/>
  <c r="J163" i="15"/>
  <c r="J164" i="15"/>
  <c r="J68" i="15"/>
  <c r="J69" i="15"/>
  <c r="AI9" i="17"/>
  <c r="AI77" i="17"/>
  <c r="F54" i="17"/>
  <c r="W19" i="17"/>
  <c r="W47" i="17"/>
  <c r="W23" i="17"/>
  <c r="W25" i="17"/>
  <c r="AE32" i="15"/>
  <c r="S182" i="1"/>
  <c r="S190" i="1"/>
  <c r="J68" i="16"/>
  <c r="J190" i="17"/>
  <c r="J198" i="17"/>
  <c r="AF22" i="1"/>
  <c r="P11" i="1"/>
  <c r="P39" i="1"/>
  <c r="J171" i="16"/>
  <c r="AB11" i="17"/>
  <c r="AB39" i="17"/>
  <c r="AB77" i="17"/>
  <c r="AI48" i="1"/>
  <c r="J171" i="1"/>
  <c r="J68" i="1"/>
  <c r="J69" i="1"/>
  <c r="L46" i="16"/>
  <c r="T22" i="15"/>
  <c r="T19" i="15"/>
  <c r="T47" i="15"/>
  <c r="H163" i="15"/>
  <c r="H164" i="15"/>
  <c r="H11" i="15"/>
  <c r="H39" i="15"/>
  <c r="H69" i="15"/>
  <c r="AL77" i="17"/>
  <c r="AL81" i="17"/>
  <c r="AL9" i="17"/>
  <c r="Q49" i="17"/>
  <c r="Q32" i="17"/>
  <c r="F48" i="17"/>
  <c r="AN50" i="17"/>
  <c r="AL46" i="17"/>
  <c r="AL50" i="17"/>
  <c r="AL32" i="17"/>
  <c r="R48" i="17"/>
  <c r="M46" i="17"/>
  <c r="E14" i="17"/>
  <c r="E18" i="1"/>
  <c r="AF19" i="1"/>
  <c r="AF47" i="1"/>
  <c r="AF50" i="1"/>
  <c r="AB11" i="1"/>
  <c r="AB39" i="1"/>
  <c r="AK23" i="17"/>
  <c r="AK25" i="17"/>
  <c r="AG19" i="15"/>
  <c r="U19" i="1"/>
  <c r="U22" i="1"/>
  <c r="U23" i="1"/>
  <c r="U25" i="1"/>
  <c r="T11" i="1"/>
  <c r="T39" i="1"/>
  <c r="T171" i="1"/>
  <c r="T68" i="1"/>
  <c r="T69" i="1"/>
  <c r="K171" i="1"/>
  <c r="K68" i="1"/>
  <c r="AG48" i="16"/>
  <c r="AG50" i="16"/>
  <c r="AB49" i="16"/>
  <c r="AA22" i="16"/>
  <c r="AA19" i="16"/>
  <c r="I48" i="16"/>
  <c r="U22" i="15"/>
  <c r="U19" i="15"/>
  <c r="G49" i="15"/>
  <c r="AK181" i="17"/>
  <c r="AK11" i="17"/>
  <c r="AK39" i="17"/>
  <c r="J11" i="17"/>
  <c r="J39" i="17"/>
  <c r="J69" i="17"/>
  <c r="J68" i="17"/>
  <c r="N49" i="1"/>
  <c r="X171" i="16"/>
  <c r="X11" i="16"/>
  <c r="X39" i="16"/>
  <c r="AJ181" i="17"/>
  <c r="AJ11" i="17"/>
  <c r="AJ39" i="17"/>
  <c r="P69" i="17"/>
  <c r="P68" i="17"/>
  <c r="AJ171" i="1"/>
  <c r="AJ11" i="1"/>
  <c r="AJ39" i="1"/>
  <c r="AK11" i="16"/>
  <c r="AK39" i="16"/>
  <c r="Y22" i="17"/>
  <c r="F46" i="1"/>
  <c r="E14" i="1"/>
  <c r="AL46" i="16"/>
  <c r="AL50" i="16"/>
  <c r="AL32" i="16"/>
  <c r="W32" i="16"/>
  <c r="X22" i="16"/>
  <c r="P19" i="16"/>
  <c r="P22" i="16"/>
  <c r="L171" i="16"/>
  <c r="L68" i="16"/>
  <c r="L11" i="16"/>
  <c r="L39" i="16"/>
  <c r="P46" i="15"/>
  <c r="K46" i="15"/>
  <c r="E14" i="15"/>
  <c r="G19" i="15"/>
  <c r="G32" i="15"/>
  <c r="O49" i="17"/>
  <c r="O32" i="17"/>
  <c r="H11" i="1"/>
  <c r="H39" i="1"/>
  <c r="H171" i="1"/>
  <c r="H163" i="1"/>
  <c r="H164" i="1"/>
  <c r="H69" i="1"/>
  <c r="AM19" i="15"/>
  <c r="AM47" i="15"/>
  <c r="AM50" i="15"/>
  <c r="AM22" i="15"/>
  <c r="AH49" i="16"/>
  <c r="AH50" i="16"/>
  <c r="AH32" i="16"/>
  <c r="Z46" i="1"/>
  <c r="Y49" i="1"/>
  <c r="AC19" i="15"/>
  <c r="AC47" i="15"/>
  <c r="AC50" i="15"/>
  <c r="AC22" i="15"/>
  <c r="E18" i="15"/>
  <c r="G22" i="15"/>
  <c r="E18" i="17"/>
  <c r="AN25" i="1"/>
  <c r="R23" i="1"/>
  <c r="R25" i="1"/>
  <c r="Q80" i="17"/>
  <c r="Q81" i="17"/>
  <c r="AF47" i="15"/>
  <c r="AF50" i="15"/>
  <c r="AK46" i="1"/>
  <c r="N68" i="1"/>
  <c r="N171" i="1"/>
  <c r="N11" i="1"/>
  <c r="N39" i="1"/>
  <c r="AN49" i="16"/>
  <c r="AF49" i="16"/>
  <c r="G48" i="16"/>
  <c r="F46" i="16"/>
  <c r="F54" i="16"/>
  <c r="E14" i="16"/>
  <c r="P68" i="15"/>
  <c r="P69" i="15"/>
  <c r="P163" i="15"/>
  <c r="P164" i="15"/>
  <c r="P11" i="15"/>
  <c r="P39" i="15"/>
  <c r="F163" i="15"/>
  <c r="F164" i="15"/>
  <c r="F165" i="15"/>
  <c r="F68" i="15"/>
  <c r="F10" i="15"/>
  <c r="G10" i="15"/>
  <c r="H10" i="15"/>
  <c r="I10" i="15"/>
  <c r="J10" i="15"/>
  <c r="K10" i="15"/>
  <c r="L10" i="15"/>
  <c r="M10" i="15"/>
  <c r="N10" i="15"/>
  <c r="O10" i="15"/>
  <c r="P10" i="15"/>
  <c r="Q10" i="15"/>
  <c r="R10" i="15"/>
  <c r="S10" i="15"/>
  <c r="T10" i="15"/>
  <c r="U10" i="15"/>
  <c r="V10" i="15"/>
  <c r="W10" i="15"/>
  <c r="X10" i="15"/>
  <c r="Y10" i="15"/>
  <c r="Z10" i="15"/>
  <c r="AA10" i="15"/>
  <c r="AB10" i="15"/>
  <c r="AC10" i="15"/>
  <c r="AD10" i="15"/>
  <c r="AE10" i="15"/>
  <c r="AF10" i="15"/>
  <c r="AG10" i="15"/>
  <c r="AH10" i="15"/>
  <c r="AI10" i="15"/>
  <c r="AJ10" i="15"/>
  <c r="AK10" i="15"/>
  <c r="AL10" i="15"/>
  <c r="AM10" i="15"/>
  <c r="AN10" i="15"/>
  <c r="Y9" i="17"/>
  <c r="Y77" i="17"/>
  <c r="AE46" i="17"/>
  <c r="K161" i="17"/>
  <c r="K162" i="17"/>
  <c r="E162" i="17"/>
  <c r="D20" i="2"/>
  <c r="P69" i="1"/>
  <c r="P171" i="1"/>
  <c r="AE11" i="16"/>
  <c r="AE39" i="16"/>
  <c r="AE171" i="16"/>
  <c r="J22" i="17"/>
  <c r="J23" i="17"/>
  <c r="J25" i="17"/>
  <c r="X19" i="1"/>
  <c r="X47" i="1"/>
  <c r="X22" i="1"/>
  <c r="Q19" i="15"/>
  <c r="Q22" i="15"/>
  <c r="AA19" i="17"/>
  <c r="AA23" i="17"/>
  <c r="AA25" i="17"/>
  <c r="W22" i="17"/>
  <c r="X48" i="1"/>
  <c r="AL22" i="1"/>
  <c r="AL23" i="1"/>
  <c r="AL25" i="1"/>
  <c r="AG171" i="1"/>
  <c r="AG11" i="1"/>
  <c r="AG39" i="1"/>
  <c r="Z171" i="1"/>
  <c r="Z11" i="1"/>
  <c r="Z39" i="1"/>
  <c r="Q49" i="1"/>
  <c r="J22" i="1"/>
  <c r="J19" i="1"/>
  <c r="I69" i="1"/>
  <c r="I171" i="1"/>
  <c r="I11" i="1"/>
  <c r="I39" i="1"/>
  <c r="I68" i="1"/>
  <c r="G48" i="1"/>
  <c r="G56" i="1"/>
  <c r="AF19" i="16"/>
  <c r="AF47" i="16"/>
  <c r="R171" i="16"/>
  <c r="R11" i="16"/>
  <c r="R39" i="16"/>
  <c r="N49" i="16"/>
  <c r="M48" i="16"/>
  <c r="Q163" i="15"/>
  <c r="Q164" i="15"/>
  <c r="Q69" i="15"/>
  <c r="I48" i="15"/>
  <c r="E27" i="15"/>
  <c r="AF77" i="17"/>
  <c r="AF9" i="17"/>
  <c r="N49" i="17"/>
  <c r="AB48" i="17"/>
  <c r="X48" i="17"/>
  <c r="U68" i="16"/>
  <c r="U171" i="16"/>
  <c r="U163" i="16"/>
  <c r="E30" i="1"/>
  <c r="J69" i="16"/>
  <c r="E27" i="16"/>
  <c r="O80" i="17"/>
  <c r="O81" i="17"/>
  <c r="M32" i="17"/>
  <c r="AK19" i="17"/>
  <c r="S69" i="1"/>
  <c r="S11" i="1"/>
  <c r="S39" i="1"/>
  <c r="AD49" i="15"/>
  <c r="O48" i="15"/>
  <c r="O50" i="15"/>
  <c r="L69" i="15"/>
  <c r="L163" i="15"/>
  <c r="L164" i="15"/>
  <c r="L11" i="15"/>
  <c r="L39" i="15"/>
  <c r="L68" i="15"/>
  <c r="H50" i="15"/>
  <c r="T80" i="17"/>
  <c r="T81" i="17"/>
  <c r="E17" i="17"/>
  <c r="G19" i="17"/>
  <c r="M32" i="1"/>
  <c r="Y19" i="15"/>
  <c r="Y47" i="15"/>
  <c r="R19" i="15"/>
  <c r="AE23" i="1"/>
  <c r="AE25" i="1"/>
  <c r="U5" i="8"/>
  <c r="L25" i="1"/>
  <c r="X19" i="16"/>
  <c r="G77" i="17"/>
  <c r="I19" i="15"/>
  <c r="I47" i="15"/>
  <c r="P23" i="17"/>
  <c r="P25" i="17"/>
  <c r="P25" i="1"/>
  <c r="U25" i="17"/>
  <c r="K81" i="17"/>
  <c r="V19" i="15"/>
  <c r="V32" i="15"/>
  <c r="W50" i="1"/>
  <c r="AJ19" i="16"/>
  <c r="N19" i="16"/>
  <c r="N47" i="16"/>
  <c r="AJ25" i="1"/>
  <c r="AN19" i="1"/>
  <c r="I19" i="1"/>
  <c r="AL19" i="15"/>
  <c r="T5" i="8"/>
  <c r="AB22" i="16"/>
  <c r="F3" i="1"/>
  <c r="F3" i="15"/>
  <c r="X5" i="8"/>
  <c r="N5" i="8"/>
  <c r="F76" i="15"/>
  <c r="F190" i="15"/>
  <c r="I5" i="8"/>
  <c r="P5" i="8"/>
  <c r="S5" i="8"/>
  <c r="W5" i="8"/>
  <c r="Y5" i="8"/>
  <c r="Z5" i="8"/>
  <c r="F193" i="16"/>
  <c r="O5" i="8"/>
  <c r="K5" i="8"/>
  <c r="V5" i="8"/>
  <c r="L5" i="8"/>
  <c r="G54" i="1"/>
  <c r="G102" i="16"/>
  <c r="G103" i="16"/>
  <c r="J5" i="8"/>
  <c r="M5" i="8"/>
  <c r="H5" i="8"/>
  <c r="F55" i="16"/>
  <c r="G23" i="16"/>
  <c r="G25" i="16"/>
  <c r="I23" i="1"/>
  <c r="I25" i="1"/>
  <c r="Q23" i="1"/>
  <c r="Q25" i="1"/>
  <c r="V23" i="1"/>
  <c r="V25" i="1"/>
  <c r="G41" i="1"/>
  <c r="G75" i="1"/>
  <c r="G76" i="1"/>
  <c r="N163" i="16"/>
  <c r="N164" i="16"/>
  <c r="F57" i="17"/>
  <c r="AN32" i="17"/>
  <c r="S69" i="15"/>
  <c r="AH23" i="17"/>
  <c r="AH25" i="17"/>
  <c r="AE23" i="17"/>
  <c r="AE25" i="17"/>
  <c r="Z11" i="17"/>
  <c r="Z39" i="17"/>
  <c r="X23" i="17"/>
  <c r="X25" i="17"/>
  <c r="F23" i="17"/>
  <c r="N23" i="17"/>
  <c r="N25" i="17"/>
  <c r="S47" i="15"/>
  <c r="AJ23" i="16"/>
  <c r="AJ25" i="16"/>
  <c r="AD23" i="1"/>
  <c r="AD25" i="1"/>
  <c r="Y23" i="1"/>
  <c r="Y25" i="1"/>
  <c r="W23" i="1"/>
  <c r="W25" i="1"/>
  <c r="J23" i="1"/>
  <c r="P32" i="17"/>
  <c r="S163" i="15"/>
  <c r="S164" i="15"/>
  <c r="S11" i="15"/>
  <c r="S39" i="15"/>
  <c r="O11" i="15"/>
  <c r="O39" i="15"/>
  <c r="E9" i="15"/>
  <c r="AJ23" i="17"/>
  <c r="AJ25" i="17"/>
  <c r="Z23" i="17"/>
  <c r="Z25" i="17"/>
  <c r="W11" i="17"/>
  <c r="W39" i="17"/>
  <c r="G23" i="17"/>
  <c r="J81" i="17"/>
  <c r="N69" i="16"/>
  <c r="N68" i="16"/>
  <c r="AJ32" i="17"/>
  <c r="AJ47" i="17"/>
  <c r="AJ50" i="17"/>
  <c r="H2" i="15"/>
  <c r="G36" i="15"/>
  <c r="O23" i="17"/>
  <c r="O25" i="17"/>
  <c r="I23" i="17"/>
  <c r="Y23" i="17"/>
  <c r="Y25" i="17"/>
  <c r="AC23" i="17"/>
  <c r="AC25" i="17"/>
  <c r="R23" i="17"/>
  <c r="R25" i="17"/>
  <c r="L23" i="17"/>
  <c r="L25" i="17"/>
  <c r="AF23" i="17"/>
  <c r="AF25" i="17"/>
  <c r="M182" i="1"/>
  <c r="M190" i="1"/>
  <c r="F32" i="16"/>
  <c r="U80" i="17"/>
  <c r="G62" i="1"/>
  <c r="G93" i="1"/>
  <c r="I80" i="17"/>
  <c r="I81" i="17"/>
  <c r="F94" i="15"/>
  <c r="F10" i="16"/>
  <c r="F68" i="16"/>
  <c r="F70" i="16"/>
  <c r="F96" i="16"/>
  <c r="S69" i="17"/>
  <c r="AM19" i="16"/>
  <c r="AD19" i="16"/>
  <c r="H19" i="16"/>
  <c r="Z19" i="17"/>
  <c r="Z47" i="17"/>
  <c r="Z50" i="17"/>
  <c r="R5" i="8"/>
  <c r="F176" i="1"/>
  <c r="F177" i="1"/>
  <c r="F175" i="1"/>
  <c r="F178" i="1"/>
  <c r="U19" i="16"/>
  <c r="G10" i="1"/>
  <c r="G172" i="1"/>
  <c r="N19" i="15"/>
  <c r="L69" i="16"/>
  <c r="Z19" i="16"/>
  <c r="F19" i="15"/>
  <c r="N23" i="1"/>
  <c r="N25" i="1"/>
  <c r="F42" i="15"/>
  <c r="Q68" i="1"/>
  <c r="Q11" i="1"/>
  <c r="Q69" i="1"/>
  <c r="E9" i="1"/>
  <c r="Q171" i="1"/>
  <c r="I3" i="16"/>
  <c r="G39" i="16"/>
  <c r="R178" i="17"/>
  <c r="R190" i="17"/>
  <c r="R198" i="17"/>
  <c r="S164" i="1"/>
  <c r="Q182" i="16"/>
  <c r="AD181" i="17"/>
  <c r="AD11" i="17"/>
  <c r="AD39" i="17"/>
  <c r="R11" i="17"/>
  <c r="R39" i="17"/>
  <c r="P81" i="17"/>
  <c r="P80" i="17"/>
  <c r="V11" i="17"/>
  <c r="V39" i="17"/>
  <c r="F57" i="16"/>
  <c r="R80" i="17"/>
  <c r="R81" i="17"/>
  <c r="F81" i="17"/>
  <c r="F80" i="17"/>
  <c r="E17" i="15"/>
  <c r="AM81" i="17"/>
  <c r="L80" i="17"/>
  <c r="L81" i="17"/>
  <c r="O158" i="17"/>
  <c r="O9" i="17"/>
  <c r="J19" i="17"/>
  <c r="O68" i="16"/>
  <c r="O69" i="16"/>
  <c r="T22" i="17"/>
  <c r="T19" i="17"/>
  <c r="H32" i="15"/>
  <c r="AI32" i="16"/>
  <c r="AI48" i="16"/>
  <c r="V171" i="16"/>
  <c r="F19" i="1"/>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O19" i="16"/>
  <c r="E17" i="16"/>
  <c r="I69" i="16"/>
  <c r="E9" i="16"/>
  <c r="AA69" i="16"/>
  <c r="H9" i="17"/>
  <c r="H77" i="17"/>
  <c r="U69" i="16"/>
  <c r="G36" i="16"/>
  <c r="G57" i="16"/>
  <c r="H2" i="16"/>
  <c r="E27" i="17"/>
  <c r="E18" i="16"/>
  <c r="F9" i="17"/>
  <c r="F158" i="17"/>
  <c r="L19" i="15"/>
  <c r="AA11" i="17"/>
  <c r="AA39" i="17"/>
  <c r="F200" i="17"/>
  <c r="F91" i="17"/>
  <c r="F88" i="17"/>
  <c r="G94" i="1"/>
  <c r="G82" i="1"/>
  <c r="G85" i="1"/>
  <c r="F199" i="17"/>
  <c r="F87" i="17"/>
  <c r="F90" i="17"/>
  <c r="G192" i="1"/>
  <c r="G81" i="1"/>
  <c r="G84" i="1"/>
  <c r="G101" i="17"/>
  <c r="G156" i="17"/>
  <c r="G157" i="17"/>
  <c r="G89" i="17"/>
  <c r="G92" i="17"/>
  <c r="G80" i="1"/>
  <c r="G83" i="1"/>
  <c r="G199" i="17"/>
  <c r="G90" i="17"/>
  <c r="G87" i="17"/>
  <c r="Q194" i="17"/>
  <c r="Q209" i="17"/>
  <c r="G100" i="17"/>
  <c r="G150" i="17"/>
  <c r="P11" i="17"/>
  <c r="P39" i="17"/>
  <c r="N50" i="17"/>
  <c r="N80" i="17"/>
  <c r="AN32" i="16"/>
  <c r="V32" i="16"/>
  <c r="F81" i="16"/>
  <c r="F84" i="16"/>
  <c r="F83" i="16"/>
  <c r="F80" i="16"/>
  <c r="X32" i="15"/>
  <c r="AN32" i="15"/>
  <c r="F63" i="1"/>
  <c r="Q50" i="1"/>
  <c r="Y50" i="1"/>
  <c r="R182" i="1"/>
  <c r="R190" i="1"/>
  <c r="L23" i="15"/>
  <c r="L25" i="15"/>
  <c r="K23" i="15"/>
  <c r="K25" i="15"/>
  <c r="AJ23" i="15"/>
  <c r="AJ25" i="15"/>
  <c r="K190" i="17"/>
  <c r="K198" i="17"/>
  <c r="AE23" i="15"/>
  <c r="AE25" i="15"/>
  <c r="J23" i="15"/>
  <c r="J25" i="15"/>
  <c r="X23" i="15"/>
  <c r="X25" i="15"/>
  <c r="G32" i="16"/>
  <c r="T32" i="16"/>
  <c r="K32" i="1"/>
  <c r="AL23" i="15"/>
  <c r="AL25" i="15"/>
  <c r="V23" i="15"/>
  <c r="V25" i="15"/>
  <c r="AM23" i="15"/>
  <c r="AM25" i="15"/>
  <c r="P23" i="15"/>
  <c r="P25" i="15"/>
  <c r="L47" i="1"/>
  <c r="L50" i="1"/>
  <c r="Y23" i="15"/>
  <c r="Y25" i="15"/>
  <c r="N23" i="15"/>
  <c r="N25" i="15"/>
  <c r="K47" i="16"/>
  <c r="K50" i="16"/>
  <c r="G23" i="15"/>
  <c r="G25" i="15"/>
  <c r="AG23" i="15"/>
  <c r="AG25" i="15"/>
  <c r="AK23" i="15"/>
  <c r="AK25" i="15"/>
  <c r="G50" i="16"/>
  <c r="H62" i="1"/>
  <c r="H93" i="1"/>
  <c r="F32" i="17"/>
  <c r="S23" i="15"/>
  <c r="S25" i="15"/>
  <c r="AN23" i="15"/>
  <c r="AN25" i="15"/>
  <c r="AI23" i="15"/>
  <c r="AI25" i="15"/>
  <c r="Q23" i="15"/>
  <c r="Q25" i="15"/>
  <c r="F23" i="15"/>
  <c r="F25" i="15"/>
  <c r="AD23" i="15"/>
  <c r="AD25" i="15"/>
  <c r="H54" i="1"/>
  <c r="F129" i="17"/>
  <c r="F132" i="17"/>
  <c r="G130" i="17"/>
  <c r="G131" i="17"/>
  <c r="F50" i="17"/>
  <c r="F51" i="17"/>
  <c r="AF23" i="15"/>
  <c r="AF25" i="15"/>
  <c r="AB23" i="15"/>
  <c r="AB25" i="15"/>
  <c r="T23" i="15"/>
  <c r="T25" i="15"/>
  <c r="AH23" i="15"/>
  <c r="AH25" i="15"/>
  <c r="W23" i="15"/>
  <c r="W25" i="15"/>
  <c r="H41" i="1"/>
  <c r="H75" i="1"/>
  <c r="H76" i="1"/>
  <c r="H77" i="1"/>
  <c r="H109" i="1"/>
  <c r="U23" i="15"/>
  <c r="U25" i="15"/>
  <c r="H23" i="15"/>
  <c r="H25" i="15"/>
  <c r="AA23" i="15"/>
  <c r="AA25" i="15"/>
  <c r="Z23" i="15"/>
  <c r="Z25" i="15"/>
  <c r="R23" i="15"/>
  <c r="O23" i="15"/>
  <c r="O25" i="15"/>
  <c r="H40" i="1"/>
  <c r="I23" i="15"/>
  <c r="I25" i="15"/>
  <c r="AC23" i="15"/>
  <c r="AC25" i="15"/>
  <c r="H57" i="1"/>
  <c r="H70" i="1"/>
  <c r="H96" i="1"/>
  <c r="AG32" i="17"/>
  <c r="AG32" i="1"/>
  <c r="AH32" i="15"/>
  <c r="AF32" i="17"/>
  <c r="I190" i="17"/>
  <c r="I198" i="17"/>
  <c r="Y32" i="15"/>
  <c r="S32" i="16"/>
  <c r="AD50" i="15"/>
  <c r="AK47" i="16"/>
  <c r="AK50" i="16"/>
  <c r="F151" i="17"/>
  <c r="F153" i="17"/>
  <c r="AB32" i="17"/>
  <c r="AC47" i="1"/>
  <c r="AC50" i="1"/>
  <c r="O50" i="17"/>
  <c r="E30" i="15"/>
  <c r="U182" i="16"/>
  <c r="U190" i="16"/>
  <c r="L50" i="16"/>
  <c r="S32" i="17"/>
  <c r="AD32" i="17"/>
  <c r="M32" i="16"/>
  <c r="M50" i="16"/>
  <c r="AI32" i="1"/>
  <c r="I2" i="1"/>
  <c r="I36" i="1"/>
  <c r="I57" i="1"/>
  <c r="H55" i="1"/>
  <c r="Y32" i="1"/>
  <c r="I32" i="16"/>
  <c r="Q50" i="17"/>
  <c r="L32" i="16"/>
  <c r="P32" i="1"/>
  <c r="AE32" i="17"/>
  <c r="J2" i="1"/>
  <c r="J36" i="1"/>
  <c r="J40" i="1"/>
  <c r="AC32" i="17"/>
  <c r="H56" i="1"/>
  <c r="X50" i="17"/>
  <c r="H65" i="1"/>
  <c r="H141" i="1"/>
  <c r="W32" i="17"/>
  <c r="G195" i="1"/>
  <c r="AK32" i="15"/>
  <c r="AB50" i="17"/>
  <c r="AN50" i="16"/>
  <c r="R47" i="1"/>
  <c r="R50" i="1"/>
  <c r="W32" i="1"/>
  <c r="AA32" i="1"/>
  <c r="H32" i="1"/>
  <c r="AH32" i="17"/>
  <c r="AE50" i="17"/>
  <c r="K32" i="17"/>
  <c r="AM32" i="1"/>
  <c r="O32" i="15"/>
  <c r="L182" i="1"/>
  <c r="L190" i="1"/>
  <c r="G70" i="17"/>
  <c r="G103" i="17"/>
  <c r="AI50" i="1"/>
  <c r="Q32" i="1"/>
  <c r="R50" i="17"/>
  <c r="F166" i="16"/>
  <c r="F168" i="16"/>
  <c r="F186" i="16"/>
  <c r="F201" i="16"/>
  <c r="AJ32" i="15"/>
  <c r="AL32" i="1"/>
  <c r="X32" i="17"/>
  <c r="T68" i="17"/>
  <c r="R32" i="17"/>
  <c r="F99" i="17"/>
  <c r="Y32" i="16"/>
  <c r="AK32" i="1"/>
  <c r="AB50" i="16"/>
  <c r="L32" i="17"/>
  <c r="U182" i="1"/>
  <c r="U190" i="1"/>
  <c r="G47" i="15"/>
  <c r="G55" i="15"/>
  <c r="E19" i="15"/>
  <c r="AB47" i="1"/>
  <c r="AB50" i="1"/>
  <c r="F174" i="1"/>
  <c r="F179" i="1"/>
  <c r="F180" i="1"/>
  <c r="G3" i="17"/>
  <c r="G109" i="17"/>
  <c r="G110" i="17"/>
  <c r="AD32" i="15"/>
  <c r="AK50" i="1"/>
  <c r="P32" i="15"/>
  <c r="AG32" i="16"/>
  <c r="E19" i="1"/>
  <c r="Y32" i="17"/>
  <c r="U190" i="17"/>
  <c r="U198" i="17"/>
  <c r="I23" i="16"/>
  <c r="I25" i="16"/>
  <c r="G63" i="1"/>
  <c r="K32" i="15"/>
  <c r="AB32" i="16"/>
  <c r="AE32" i="16"/>
  <c r="F23" i="16"/>
  <c r="F63" i="16"/>
  <c r="X50" i="1"/>
  <c r="T181" i="17"/>
  <c r="T190" i="17"/>
  <c r="T198" i="17"/>
  <c r="AE23" i="16"/>
  <c r="AE25" i="16"/>
  <c r="T11" i="17"/>
  <c r="T39" i="17"/>
  <c r="I50" i="16"/>
  <c r="AJ47" i="1"/>
  <c r="AJ50" i="1"/>
  <c r="N32" i="17"/>
  <c r="U23" i="16"/>
  <c r="U25" i="16"/>
  <c r="Q23" i="16"/>
  <c r="Q25" i="16"/>
  <c r="AI23" i="16"/>
  <c r="AI25" i="16"/>
  <c r="F141" i="1"/>
  <c r="X23" i="16"/>
  <c r="X25" i="16"/>
  <c r="S178" i="17"/>
  <c r="S190" i="17"/>
  <c r="S198" i="17"/>
  <c r="AB23" i="16"/>
  <c r="AB25" i="16"/>
  <c r="AL23" i="16"/>
  <c r="AL25" i="16"/>
  <c r="G50" i="1"/>
  <c r="Z32" i="1"/>
  <c r="P50" i="15"/>
  <c r="N190" i="17"/>
  <c r="N198" i="17"/>
  <c r="AN23" i="16"/>
  <c r="AN25" i="16"/>
  <c r="J32" i="15"/>
  <c r="Y23" i="16"/>
  <c r="Y25" i="16"/>
  <c r="L23" i="16"/>
  <c r="L25" i="16"/>
  <c r="Z50" i="1"/>
  <c r="N50" i="1"/>
  <c r="S23" i="16"/>
  <c r="S25" i="16"/>
  <c r="R23" i="16"/>
  <c r="R25" i="16"/>
  <c r="D17" i="2"/>
  <c r="V23" i="16"/>
  <c r="V25" i="16"/>
  <c r="G32" i="1"/>
  <c r="N32" i="1"/>
  <c r="V32" i="17"/>
  <c r="AA23" i="16"/>
  <c r="AA25" i="16"/>
  <c r="AF32" i="1"/>
  <c r="AI32" i="17"/>
  <c r="F101" i="1"/>
  <c r="AK23" i="16"/>
  <c r="AK25" i="16"/>
  <c r="G79" i="17"/>
  <c r="F42" i="1"/>
  <c r="G42" i="1"/>
  <c r="AB32" i="15"/>
  <c r="E22" i="1"/>
  <c r="M32" i="15"/>
  <c r="Z47" i="15"/>
  <c r="Z50" i="15"/>
  <c r="Z32" i="15"/>
  <c r="AI32" i="15"/>
  <c r="H10" i="1"/>
  <c r="I10" i="1"/>
  <c r="M178" i="17"/>
  <c r="M190" i="17"/>
  <c r="M198" i="17"/>
  <c r="J32" i="16"/>
  <c r="N50" i="16"/>
  <c r="F163" i="1"/>
  <c r="F164" i="1"/>
  <c r="F165" i="1"/>
  <c r="F166" i="1"/>
  <c r="W23" i="16"/>
  <c r="W25" i="16"/>
  <c r="J23" i="16"/>
  <c r="J25" i="16"/>
  <c r="M23" i="16"/>
  <c r="M25" i="16"/>
  <c r="T23" i="16"/>
  <c r="T25" i="16"/>
  <c r="Z23" i="16"/>
  <c r="Z25" i="16"/>
  <c r="AD23" i="16"/>
  <c r="AD25" i="16"/>
  <c r="AG23" i="16"/>
  <c r="AG25" i="16"/>
  <c r="AH23" i="16"/>
  <c r="AH25" i="16"/>
  <c r="N23" i="16"/>
  <c r="N25" i="16"/>
  <c r="AC23" i="16"/>
  <c r="AC25" i="16"/>
  <c r="P23" i="16"/>
  <c r="P25" i="16"/>
  <c r="O23" i="16"/>
  <c r="O25" i="16"/>
  <c r="AM23" i="16"/>
  <c r="AM25" i="16"/>
  <c r="K23" i="16"/>
  <c r="K25" i="16"/>
  <c r="AF23" i="16"/>
  <c r="AF25" i="16"/>
  <c r="G99" i="17"/>
  <c r="E48" i="15"/>
  <c r="AN50" i="15"/>
  <c r="AA32" i="15"/>
  <c r="J194" i="17"/>
  <c r="J209" i="17"/>
  <c r="F42" i="16"/>
  <c r="R47" i="16"/>
  <c r="R50" i="16"/>
  <c r="R32" i="16"/>
  <c r="I163" i="16"/>
  <c r="I164" i="16"/>
  <c r="I182" i="16"/>
  <c r="I190" i="16"/>
  <c r="E49" i="1"/>
  <c r="H182" i="1"/>
  <c r="H190" i="1"/>
  <c r="I32" i="15"/>
  <c r="N32" i="16"/>
  <c r="H36" i="17"/>
  <c r="I2" i="17"/>
  <c r="K163" i="16"/>
  <c r="K164" i="16"/>
  <c r="K182" i="16"/>
  <c r="K190" i="16"/>
  <c r="AH32" i="1"/>
  <c r="T32" i="1"/>
  <c r="T47" i="1"/>
  <c r="T50" i="1"/>
  <c r="V47" i="1"/>
  <c r="V50" i="1"/>
  <c r="V32" i="1"/>
  <c r="E46" i="16"/>
  <c r="E22" i="15"/>
  <c r="AE47" i="1"/>
  <c r="AE50" i="1"/>
  <c r="AE32" i="1"/>
  <c r="V47" i="15"/>
  <c r="V50" i="15"/>
  <c r="Q47" i="16"/>
  <c r="Q50" i="16"/>
  <c r="Q32" i="16"/>
  <c r="E49" i="16"/>
  <c r="O32" i="1"/>
  <c r="O47" i="1"/>
  <c r="O50" i="1"/>
  <c r="AM47" i="17"/>
  <c r="AM50" i="17"/>
  <c r="AM32" i="17"/>
  <c r="O182" i="1"/>
  <c r="O190" i="1"/>
  <c r="G58" i="1"/>
  <c r="E22" i="16"/>
  <c r="I32" i="17"/>
  <c r="X32" i="1"/>
  <c r="AF32" i="16"/>
  <c r="E49" i="15"/>
  <c r="U47" i="17"/>
  <c r="U50" i="17"/>
  <c r="U32" i="17"/>
  <c r="AD32" i="1"/>
  <c r="AD47" i="1"/>
  <c r="AD50" i="1"/>
  <c r="G201" i="17"/>
  <c r="G65" i="15"/>
  <c r="G100" i="15"/>
  <c r="G193" i="1"/>
  <c r="F50" i="16"/>
  <c r="F51" i="16"/>
  <c r="G51" i="16"/>
  <c r="G190" i="17"/>
  <c r="G198" i="17"/>
  <c r="T182" i="16"/>
  <c r="T190" i="16"/>
  <c r="T163" i="16"/>
  <c r="T164" i="16"/>
  <c r="P194" i="17"/>
  <c r="P209" i="17"/>
  <c r="E11" i="16"/>
  <c r="F166" i="15"/>
  <c r="F168" i="15"/>
  <c r="L182" i="16"/>
  <c r="L190" i="16"/>
  <c r="L163" i="16"/>
  <c r="L164" i="16"/>
  <c r="AA47" i="16"/>
  <c r="AA50" i="16"/>
  <c r="AA32" i="16"/>
  <c r="M50" i="17"/>
  <c r="E46" i="17"/>
  <c r="AA47" i="17"/>
  <c r="AA50" i="17"/>
  <c r="AA32" i="17"/>
  <c r="P32" i="16"/>
  <c r="P47" i="16"/>
  <c r="P50" i="16"/>
  <c r="T163" i="1"/>
  <c r="T164" i="1"/>
  <c r="T182" i="1"/>
  <c r="T190" i="1"/>
  <c r="G81" i="17"/>
  <c r="G80" i="17"/>
  <c r="AF50" i="16"/>
  <c r="F56" i="17"/>
  <c r="E48" i="17"/>
  <c r="J163" i="1"/>
  <c r="J164" i="1"/>
  <c r="J182" i="1"/>
  <c r="J190" i="1"/>
  <c r="L190" i="17"/>
  <c r="L198" i="17"/>
  <c r="L178" i="17"/>
  <c r="F56" i="1"/>
  <c r="E48" i="1"/>
  <c r="AJ47" i="16"/>
  <c r="AJ50" i="16"/>
  <c r="AJ32" i="16"/>
  <c r="AL47" i="15"/>
  <c r="AL50" i="15"/>
  <c r="AL32" i="15"/>
  <c r="G47" i="17"/>
  <c r="G32" i="17"/>
  <c r="E46" i="15"/>
  <c r="K50" i="15"/>
  <c r="U32" i="15"/>
  <c r="U47" i="15"/>
  <c r="U50" i="15"/>
  <c r="AI11" i="17"/>
  <c r="AI39" i="17"/>
  <c r="AI181" i="17"/>
  <c r="F54" i="1"/>
  <c r="E46" i="1"/>
  <c r="T32" i="15"/>
  <c r="AC32" i="15"/>
  <c r="I47" i="1"/>
  <c r="I32" i="1"/>
  <c r="R47" i="15"/>
  <c r="R50" i="15"/>
  <c r="R32" i="15"/>
  <c r="AK47" i="17"/>
  <c r="AK50" i="17"/>
  <c r="AK32" i="17"/>
  <c r="I163" i="1"/>
  <c r="I164" i="1"/>
  <c r="I182" i="1"/>
  <c r="I190" i="1"/>
  <c r="Q47" i="15"/>
  <c r="Q50" i="15"/>
  <c r="Q32" i="15"/>
  <c r="AL181" i="17"/>
  <c r="AL11" i="17"/>
  <c r="AL39" i="17"/>
  <c r="AM32" i="15"/>
  <c r="G63" i="15"/>
  <c r="AN32" i="1"/>
  <c r="AN47" i="1"/>
  <c r="AN50" i="1"/>
  <c r="I50" i="15"/>
  <c r="P163" i="1"/>
  <c r="P164" i="1"/>
  <c r="P182" i="1"/>
  <c r="P190" i="1"/>
  <c r="Y11" i="17"/>
  <c r="Y39" i="17"/>
  <c r="Y181" i="17"/>
  <c r="E19" i="17"/>
  <c r="X47" i="16"/>
  <c r="X50" i="16"/>
  <c r="X32" i="16"/>
  <c r="E49" i="17"/>
  <c r="R182" i="16"/>
  <c r="R190" i="16"/>
  <c r="R163" i="16"/>
  <c r="R164" i="16"/>
  <c r="J47" i="1"/>
  <c r="J32" i="1"/>
  <c r="F191" i="16"/>
  <c r="F92" i="16"/>
  <c r="N182" i="1"/>
  <c r="N190" i="1"/>
  <c r="N163" i="1"/>
  <c r="N164" i="1"/>
  <c r="U47" i="1"/>
  <c r="U50" i="1"/>
  <c r="U32" i="1"/>
  <c r="E22" i="17"/>
  <c r="H103" i="16"/>
  <c r="AF181" i="17"/>
  <c r="AF11" i="17"/>
  <c r="AF39" i="17"/>
  <c r="K163" i="1"/>
  <c r="K164" i="1"/>
  <c r="K182" i="1"/>
  <c r="K190" i="1"/>
  <c r="AG47" i="15"/>
  <c r="AG50" i="15"/>
  <c r="AG32" i="15"/>
  <c r="J163" i="16"/>
  <c r="J164" i="16"/>
  <c r="J182" i="16"/>
  <c r="J190" i="16"/>
  <c r="H47" i="17"/>
  <c r="H32" i="17"/>
  <c r="AB5" i="8"/>
  <c r="G3" i="15"/>
  <c r="F102" i="15"/>
  <c r="G87" i="1"/>
  <c r="G203" i="1"/>
  <c r="F102" i="1"/>
  <c r="G3" i="1"/>
  <c r="G92" i="1"/>
  <c r="G191" i="1"/>
  <c r="G100" i="1"/>
  <c r="G141" i="1"/>
  <c r="G86" i="1"/>
  <c r="G202" i="1"/>
  <c r="G122" i="1"/>
  <c r="F77" i="15"/>
  <c r="F108" i="15"/>
  <c r="G10" i="16"/>
  <c r="F172" i="16"/>
  <c r="I25" i="17"/>
  <c r="E23" i="1"/>
  <c r="F32" i="15"/>
  <c r="F47" i="15"/>
  <c r="G62" i="15"/>
  <c r="G93" i="15"/>
  <c r="AM47" i="16"/>
  <c r="AM50" i="16"/>
  <c r="AM32" i="16"/>
  <c r="G25" i="17"/>
  <c r="G65" i="17"/>
  <c r="G107" i="17"/>
  <c r="G63" i="17"/>
  <c r="Z47" i="16"/>
  <c r="Z50" i="16"/>
  <c r="Z32" i="16"/>
  <c r="G178" i="1"/>
  <c r="G176" i="1"/>
  <c r="G175" i="1"/>
  <c r="G174" i="1"/>
  <c r="G177" i="1"/>
  <c r="E39" i="15"/>
  <c r="U47" i="16"/>
  <c r="U50" i="16"/>
  <c r="U32" i="16"/>
  <c r="E11" i="15"/>
  <c r="S50" i="15"/>
  <c r="G56" i="15"/>
  <c r="G54" i="15"/>
  <c r="G57" i="15"/>
  <c r="G40" i="15"/>
  <c r="AD69" i="15"/>
  <c r="AC69" i="15"/>
  <c r="AF69" i="15"/>
  <c r="AK69" i="15"/>
  <c r="AN69" i="15"/>
  <c r="X69" i="15"/>
  <c r="AB69" i="15"/>
  <c r="AG69" i="15"/>
  <c r="Z69" i="15"/>
  <c r="AI69" i="15"/>
  <c r="AM69" i="15"/>
  <c r="W69" i="15"/>
  <c r="Y69" i="15"/>
  <c r="AA69" i="15"/>
  <c r="AE69" i="15"/>
  <c r="AH69" i="15"/>
  <c r="V69" i="15"/>
  <c r="AJ69" i="15"/>
  <c r="AL69" i="15"/>
  <c r="J25" i="1"/>
  <c r="F203" i="17"/>
  <c r="AF69" i="16"/>
  <c r="H32" i="16"/>
  <c r="H47" i="16"/>
  <c r="H50" i="16"/>
  <c r="H36" i="15"/>
  <c r="H63" i="15"/>
  <c r="I2" i="15"/>
  <c r="F192" i="16"/>
  <c r="F86" i="16"/>
  <c r="F122" i="16"/>
  <c r="F125" i="16"/>
  <c r="F87" i="16"/>
  <c r="F203" i="16"/>
  <c r="AD32" i="16"/>
  <c r="AD47" i="16"/>
  <c r="AD50" i="16"/>
  <c r="Z32" i="17"/>
  <c r="AE69" i="16"/>
  <c r="N47" i="15"/>
  <c r="N32" i="15"/>
  <c r="G41" i="15"/>
  <c r="G75" i="15"/>
  <c r="G76" i="15"/>
  <c r="G77" i="15"/>
  <c r="G109" i="15"/>
  <c r="F25" i="17"/>
  <c r="E23" i="17"/>
  <c r="F63" i="17"/>
  <c r="F76" i="16"/>
  <c r="F200" i="16"/>
  <c r="G195" i="16"/>
  <c r="G70" i="16"/>
  <c r="F109" i="1"/>
  <c r="F108" i="1"/>
  <c r="R25" i="15"/>
  <c r="L47" i="15"/>
  <c r="L32" i="15"/>
  <c r="E19" i="16"/>
  <c r="AI50" i="16"/>
  <c r="E48" i="16"/>
  <c r="Q39" i="1"/>
  <c r="E11" i="1"/>
  <c r="O47" i="16"/>
  <c r="O32" i="16"/>
  <c r="F82" i="17"/>
  <c r="F195" i="16"/>
  <c r="F58" i="16"/>
  <c r="Q190" i="16"/>
  <c r="F200" i="1"/>
  <c r="T32" i="17"/>
  <c r="T47" i="17"/>
  <c r="J47" i="17"/>
  <c r="J32" i="17"/>
  <c r="W50" i="17"/>
  <c r="G200" i="1"/>
  <c r="I102" i="16"/>
  <c r="J3" i="16"/>
  <c r="H80" i="17"/>
  <c r="H81" i="17"/>
  <c r="E171" i="16"/>
  <c r="O11" i="17"/>
  <c r="O39" i="17"/>
  <c r="O69" i="17"/>
  <c r="O68" i="17"/>
  <c r="O181" i="17"/>
  <c r="AL69" i="16"/>
  <c r="AI69" i="16"/>
  <c r="G55" i="16"/>
  <c r="G77" i="1"/>
  <c r="R194" i="17"/>
  <c r="R209" i="17"/>
  <c r="U164" i="16"/>
  <c r="G41" i="16"/>
  <c r="E39" i="16"/>
  <c r="Q163" i="1"/>
  <c r="Q182" i="1"/>
  <c r="E171" i="1"/>
  <c r="F47" i="1"/>
  <c r="F32" i="1"/>
  <c r="H36" i="16"/>
  <c r="I2" i="16"/>
  <c r="H11" i="17"/>
  <c r="H39" i="17"/>
  <c r="H69" i="17"/>
  <c r="H68" i="17"/>
  <c r="H181" i="17"/>
  <c r="G50" i="15"/>
  <c r="T50" i="15"/>
  <c r="Y50" i="15"/>
  <c r="F63" i="15"/>
  <c r="F10" i="17"/>
  <c r="F181" i="17"/>
  <c r="F11" i="17"/>
  <c r="F70" i="17"/>
  <c r="E9" i="17"/>
  <c r="F68" i="17"/>
  <c r="F173" i="17"/>
  <c r="G56" i="16"/>
  <c r="G40" i="16"/>
  <c r="G54" i="16"/>
  <c r="G65" i="16"/>
  <c r="G63" i="16"/>
  <c r="G62" i="16"/>
  <c r="W69" i="16"/>
  <c r="X69" i="16"/>
  <c r="AB69" i="16"/>
  <c r="AJ69" i="16"/>
  <c r="Y69" i="16"/>
  <c r="AH69" i="16"/>
  <c r="AK69" i="16"/>
  <c r="Z69" i="16"/>
  <c r="AD69" i="16"/>
  <c r="V69" i="16"/>
  <c r="AC69" i="16"/>
  <c r="AG69" i="16"/>
  <c r="AN69" i="16"/>
  <c r="AM69" i="16"/>
  <c r="V69" i="1"/>
  <c r="X69" i="1"/>
  <c r="W69" i="1"/>
  <c r="Y69" i="1"/>
  <c r="AA69" i="1"/>
  <c r="AC69" i="1"/>
  <c r="AE69" i="1"/>
  <c r="AG69" i="1"/>
  <c r="AI69" i="1"/>
  <c r="AK69" i="1"/>
  <c r="AM69" i="1"/>
  <c r="AN69" i="1"/>
  <c r="Z69" i="1"/>
  <c r="AB69" i="1"/>
  <c r="AD69" i="1"/>
  <c r="AF69" i="1"/>
  <c r="AH69" i="1"/>
  <c r="AJ69" i="1"/>
  <c r="AL69" i="1"/>
  <c r="G83" i="15"/>
  <c r="G80" i="15"/>
  <c r="G85" i="15"/>
  <c r="G82" i="15"/>
  <c r="H94" i="1"/>
  <c r="H85" i="1"/>
  <c r="H82" i="1"/>
  <c r="H122" i="1"/>
  <c r="H81" i="1"/>
  <c r="H84" i="1"/>
  <c r="F58" i="17"/>
  <c r="F59" i="17"/>
  <c r="F89" i="17"/>
  <c r="F92" i="17"/>
  <c r="H92" i="1"/>
  <c r="H83" i="1"/>
  <c r="H80" i="1"/>
  <c r="F85" i="1"/>
  <c r="F82" i="1"/>
  <c r="F80" i="1"/>
  <c r="F83" i="1"/>
  <c r="G84" i="15"/>
  <c r="G81" i="15"/>
  <c r="G83" i="16"/>
  <c r="G80" i="16"/>
  <c r="G81" i="16"/>
  <c r="G84" i="16"/>
  <c r="G85" i="16"/>
  <c r="G82" i="16"/>
  <c r="J63" i="1"/>
  <c r="H191" i="1"/>
  <c r="J65" i="1"/>
  <c r="J141" i="1"/>
  <c r="K2" i="1"/>
  <c r="J54" i="1"/>
  <c r="J62" i="1"/>
  <c r="J93" i="1"/>
  <c r="J57" i="1"/>
  <c r="J195" i="1"/>
  <c r="J41" i="1"/>
  <c r="J75" i="1"/>
  <c r="J76" i="1"/>
  <c r="J200" i="1"/>
  <c r="H100" i="1"/>
  <c r="I56" i="1"/>
  <c r="I41" i="1"/>
  <c r="I75" i="1"/>
  <c r="I76" i="1"/>
  <c r="I77" i="1"/>
  <c r="H108" i="1"/>
  <c r="H195" i="1"/>
  <c r="K194" i="17"/>
  <c r="K209" i="17"/>
  <c r="F133" i="17"/>
  <c r="F134" i="17"/>
  <c r="F135" i="17"/>
  <c r="J56" i="1"/>
  <c r="H193" i="1"/>
  <c r="I63" i="1"/>
  <c r="I195" i="1"/>
  <c r="I70" i="1"/>
  <c r="I96" i="1"/>
  <c r="H87" i="1"/>
  <c r="H203" i="1"/>
  <c r="F25" i="16"/>
  <c r="F65" i="16"/>
  <c r="F141" i="16"/>
  <c r="F144" i="16"/>
  <c r="H192" i="1"/>
  <c r="I65" i="1"/>
  <c r="I141" i="1"/>
  <c r="H86" i="1"/>
  <c r="H200" i="1"/>
  <c r="H42" i="1"/>
  <c r="E23" i="15"/>
  <c r="I194" i="17"/>
  <c r="I209" i="17"/>
  <c r="H58" i="1"/>
  <c r="H172" i="1"/>
  <c r="H178" i="1"/>
  <c r="I40" i="1"/>
  <c r="I54" i="1"/>
  <c r="I62" i="1"/>
  <c r="I93" i="1"/>
  <c r="F167" i="16"/>
  <c r="G165" i="16"/>
  <c r="G166" i="16"/>
  <c r="G168" i="16"/>
  <c r="G186" i="16"/>
  <c r="G201" i="16"/>
  <c r="T178" i="17"/>
  <c r="T194" i="17"/>
  <c r="T209" i="17"/>
  <c r="H3" i="17"/>
  <c r="U194" i="17"/>
  <c r="U209" i="17"/>
  <c r="S194" i="17"/>
  <c r="S209" i="17"/>
  <c r="N194" i="17"/>
  <c r="N209" i="17"/>
  <c r="H41" i="17"/>
  <c r="H75" i="17"/>
  <c r="G141" i="15"/>
  <c r="H51" i="16"/>
  <c r="I51" i="16"/>
  <c r="J51" i="16"/>
  <c r="K51" i="16"/>
  <c r="L51" i="16"/>
  <c r="M51" i="16"/>
  <c r="N51" i="16"/>
  <c r="M194" i="17"/>
  <c r="M209" i="17"/>
  <c r="F168" i="1"/>
  <c r="F186" i="1"/>
  <c r="F201" i="1"/>
  <c r="F167" i="1"/>
  <c r="G165" i="1"/>
  <c r="G166" i="1"/>
  <c r="G168" i="1"/>
  <c r="G186" i="1"/>
  <c r="G201" i="1"/>
  <c r="E23" i="16"/>
  <c r="G194" i="17"/>
  <c r="G209" i="17"/>
  <c r="F167" i="15"/>
  <c r="G165" i="15"/>
  <c r="G166" i="15"/>
  <c r="G168" i="15"/>
  <c r="L194" i="17"/>
  <c r="L209" i="17"/>
  <c r="K36" i="1"/>
  <c r="L2" i="1"/>
  <c r="I36" i="17"/>
  <c r="I65" i="17"/>
  <c r="I107" i="17"/>
  <c r="J2" i="17"/>
  <c r="E47" i="15"/>
  <c r="E32" i="15"/>
  <c r="H62" i="17"/>
  <c r="H56" i="17"/>
  <c r="H63" i="17"/>
  <c r="H54" i="17"/>
  <c r="H40" i="17"/>
  <c r="H65" i="17"/>
  <c r="H107" i="17"/>
  <c r="H57" i="17"/>
  <c r="F92" i="1"/>
  <c r="F191" i="1"/>
  <c r="G55" i="17"/>
  <c r="G50" i="17"/>
  <c r="G51" i="17"/>
  <c r="G82" i="17"/>
  <c r="E32" i="1"/>
  <c r="H50" i="17"/>
  <c r="H55" i="17"/>
  <c r="I50" i="1"/>
  <c r="I55" i="1"/>
  <c r="G194" i="1"/>
  <c r="G95" i="1"/>
  <c r="G97" i="1"/>
  <c r="J50" i="1"/>
  <c r="J55" i="1"/>
  <c r="F193" i="1"/>
  <c r="F94" i="1"/>
  <c r="F101" i="17"/>
  <c r="F156" i="17"/>
  <c r="F157" i="17"/>
  <c r="F201" i="17"/>
  <c r="F93" i="17"/>
  <c r="F94" i="17"/>
  <c r="F211" i="17"/>
  <c r="E25" i="1"/>
  <c r="H3" i="1"/>
  <c r="G102" i="1"/>
  <c r="G103" i="1"/>
  <c r="F103" i="1"/>
  <c r="F144" i="1"/>
  <c r="F103" i="15"/>
  <c r="G101" i="1"/>
  <c r="H3" i="15"/>
  <c r="G102" i="15"/>
  <c r="G103" i="15"/>
  <c r="F109" i="15"/>
  <c r="H65" i="15"/>
  <c r="H141" i="15"/>
  <c r="G42" i="15"/>
  <c r="G108" i="15"/>
  <c r="G190" i="15"/>
  <c r="F65" i="17"/>
  <c r="F107" i="17"/>
  <c r="F108" i="17"/>
  <c r="G108" i="17"/>
  <c r="E25" i="17"/>
  <c r="G183" i="15"/>
  <c r="G94" i="15"/>
  <c r="I36" i="15"/>
  <c r="J2" i="15"/>
  <c r="G179" i="1"/>
  <c r="G180" i="1"/>
  <c r="H54" i="15"/>
  <c r="H55" i="15"/>
  <c r="H56" i="15"/>
  <c r="H40" i="15"/>
  <c r="H62" i="15"/>
  <c r="H93" i="15"/>
  <c r="H41" i="15"/>
  <c r="H57" i="15"/>
  <c r="F176" i="16"/>
  <c r="F178" i="16"/>
  <c r="F175" i="16"/>
  <c r="F174" i="16"/>
  <c r="F177" i="16"/>
  <c r="E32" i="17"/>
  <c r="E32" i="16"/>
  <c r="N50" i="15"/>
  <c r="H10" i="16"/>
  <c r="G172" i="16"/>
  <c r="G123" i="16"/>
  <c r="G124" i="16"/>
  <c r="F126" i="16"/>
  <c r="F202" i="16"/>
  <c r="F194" i="16"/>
  <c r="F95" i="16"/>
  <c r="F97" i="16"/>
  <c r="F105" i="16"/>
  <c r="F113" i="16"/>
  <c r="F114" i="16"/>
  <c r="F55" i="15"/>
  <c r="F50" i="15"/>
  <c r="F51" i="15"/>
  <c r="G51" i="15"/>
  <c r="H51" i="15"/>
  <c r="I51" i="15"/>
  <c r="J51" i="15"/>
  <c r="K51" i="15"/>
  <c r="G185" i="15"/>
  <c r="G70" i="15"/>
  <c r="G96" i="15"/>
  <c r="G92" i="15"/>
  <c r="G181" i="15"/>
  <c r="F77" i="16"/>
  <c r="F108" i="16"/>
  <c r="F172" i="15"/>
  <c r="F180" i="15"/>
  <c r="F39" i="17"/>
  <c r="E11" i="17"/>
  <c r="G109" i="1"/>
  <c r="G108" i="1"/>
  <c r="K152" i="17"/>
  <c r="G151" i="17"/>
  <c r="L50" i="15"/>
  <c r="T50" i="17"/>
  <c r="G193" i="16"/>
  <c r="G94" i="16"/>
  <c r="G86" i="16"/>
  <c r="F178" i="17"/>
  <c r="F190" i="17"/>
  <c r="E181" i="17"/>
  <c r="G122" i="15"/>
  <c r="G182" i="15"/>
  <c r="G58" i="15"/>
  <c r="G86" i="15"/>
  <c r="G87" i="15"/>
  <c r="I103" i="16"/>
  <c r="J50" i="17"/>
  <c r="E47" i="17"/>
  <c r="F59" i="16"/>
  <c r="J10" i="1"/>
  <c r="I172" i="1"/>
  <c r="I36" i="16"/>
  <c r="J2" i="16"/>
  <c r="O50" i="16"/>
  <c r="E47" i="16"/>
  <c r="G93" i="16"/>
  <c r="F65" i="15"/>
  <c r="E25" i="15"/>
  <c r="H57" i="16"/>
  <c r="H55" i="16"/>
  <c r="H65" i="16"/>
  <c r="H54" i="16"/>
  <c r="H63" i="16"/>
  <c r="H56" i="16"/>
  <c r="H62" i="16"/>
  <c r="H93" i="16"/>
  <c r="H40" i="16"/>
  <c r="H41" i="16"/>
  <c r="G96" i="16"/>
  <c r="F55" i="1"/>
  <c r="F87" i="1"/>
  <c r="F50" i="1"/>
  <c r="E47" i="1"/>
  <c r="Q190" i="1"/>
  <c r="O178" i="17"/>
  <c r="O190" i="17"/>
  <c r="O198" i="17"/>
  <c r="E39" i="1"/>
  <c r="G100" i="16"/>
  <c r="G141" i="16"/>
  <c r="W69" i="17"/>
  <c r="AB69" i="17"/>
  <c r="Y69" i="17"/>
  <c r="AI69" i="17"/>
  <c r="AE69" i="17"/>
  <c r="Z69" i="17"/>
  <c r="AA69" i="17"/>
  <c r="AC69" i="17"/>
  <c r="AH69" i="17"/>
  <c r="X69" i="17"/>
  <c r="AM69" i="17"/>
  <c r="AF69" i="17"/>
  <c r="AN69" i="17"/>
  <c r="AG69" i="17"/>
  <c r="AL69" i="17"/>
  <c r="AJ69" i="17"/>
  <c r="AK69" i="17"/>
  <c r="V69" i="17"/>
  <c r="AD69" i="17"/>
  <c r="H178" i="17"/>
  <c r="H190" i="17"/>
  <c r="H198" i="17"/>
  <c r="Q164" i="1"/>
  <c r="G75" i="16"/>
  <c r="G42" i="16"/>
  <c r="G192" i="16"/>
  <c r="G122" i="16"/>
  <c r="F182" i="17"/>
  <c r="G10" i="17"/>
  <c r="G191" i="16"/>
  <c r="G92" i="16"/>
  <c r="G58" i="16"/>
  <c r="G87" i="16"/>
  <c r="F103" i="17"/>
  <c r="K3" i="16"/>
  <c r="J102" i="16"/>
  <c r="F208" i="17"/>
  <c r="F83" i="17"/>
  <c r="F86" i="1"/>
  <c r="H80" i="15"/>
  <c r="H83" i="15"/>
  <c r="J94" i="1"/>
  <c r="J82" i="1"/>
  <c r="J85" i="1"/>
  <c r="F84" i="15"/>
  <c r="F81" i="15"/>
  <c r="H90" i="17"/>
  <c r="H87" i="17"/>
  <c r="H84" i="15"/>
  <c r="H81" i="15"/>
  <c r="I81" i="1"/>
  <c r="I84" i="1"/>
  <c r="I83" i="1"/>
  <c r="I80" i="1"/>
  <c r="F84" i="1"/>
  <c r="F81" i="1"/>
  <c r="J84" i="1"/>
  <c r="J81" i="1"/>
  <c r="J92" i="1"/>
  <c r="J80" i="1"/>
  <c r="J83" i="1"/>
  <c r="H85" i="15"/>
  <c r="H82" i="15"/>
  <c r="G91" i="17"/>
  <c r="G88" i="17"/>
  <c r="H89" i="17"/>
  <c r="H92" i="17"/>
  <c r="I94" i="1"/>
  <c r="I85" i="1"/>
  <c r="I82" i="1"/>
  <c r="H91" i="17"/>
  <c r="H88" i="17"/>
  <c r="H100" i="17"/>
  <c r="H150" i="17"/>
  <c r="H85" i="16"/>
  <c r="H82" i="16"/>
  <c r="E25" i="16"/>
  <c r="H81" i="16"/>
  <c r="H84" i="16"/>
  <c r="H83" i="16"/>
  <c r="H80" i="16"/>
  <c r="J100" i="1"/>
  <c r="J191" i="1"/>
  <c r="J70" i="1"/>
  <c r="J96" i="1"/>
  <c r="J77" i="1"/>
  <c r="J109" i="1"/>
  <c r="I193" i="1"/>
  <c r="F100" i="16"/>
  <c r="F101" i="16"/>
  <c r="G101" i="16"/>
  <c r="I42" i="1"/>
  <c r="J42" i="1"/>
  <c r="H95" i="1"/>
  <c r="H97" i="1"/>
  <c r="H108" i="17"/>
  <c r="J193" i="1"/>
  <c r="H194" i="1"/>
  <c r="I100" i="1"/>
  <c r="H202" i="1"/>
  <c r="H174" i="1"/>
  <c r="H177" i="1"/>
  <c r="H175" i="1"/>
  <c r="H176" i="1"/>
  <c r="I92" i="1"/>
  <c r="I191" i="1"/>
  <c r="H109" i="17"/>
  <c r="H110" i="17"/>
  <c r="I3" i="17"/>
  <c r="G167" i="1"/>
  <c r="H165" i="1"/>
  <c r="H166" i="1"/>
  <c r="H168" i="1"/>
  <c r="H186" i="1"/>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H101" i="1"/>
  <c r="H203" i="17"/>
  <c r="H70" i="17"/>
  <c r="H103" i="17"/>
  <c r="J36" i="17"/>
  <c r="K2" i="17"/>
  <c r="H79" i="17"/>
  <c r="H82" i="17"/>
  <c r="H84" i="17"/>
  <c r="H173" i="17"/>
  <c r="I56" i="17"/>
  <c r="I57" i="17"/>
  <c r="I41" i="17"/>
  <c r="I75" i="17"/>
  <c r="I62" i="17"/>
  <c r="I40" i="17"/>
  <c r="I54" i="17"/>
  <c r="I55" i="17"/>
  <c r="I63" i="17"/>
  <c r="H99" i="17"/>
  <c r="H199" i="17"/>
  <c r="L36" i="1"/>
  <c r="M2" i="1"/>
  <c r="K41" i="1"/>
  <c r="K65" i="1"/>
  <c r="K63" i="1"/>
  <c r="K55" i="1"/>
  <c r="K57" i="1"/>
  <c r="K56" i="1"/>
  <c r="K54" i="1"/>
  <c r="K62" i="1"/>
  <c r="K93" i="1"/>
  <c r="K40" i="1"/>
  <c r="H101" i="17"/>
  <c r="H156" i="17"/>
  <c r="H157" i="17"/>
  <c r="H201" i="17"/>
  <c r="F210" i="17"/>
  <c r="F102" i="17"/>
  <c r="F104" i="17"/>
  <c r="F112" i="17"/>
  <c r="F202" i="17"/>
  <c r="G83" i="17"/>
  <c r="G208" i="17"/>
  <c r="G84" i="17"/>
  <c r="I87" i="1"/>
  <c r="I203" i="1"/>
  <c r="I122" i="1"/>
  <c r="I86" i="1"/>
  <c r="I58" i="1"/>
  <c r="I192" i="1"/>
  <c r="G200" i="17"/>
  <c r="G58" i="17"/>
  <c r="G59" i="17"/>
  <c r="G94" i="17"/>
  <c r="G211" i="17"/>
  <c r="G129" i="17"/>
  <c r="G132" i="17"/>
  <c r="G93" i="17"/>
  <c r="H93" i="17"/>
  <c r="H58" i="17"/>
  <c r="H129" i="17"/>
  <c r="H94" i="17"/>
  <c r="H211" i="17"/>
  <c r="H200" i="17"/>
  <c r="J87" i="1"/>
  <c r="J203" i="1"/>
  <c r="J122" i="1"/>
  <c r="J58" i="1"/>
  <c r="J86" i="1"/>
  <c r="J192" i="1"/>
  <c r="I3" i="15"/>
  <c r="H102" i="15"/>
  <c r="H103" i="15"/>
  <c r="G105" i="1"/>
  <c r="G113" i="1"/>
  <c r="H102" i="1"/>
  <c r="I3" i="1"/>
  <c r="G59" i="16"/>
  <c r="H100" i="15"/>
  <c r="I63" i="15"/>
  <c r="I40" i="15"/>
  <c r="I62" i="15"/>
  <c r="I93" i="15"/>
  <c r="I41" i="15"/>
  <c r="I75" i="15"/>
  <c r="I76" i="15"/>
  <c r="I77" i="15"/>
  <c r="I109" i="15"/>
  <c r="I56" i="15"/>
  <c r="I57" i="15"/>
  <c r="I55" i="15"/>
  <c r="I65" i="15"/>
  <c r="I54" i="15"/>
  <c r="F179" i="16"/>
  <c r="F180" i="16"/>
  <c r="H94" i="15"/>
  <c r="H183" i="15"/>
  <c r="H86" i="15"/>
  <c r="I178" i="1"/>
  <c r="I176" i="1"/>
  <c r="I175" i="1"/>
  <c r="I177" i="1"/>
  <c r="I174" i="1"/>
  <c r="L51" i="15"/>
  <c r="M51" i="15"/>
  <c r="N51" i="15"/>
  <c r="O51" i="15"/>
  <c r="P51" i="15"/>
  <c r="Q51" i="15"/>
  <c r="R51" i="15"/>
  <c r="S51" i="15"/>
  <c r="T51" i="15"/>
  <c r="U51" i="15"/>
  <c r="V51" i="15"/>
  <c r="W51" i="15"/>
  <c r="X51" i="15"/>
  <c r="Y51" i="15"/>
  <c r="Z51" i="15"/>
  <c r="AA51" i="15"/>
  <c r="AB51" i="15"/>
  <c r="AC51" i="15"/>
  <c r="AD51" i="15"/>
  <c r="AE51" i="15"/>
  <c r="AF51" i="15"/>
  <c r="AG51" i="15"/>
  <c r="AH51" i="15"/>
  <c r="AI51" i="15"/>
  <c r="AJ51" i="15"/>
  <c r="AK51" i="15"/>
  <c r="AL51" i="15"/>
  <c r="AM51" i="15"/>
  <c r="AN51" i="15"/>
  <c r="F127" i="16"/>
  <c r="F128" i="16"/>
  <c r="F131" i="16"/>
  <c r="F134" i="16"/>
  <c r="H122" i="15"/>
  <c r="H182" i="15"/>
  <c r="F184" i="17"/>
  <c r="F186" i="17"/>
  <c r="F185" i="17"/>
  <c r="H87" i="15"/>
  <c r="H92" i="15"/>
  <c r="H181" i="15"/>
  <c r="H58" i="15"/>
  <c r="G175" i="16"/>
  <c r="G176" i="16"/>
  <c r="G177" i="16"/>
  <c r="G178" i="16"/>
  <c r="G174" i="16"/>
  <c r="H172" i="16"/>
  <c r="I10" i="16"/>
  <c r="H70" i="15"/>
  <c r="H96" i="15"/>
  <c r="H185" i="15"/>
  <c r="H75" i="15"/>
  <c r="H42" i="15"/>
  <c r="J36" i="15"/>
  <c r="K2" i="15"/>
  <c r="F58" i="15"/>
  <c r="F59" i="15"/>
  <c r="G59" i="15"/>
  <c r="F122" i="15"/>
  <c r="F125" i="15"/>
  <c r="F182" i="15"/>
  <c r="F87" i="15"/>
  <c r="F86" i="15"/>
  <c r="F109" i="16"/>
  <c r="F116" i="16"/>
  <c r="F150" i="16"/>
  <c r="G167" i="16"/>
  <c r="H165" i="16"/>
  <c r="H166" i="16"/>
  <c r="H168" i="16"/>
  <c r="H186" i="16"/>
  <c r="H201" i="16"/>
  <c r="F176" i="15"/>
  <c r="F191" i="15"/>
  <c r="G167" i="15"/>
  <c r="H165" i="15"/>
  <c r="I109" i="1"/>
  <c r="I108" i="1"/>
  <c r="G76" i="16"/>
  <c r="G77" i="16"/>
  <c r="H192" i="16"/>
  <c r="H122" i="16"/>
  <c r="I57" i="16"/>
  <c r="I62" i="16"/>
  <c r="I93" i="16"/>
  <c r="I56" i="16"/>
  <c r="I55" i="16"/>
  <c r="I40" i="16"/>
  <c r="I54" i="16"/>
  <c r="I63" i="16"/>
  <c r="I65" i="16"/>
  <c r="I41" i="16"/>
  <c r="O194" i="17"/>
  <c r="O209" i="17"/>
  <c r="O179" i="17"/>
  <c r="H194" i="17"/>
  <c r="H209" i="17"/>
  <c r="F192" i="1"/>
  <c r="F122" i="1"/>
  <c r="F58" i="1"/>
  <c r="H75" i="16"/>
  <c r="H42" i="16"/>
  <c r="H195" i="16"/>
  <c r="H70" i="16"/>
  <c r="J103" i="16"/>
  <c r="G95" i="15"/>
  <c r="G184" i="15"/>
  <c r="G192" i="15"/>
  <c r="F41" i="17"/>
  <c r="E39" i="17"/>
  <c r="K102" i="16"/>
  <c r="K103" i="16"/>
  <c r="L3" i="16"/>
  <c r="H193" i="16"/>
  <c r="H94" i="16"/>
  <c r="H86" i="16"/>
  <c r="O51" i="16"/>
  <c r="P51" i="16"/>
  <c r="Q51" i="16"/>
  <c r="R51" i="16"/>
  <c r="S51" i="16"/>
  <c r="T51" i="16"/>
  <c r="U51" i="16"/>
  <c r="V51" i="16"/>
  <c r="W51" i="16"/>
  <c r="X51" i="16"/>
  <c r="Y51" i="16"/>
  <c r="Z51" i="16"/>
  <c r="AA51" i="16"/>
  <c r="AB51" i="16"/>
  <c r="AC51" i="16"/>
  <c r="AD51" i="16"/>
  <c r="AE51" i="16"/>
  <c r="AF51" i="16"/>
  <c r="AG51" i="16"/>
  <c r="AH51" i="16"/>
  <c r="AI51" i="16"/>
  <c r="AJ51" i="16"/>
  <c r="AK51" i="16"/>
  <c r="AL51" i="16"/>
  <c r="AM51" i="16"/>
  <c r="AN51" i="16"/>
  <c r="E50" i="16"/>
  <c r="F198" i="17"/>
  <c r="E50" i="15"/>
  <c r="F194" i="17"/>
  <c r="F51" i="1"/>
  <c r="G51"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E50" i="1"/>
  <c r="G182" i="17"/>
  <c r="H10" i="17"/>
  <c r="I200" i="1"/>
  <c r="H191" i="16"/>
  <c r="H92" i="16"/>
  <c r="H87" i="16"/>
  <c r="H203" i="16"/>
  <c r="H58" i="16"/>
  <c r="J172" i="1"/>
  <c r="K10" i="1"/>
  <c r="E50" i="17"/>
  <c r="G203" i="16"/>
  <c r="H100" i="16"/>
  <c r="H141" i="16"/>
  <c r="F100" i="15"/>
  <c r="F141" i="15"/>
  <c r="J36" i="16"/>
  <c r="K2" i="16"/>
  <c r="G95" i="16"/>
  <c r="G194" i="16"/>
  <c r="G202" i="16"/>
  <c r="G153" i="17"/>
  <c r="K84" i="1"/>
  <c r="K81" i="1"/>
  <c r="I81" i="15"/>
  <c r="I84" i="15"/>
  <c r="I91" i="17"/>
  <c r="I88" i="17"/>
  <c r="I90" i="17"/>
  <c r="I87" i="17"/>
  <c r="I85" i="15"/>
  <c r="I82" i="15"/>
  <c r="K80" i="1"/>
  <c r="K83" i="1"/>
  <c r="K82" i="1"/>
  <c r="K85" i="1"/>
  <c r="I80" i="15"/>
  <c r="I83" i="15"/>
  <c r="I89" i="17"/>
  <c r="I92" i="17"/>
  <c r="I100" i="17"/>
  <c r="I150" i="17"/>
  <c r="I84" i="16"/>
  <c r="I81" i="16"/>
  <c r="I82" i="16"/>
  <c r="I85" i="16"/>
  <c r="I80" i="16"/>
  <c r="I83" i="16"/>
  <c r="J108" i="1"/>
  <c r="I108" i="17"/>
  <c r="H179" i="1"/>
  <c r="H101" i="16"/>
  <c r="H59" i="16"/>
  <c r="L152" i="17"/>
  <c r="H151" i="17"/>
  <c r="H153" i="17"/>
  <c r="J3" i="17"/>
  <c r="I109" i="17"/>
  <c r="I110" i="17"/>
  <c r="I101" i="1"/>
  <c r="H167" i="1"/>
  <c r="I165" i="1"/>
  <c r="I166" i="1"/>
  <c r="I168" i="1"/>
  <c r="H83" i="17"/>
  <c r="H208" i="17"/>
  <c r="N2" i="1"/>
  <c r="M36" i="1"/>
  <c r="K191" i="1"/>
  <c r="K86" i="1"/>
  <c r="K58" i="1"/>
  <c r="K87" i="1"/>
  <c r="K203" i="1"/>
  <c r="K92" i="1"/>
  <c r="L55" i="1"/>
  <c r="L63" i="1"/>
  <c r="L40" i="1"/>
  <c r="L41" i="1"/>
  <c r="L57" i="1"/>
  <c r="L54" i="1"/>
  <c r="L62" i="1"/>
  <c r="L93" i="1"/>
  <c r="L65" i="1"/>
  <c r="L56" i="1"/>
  <c r="K94" i="1"/>
  <c r="K193" i="1"/>
  <c r="I70" i="17"/>
  <c r="I103" i="17"/>
  <c r="I203" i="17"/>
  <c r="K70" i="1"/>
  <c r="K96" i="1"/>
  <c r="K195" i="1"/>
  <c r="I101" i="17"/>
  <c r="I156" i="17"/>
  <c r="I157" i="17"/>
  <c r="I201" i="17"/>
  <c r="K122" i="1"/>
  <c r="K192" i="1"/>
  <c r="I200" i="17"/>
  <c r="I129" i="17"/>
  <c r="K100" i="1"/>
  <c r="K141" i="1"/>
  <c r="I94" i="17"/>
  <c r="I211" i="17"/>
  <c r="I58" i="17"/>
  <c r="I93" i="17"/>
  <c r="I99" i="17"/>
  <c r="I199" i="17"/>
  <c r="L2" i="17"/>
  <c r="K36" i="17"/>
  <c r="K75" i="1"/>
  <c r="K42" i="1"/>
  <c r="I79" i="17"/>
  <c r="I82" i="17"/>
  <c r="I173" i="17"/>
  <c r="J63" i="17"/>
  <c r="J57" i="17"/>
  <c r="J40" i="17"/>
  <c r="J56" i="17"/>
  <c r="J65" i="17"/>
  <c r="J107" i="17"/>
  <c r="J54" i="17"/>
  <c r="J41" i="17"/>
  <c r="J75" i="17"/>
  <c r="J62" i="17"/>
  <c r="J55" i="17"/>
  <c r="H130" i="17"/>
  <c r="H131" i="17"/>
  <c r="G133" i="17"/>
  <c r="G134" i="17"/>
  <c r="G135" i="17"/>
  <c r="G139" i="17"/>
  <c r="G140" i="17"/>
  <c r="G116" i="17"/>
  <c r="G115" i="17"/>
  <c r="H59" i="17"/>
  <c r="J202" i="1"/>
  <c r="J194" i="1"/>
  <c r="J95" i="1"/>
  <c r="J97" i="1"/>
  <c r="H102" i="17"/>
  <c r="H104" i="17"/>
  <c r="H112" i="17"/>
  <c r="H120" i="17"/>
  <c r="H202" i="17"/>
  <c r="H210" i="17"/>
  <c r="I95" i="1"/>
  <c r="I97" i="1"/>
  <c r="I202" i="1"/>
  <c r="I194" i="1"/>
  <c r="G210" i="17"/>
  <c r="G202" i="17"/>
  <c r="G102" i="17"/>
  <c r="G104" i="17"/>
  <c r="G112" i="17"/>
  <c r="G120" i="17"/>
  <c r="I102" i="1"/>
  <c r="I103" i="1"/>
  <c r="J3" i="1"/>
  <c r="H103" i="1"/>
  <c r="H105" i="1"/>
  <c r="H113" i="1"/>
  <c r="J3" i="15"/>
  <c r="I102" i="15"/>
  <c r="G125" i="16"/>
  <c r="H123" i="16"/>
  <c r="G179" i="16"/>
  <c r="G180" i="16"/>
  <c r="I190" i="15"/>
  <c r="F132" i="16"/>
  <c r="F133" i="16"/>
  <c r="F135" i="16"/>
  <c r="I108" i="15"/>
  <c r="F136" i="16"/>
  <c r="F138" i="16"/>
  <c r="F139" i="16"/>
  <c r="F143" i="16"/>
  <c r="J177" i="1"/>
  <c r="J174" i="1"/>
  <c r="J178" i="1"/>
  <c r="J176" i="1"/>
  <c r="J175" i="1"/>
  <c r="I182" i="15"/>
  <c r="I122" i="15"/>
  <c r="F95" i="15"/>
  <c r="F97" i="15"/>
  <c r="F105" i="15"/>
  <c r="F113" i="15"/>
  <c r="F114" i="15"/>
  <c r="F116" i="15"/>
  <c r="F184" i="15"/>
  <c r="F192" i="15"/>
  <c r="H76" i="15"/>
  <c r="H190" i="15"/>
  <c r="I141" i="15"/>
  <c r="I100" i="15"/>
  <c r="G185" i="17"/>
  <c r="G186" i="17"/>
  <c r="G184" i="17"/>
  <c r="I70" i="15"/>
  <c r="I96" i="15"/>
  <c r="I185" i="15"/>
  <c r="G123" i="15"/>
  <c r="G124" i="15"/>
  <c r="F126" i="15"/>
  <c r="J10" i="16"/>
  <c r="I172" i="16"/>
  <c r="H95" i="15"/>
  <c r="H97" i="15"/>
  <c r="H105" i="15"/>
  <c r="H113" i="15"/>
  <c r="H184" i="15"/>
  <c r="H192" i="15"/>
  <c r="I86" i="15"/>
  <c r="I183" i="15"/>
  <c r="I94" i="15"/>
  <c r="H175" i="16"/>
  <c r="H176" i="16"/>
  <c r="H177" i="16"/>
  <c r="H178" i="16"/>
  <c r="H174" i="16"/>
  <c r="K36" i="15"/>
  <c r="L2" i="15"/>
  <c r="J40" i="15"/>
  <c r="J56" i="15"/>
  <c r="J57" i="15"/>
  <c r="J54" i="15"/>
  <c r="J55" i="15"/>
  <c r="J62" i="15"/>
  <c r="J93" i="15"/>
  <c r="J41" i="15"/>
  <c r="J75" i="15"/>
  <c r="J63" i="15"/>
  <c r="J65" i="15"/>
  <c r="I42" i="15"/>
  <c r="I92" i="15"/>
  <c r="I87" i="15"/>
  <c r="I58" i="15"/>
  <c r="I181" i="15"/>
  <c r="F183" i="16"/>
  <c r="F184" i="16"/>
  <c r="F189" i="16"/>
  <c r="F196" i="16"/>
  <c r="F223" i="16"/>
  <c r="F117" i="16"/>
  <c r="G112" i="16"/>
  <c r="F118" i="16"/>
  <c r="H167" i="16"/>
  <c r="I165" i="16"/>
  <c r="H166" i="15"/>
  <c r="H168" i="15"/>
  <c r="F59" i="1"/>
  <c r="G59" i="1"/>
  <c r="H59" i="1"/>
  <c r="I59" i="1"/>
  <c r="J59" i="1"/>
  <c r="I75" i="16"/>
  <c r="I42" i="16"/>
  <c r="I70" i="16"/>
  <c r="I96" i="16"/>
  <c r="I195" i="16"/>
  <c r="F75" i="17"/>
  <c r="F42" i="17"/>
  <c r="G42" i="17"/>
  <c r="H42" i="17"/>
  <c r="I42" i="17"/>
  <c r="F125" i="1"/>
  <c r="I100" i="16"/>
  <c r="I141" i="16"/>
  <c r="H201" i="1"/>
  <c r="H59" i="15"/>
  <c r="F187" i="17"/>
  <c r="H96" i="16"/>
  <c r="I191" i="16"/>
  <c r="I58" i="16"/>
  <c r="I87" i="16"/>
  <c r="I92" i="16"/>
  <c r="F120" i="17"/>
  <c r="F144" i="15"/>
  <c r="K172" i="1"/>
  <c r="L10" i="1"/>
  <c r="I10" i="17"/>
  <c r="H182" i="17"/>
  <c r="F209" i="17"/>
  <c r="H95" i="16"/>
  <c r="H194" i="16"/>
  <c r="H202" i="16"/>
  <c r="M3" i="16"/>
  <c r="L102" i="16"/>
  <c r="L103" i="16"/>
  <c r="G97" i="15"/>
  <c r="G97" i="16"/>
  <c r="F203" i="1"/>
  <c r="I192" i="16"/>
  <c r="I122" i="16"/>
  <c r="G200" i="16"/>
  <c r="F101" i="15"/>
  <c r="G101" i="15"/>
  <c r="H101" i="15"/>
  <c r="K36" i="16"/>
  <c r="L2" i="16"/>
  <c r="J57" i="16"/>
  <c r="J55" i="16"/>
  <c r="J54" i="16"/>
  <c r="J62" i="16"/>
  <c r="J56" i="16"/>
  <c r="J40" i="16"/>
  <c r="J63" i="16"/>
  <c r="J65" i="16"/>
  <c r="J41" i="16"/>
  <c r="H180" i="1"/>
  <c r="H76" i="16"/>
  <c r="H200" i="16"/>
  <c r="F95" i="1"/>
  <c r="F194" i="1"/>
  <c r="F202" i="1"/>
  <c r="I193" i="16"/>
  <c r="I94" i="16"/>
  <c r="I86" i="16"/>
  <c r="H116" i="17"/>
  <c r="H115" i="17"/>
  <c r="I179" i="1"/>
  <c r="I180" i="1"/>
  <c r="G109" i="16"/>
  <c r="G108" i="16"/>
  <c r="J83" i="15"/>
  <c r="J80" i="15"/>
  <c r="J89" i="17"/>
  <c r="J92" i="17"/>
  <c r="L83" i="1"/>
  <c r="L80" i="1"/>
  <c r="J82" i="15"/>
  <c r="J85" i="15"/>
  <c r="J88" i="17"/>
  <c r="J91" i="17"/>
  <c r="L82" i="1"/>
  <c r="L85" i="1"/>
  <c r="L84" i="1"/>
  <c r="L81" i="1"/>
  <c r="J90" i="17"/>
  <c r="J87" i="17"/>
  <c r="J84" i="15"/>
  <c r="J81" i="15"/>
  <c r="J100" i="17"/>
  <c r="J150" i="17"/>
  <c r="J80" i="16"/>
  <c r="J83" i="16"/>
  <c r="J84" i="16"/>
  <c r="J81" i="16"/>
  <c r="J82" i="16"/>
  <c r="J85" i="16"/>
  <c r="I101" i="16"/>
  <c r="I59" i="16"/>
  <c r="J42" i="17"/>
  <c r="K59" i="1"/>
  <c r="J108" i="17"/>
  <c r="M152" i="17"/>
  <c r="I151" i="17"/>
  <c r="I153" i="17"/>
  <c r="K3" i="17"/>
  <c r="J109" i="17"/>
  <c r="J110" i="17"/>
  <c r="I105" i="1"/>
  <c r="I113" i="1"/>
  <c r="I59" i="17"/>
  <c r="H132" i="17"/>
  <c r="I130" i="17"/>
  <c r="I131" i="17"/>
  <c r="I101" i="15"/>
  <c r="I210" i="17"/>
  <c r="I102" i="17"/>
  <c r="I104" i="17"/>
  <c r="I112" i="17"/>
  <c r="I120" i="17"/>
  <c r="I202" i="17"/>
  <c r="I83" i="17"/>
  <c r="I208" i="17"/>
  <c r="I84" i="17"/>
  <c r="O2" i="1"/>
  <c r="N36" i="1"/>
  <c r="J199" i="17"/>
  <c r="J99" i="17"/>
  <c r="J94" i="17"/>
  <c r="J211" i="17"/>
  <c r="J58" i="17"/>
  <c r="J93" i="17"/>
  <c r="L94" i="1"/>
  <c r="L193" i="1"/>
  <c r="L122" i="1"/>
  <c r="L192" i="1"/>
  <c r="K76" i="1"/>
  <c r="K200" i="1"/>
  <c r="L100" i="1"/>
  <c r="L141" i="1"/>
  <c r="K55" i="17"/>
  <c r="K41" i="17"/>
  <c r="K75" i="17"/>
  <c r="K40" i="17"/>
  <c r="K56" i="17"/>
  <c r="K65" i="17"/>
  <c r="K107" i="17"/>
  <c r="K63" i="17"/>
  <c r="K62" i="17"/>
  <c r="K57" i="17"/>
  <c r="K54" i="17"/>
  <c r="L87" i="1"/>
  <c r="L203" i="1"/>
  <c r="L191" i="1"/>
  <c r="L92" i="1"/>
  <c r="L58" i="1"/>
  <c r="L86" i="1"/>
  <c r="J101" i="17"/>
  <c r="J156" i="17"/>
  <c r="J157" i="17"/>
  <c r="J201" i="17"/>
  <c r="J173" i="17"/>
  <c r="J79" i="17"/>
  <c r="J82" i="17"/>
  <c r="J84" i="17"/>
  <c r="L36" i="17"/>
  <c r="M2" i="17"/>
  <c r="J203" i="17"/>
  <c r="J70" i="17"/>
  <c r="J103" i="17"/>
  <c r="L70" i="1"/>
  <c r="L96" i="1"/>
  <c r="L195" i="1"/>
  <c r="K95" i="1"/>
  <c r="K97" i="1"/>
  <c r="K194" i="1"/>
  <c r="K202" i="1"/>
  <c r="J129" i="17"/>
  <c r="J200" i="17"/>
  <c r="L75" i="1"/>
  <c r="L76" i="1"/>
  <c r="L200" i="1"/>
  <c r="L42" i="1"/>
  <c r="M57" i="1"/>
  <c r="M41" i="1"/>
  <c r="M56" i="1"/>
  <c r="M62" i="1"/>
  <c r="M93" i="1"/>
  <c r="M65" i="1"/>
  <c r="M54" i="1"/>
  <c r="M55" i="1"/>
  <c r="M40" i="1"/>
  <c r="M63" i="1"/>
  <c r="I103" i="15"/>
  <c r="J102" i="15"/>
  <c r="J103" i="15"/>
  <c r="K3" i="15"/>
  <c r="H97" i="16"/>
  <c r="H105" i="16"/>
  <c r="H113" i="16"/>
  <c r="J101" i="1"/>
  <c r="K3" i="1"/>
  <c r="J102" i="1"/>
  <c r="G126" i="16"/>
  <c r="G127" i="16"/>
  <c r="G128" i="16"/>
  <c r="F204" i="16"/>
  <c r="H77" i="15"/>
  <c r="H109" i="15"/>
  <c r="K177" i="1"/>
  <c r="K174" i="1"/>
  <c r="K178" i="1"/>
  <c r="K176" i="1"/>
  <c r="K175" i="1"/>
  <c r="J70" i="15"/>
  <c r="J96" i="15"/>
  <c r="J185" i="15"/>
  <c r="J42" i="15"/>
  <c r="J94" i="15"/>
  <c r="J86" i="15"/>
  <c r="J183" i="15"/>
  <c r="I178" i="16"/>
  <c r="I175" i="16"/>
  <c r="I176" i="16"/>
  <c r="I177" i="16"/>
  <c r="I174" i="16"/>
  <c r="H185" i="17"/>
  <c r="H186" i="17"/>
  <c r="H184" i="17"/>
  <c r="J141" i="15"/>
  <c r="J100" i="15"/>
  <c r="J172" i="16"/>
  <c r="K10" i="16"/>
  <c r="L36" i="15"/>
  <c r="M2" i="15"/>
  <c r="F127" i="15"/>
  <c r="G125" i="15"/>
  <c r="J76" i="15"/>
  <c r="J190" i="15"/>
  <c r="K40" i="15"/>
  <c r="K63" i="15"/>
  <c r="K57" i="15"/>
  <c r="K41" i="15"/>
  <c r="K75" i="15"/>
  <c r="K62" i="15"/>
  <c r="K93" i="15"/>
  <c r="K65" i="15"/>
  <c r="K55" i="15"/>
  <c r="K54" i="15"/>
  <c r="K56" i="15"/>
  <c r="I95" i="15"/>
  <c r="I97" i="15"/>
  <c r="I184" i="15"/>
  <c r="I192" i="15"/>
  <c r="J122" i="15"/>
  <c r="J182" i="15"/>
  <c r="H179" i="16"/>
  <c r="H180" i="16"/>
  <c r="J92" i="15"/>
  <c r="J181" i="15"/>
  <c r="J58" i="15"/>
  <c r="J87" i="15"/>
  <c r="J179" i="1"/>
  <c r="J180" i="1"/>
  <c r="F197" i="16"/>
  <c r="H167" i="15"/>
  <c r="I165" i="15"/>
  <c r="I166" i="15"/>
  <c r="I168" i="15"/>
  <c r="H77" i="16"/>
  <c r="H109" i="16"/>
  <c r="I166" i="16"/>
  <c r="I168" i="16"/>
  <c r="I186" i="16"/>
  <c r="I201" i="16"/>
  <c r="I167" i="1"/>
  <c r="J165" i="1"/>
  <c r="J166" i="1"/>
  <c r="J168" i="1"/>
  <c r="J186" i="1"/>
  <c r="J201" i="1"/>
  <c r="J42" i="16"/>
  <c r="J75" i="16"/>
  <c r="J70" i="16"/>
  <c r="J195" i="16"/>
  <c r="F224" i="16"/>
  <c r="I59" i="15"/>
  <c r="J100" i="16"/>
  <c r="J141" i="16"/>
  <c r="L36" i="16"/>
  <c r="M2" i="16"/>
  <c r="J10" i="17"/>
  <c r="I182" i="17"/>
  <c r="G187" i="17"/>
  <c r="G188" i="17"/>
  <c r="F84" i="17"/>
  <c r="F139" i="17"/>
  <c r="I76" i="16"/>
  <c r="J192" i="16"/>
  <c r="J122" i="16"/>
  <c r="F126" i="1"/>
  <c r="G123" i="1"/>
  <c r="K56" i="16"/>
  <c r="K63" i="16"/>
  <c r="K55" i="16"/>
  <c r="K65" i="16"/>
  <c r="K54" i="16"/>
  <c r="K40" i="16"/>
  <c r="K41" i="16"/>
  <c r="K62" i="16"/>
  <c r="K93" i="16"/>
  <c r="K57" i="16"/>
  <c r="G105" i="16"/>
  <c r="I203" i="16"/>
  <c r="F188" i="17"/>
  <c r="M102" i="16"/>
  <c r="N3" i="16"/>
  <c r="J86" i="16"/>
  <c r="J94" i="16"/>
  <c r="J193" i="16"/>
  <c r="F145" i="16"/>
  <c r="F146" i="16"/>
  <c r="I194" i="16"/>
  <c r="I202" i="16"/>
  <c r="I95" i="16"/>
  <c r="J93" i="16"/>
  <c r="F121" i="17"/>
  <c r="F173" i="15"/>
  <c r="F179" i="15"/>
  <c r="F118" i="15"/>
  <c r="F150" i="15"/>
  <c r="F97" i="1"/>
  <c r="J92" i="16"/>
  <c r="J191" i="16"/>
  <c r="J87" i="16"/>
  <c r="J203" i="16"/>
  <c r="J58" i="16"/>
  <c r="G105" i="15"/>
  <c r="M10" i="1"/>
  <c r="L172" i="1"/>
  <c r="F117" i="15"/>
  <c r="G112" i="15"/>
  <c r="I186" i="1"/>
  <c r="H124" i="16"/>
  <c r="K90" i="17"/>
  <c r="K87" i="17"/>
  <c r="K88" i="17"/>
  <c r="K91" i="17"/>
  <c r="K83" i="15"/>
  <c r="K80" i="15"/>
  <c r="M83" i="1"/>
  <c r="M80" i="1"/>
  <c r="K85" i="15"/>
  <c r="K82" i="15"/>
  <c r="M81" i="1"/>
  <c r="M84" i="1"/>
  <c r="K89" i="17"/>
  <c r="K92" i="17"/>
  <c r="K84" i="15"/>
  <c r="K81" i="15"/>
  <c r="M85" i="1"/>
  <c r="M82" i="1"/>
  <c r="K100" i="17"/>
  <c r="K150" i="17"/>
  <c r="K82" i="16"/>
  <c r="K85" i="16"/>
  <c r="K84" i="16"/>
  <c r="K81" i="16"/>
  <c r="K80" i="16"/>
  <c r="K83" i="16"/>
  <c r="L59" i="1"/>
  <c r="J59" i="16"/>
  <c r="L77" i="1"/>
  <c r="L108" i="1"/>
  <c r="N152" i="17"/>
  <c r="J151" i="17"/>
  <c r="J153" i="17"/>
  <c r="L3" i="17"/>
  <c r="K109" i="17"/>
  <c r="K110" i="17"/>
  <c r="O152" i="17"/>
  <c r="K108" i="17"/>
  <c r="H133" i="17"/>
  <c r="H134" i="17"/>
  <c r="H135" i="17"/>
  <c r="H139" i="17"/>
  <c r="H140" i="17"/>
  <c r="J59" i="17"/>
  <c r="J101" i="15"/>
  <c r="K42" i="17"/>
  <c r="J116" i="17"/>
  <c r="J115" i="17"/>
  <c r="M94" i="1"/>
  <c r="M193" i="1"/>
  <c r="K173" i="17"/>
  <c r="K79" i="17"/>
  <c r="K82" i="17"/>
  <c r="M70" i="1"/>
  <c r="M96" i="1"/>
  <c r="M195" i="1"/>
  <c r="N62" i="1"/>
  <c r="N93" i="1"/>
  <c r="N55" i="1"/>
  <c r="N56" i="1"/>
  <c r="N40" i="1"/>
  <c r="N63" i="1"/>
  <c r="N41" i="1"/>
  <c r="N65" i="1"/>
  <c r="N57" i="1"/>
  <c r="N54" i="1"/>
  <c r="K93" i="17"/>
  <c r="K199" i="17"/>
  <c r="K58" i="17"/>
  <c r="K94" i="17"/>
  <c r="K211" i="17"/>
  <c r="K99" i="17"/>
  <c r="K200" i="17"/>
  <c r="K129" i="17"/>
  <c r="O36" i="1"/>
  <c r="P2" i="1"/>
  <c r="K101" i="17"/>
  <c r="K156" i="17"/>
  <c r="K157" i="17"/>
  <c r="K201" i="17"/>
  <c r="M42" i="1"/>
  <c r="M75" i="1"/>
  <c r="M76" i="1"/>
  <c r="M200" i="1"/>
  <c r="M122" i="1"/>
  <c r="M192" i="1"/>
  <c r="K70" i="17"/>
  <c r="K103" i="17"/>
  <c r="K203" i="17"/>
  <c r="I116" i="17"/>
  <c r="I115" i="17"/>
  <c r="M92" i="1"/>
  <c r="M87" i="1"/>
  <c r="M203" i="1"/>
  <c r="M58" i="1"/>
  <c r="M86" i="1"/>
  <c r="M191" i="1"/>
  <c r="J102" i="17"/>
  <c r="J104" i="17"/>
  <c r="J112" i="17"/>
  <c r="J202" i="17"/>
  <c r="J210" i="17"/>
  <c r="M100" i="1"/>
  <c r="M141" i="1"/>
  <c r="M36" i="17"/>
  <c r="N2" i="17"/>
  <c r="L95" i="1"/>
  <c r="L97" i="1"/>
  <c r="L202" i="1"/>
  <c r="L194" i="1"/>
  <c r="K77" i="1"/>
  <c r="L63" i="17"/>
  <c r="L62" i="17"/>
  <c r="L41" i="17"/>
  <c r="L75" i="17"/>
  <c r="L56" i="17"/>
  <c r="L57" i="17"/>
  <c r="L40" i="17"/>
  <c r="L54" i="17"/>
  <c r="L55" i="17"/>
  <c r="L65" i="17"/>
  <c r="L107" i="17"/>
  <c r="J208" i="17"/>
  <c r="J83" i="17"/>
  <c r="K102" i="15"/>
  <c r="L3" i="15"/>
  <c r="J103" i="1"/>
  <c r="J105" i="1"/>
  <c r="J113" i="1"/>
  <c r="I105" i="15"/>
  <c r="I113" i="15"/>
  <c r="K101" i="1"/>
  <c r="K102" i="1"/>
  <c r="L3" i="1"/>
  <c r="H108" i="15"/>
  <c r="F128" i="15"/>
  <c r="F131" i="15"/>
  <c r="F132" i="15"/>
  <c r="F133" i="15"/>
  <c r="K42" i="15"/>
  <c r="J77" i="15"/>
  <c r="J108" i="15"/>
  <c r="K183" i="15"/>
  <c r="K94" i="15"/>
  <c r="K86" i="15"/>
  <c r="K172" i="16"/>
  <c r="L10" i="16"/>
  <c r="I179" i="16"/>
  <c r="I180" i="16"/>
  <c r="K92" i="15"/>
  <c r="K87" i="15"/>
  <c r="K58" i="15"/>
  <c r="K181" i="15"/>
  <c r="J175" i="16"/>
  <c r="J176" i="16"/>
  <c r="J178" i="16"/>
  <c r="J177" i="16"/>
  <c r="J174" i="16"/>
  <c r="L177" i="1"/>
  <c r="L174" i="1"/>
  <c r="L178" i="1"/>
  <c r="L176" i="1"/>
  <c r="L175" i="1"/>
  <c r="K182" i="15"/>
  <c r="K122" i="15"/>
  <c r="K100" i="15"/>
  <c r="K141" i="15"/>
  <c r="K76" i="15"/>
  <c r="K190" i="15"/>
  <c r="I184" i="17"/>
  <c r="I185" i="17"/>
  <c r="I186" i="17"/>
  <c r="K70" i="15"/>
  <c r="K96" i="15"/>
  <c r="K185" i="15"/>
  <c r="M36" i="15"/>
  <c r="N2" i="15"/>
  <c r="J95" i="15"/>
  <c r="J97" i="15"/>
  <c r="J105" i="15"/>
  <c r="J113" i="15"/>
  <c r="J184" i="15"/>
  <c r="J192" i="15"/>
  <c r="H123" i="15"/>
  <c r="H124" i="15"/>
  <c r="G126" i="15"/>
  <c r="L40" i="15"/>
  <c r="L56" i="15"/>
  <c r="L57" i="15"/>
  <c r="L41" i="15"/>
  <c r="L75" i="15"/>
  <c r="L54" i="15"/>
  <c r="L62" i="15"/>
  <c r="L93" i="15"/>
  <c r="L63" i="15"/>
  <c r="L55" i="15"/>
  <c r="L65" i="15"/>
  <c r="K179" i="1"/>
  <c r="K180" i="1"/>
  <c r="H108" i="16"/>
  <c r="I167" i="16"/>
  <c r="J165" i="16"/>
  <c r="J166" i="16"/>
  <c r="J168" i="16"/>
  <c r="J186" i="16"/>
  <c r="J201" i="16"/>
  <c r="J167" i="1"/>
  <c r="K165" i="1"/>
  <c r="K166" i="1"/>
  <c r="K168" i="1"/>
  <c r="I167" i="15"/>
  <c r="J165" i="15"/>
  <c r="J166" i="15"/>
  <c r="J168" i="15"/>
  <c r="G131" i="16"/>
  <c r="N102" i="16"/>
  <c r="N103" i="16"/>
  <c r="O3" i="16"/>
  <c r="I200" i="16"/>
  <c r="J96" i="16"/>
  <c r="G113" i="15"/>
  <c r="G114" i="15"/>
  <c r="K75" i="16"/>
  <c r="K42" i="16"/>
  <c r="F127" i="1"/>
  <c r="F128" i="1"/>
  <c r="I77" i="16"/>
  <c r="I97" i="16"/>
  <c r="M36" i="16"/>
  <c r="N2" i="16"/>
  <c r="J76" i="16"/>
  <c r="J200" i="16"/>
  <c r="I201" i="1"/>
  <c r="L57" i="16"/>
  <c r="L40" i="16"/>
  <c r="L54" i="16"/>
  <c r="L41" i="16"/>
  <c r="L65" i="16"/>
  <c r="L62" i="16"/>
  <c r="L63" i="16"/>
  <c r="L56" i="16"/>
  <c r="L55" i="16"/>
  <c r="F186" i="15"/>
  <c r="F148" i="16"/>
  <c r="M103" i="16"/>
  <c r="K92" i="16"/>
  <c r="K87" i="16"/>
  <c r="K203" i="16"/>
  <c r="K58" i="16"/>
  <c r="K191" i="16"/>
  <c r="F174" i="15"/>
  <c r="G170" i="15"/>
  <c r="G171" i="15"/>
  <c r="G172" i="15"/>
  <c r="G144" i="16"/>
  <c r="G113" i="16"/>
  <c r="K100" i="16"/>
  <c r="K141" i="16"/>
  <c r="F140" i="17"/>
  <c r="F141" i="17"/>
  <c r="F142" i="17"/>
  <c r="F144" i="17"/>
  <c r="K10" i="17"/>
  <c r="J182" i="17"/>
  <c r="J101" i="16"/>
  <c r="H187" i="17"/>
  <c r="H188" i="17"/>
  <c r="N10" i="1"/>
  <c r="M172" i="1"/>
  <c r="J95" i="16"/>
  <c r="J202" i="16"/>
  <c r="J194" i="16"/>
  <c r="K192" i="16"/>
  <c r="K122" i="16"/>
  <c r="F116" i="17"/>
  <c r="F115" i="17"/>
  <c r="H125" i="16"/>
  <c r="F105" i="1"/>
  <c r="K70" i="16"/>
  <c r="K96" i="16"/>
  <c r="K195" i="16"/>
  <c r="K193" i="16"/>
  <c r="K94" i="16"/>
  <c r="K86" i="16"/>
  <c r="G124" i="1"/>
  <c r="J59" i="15"/>
  <c r="L85" i="15"/>
  <c r="L82" i="15"/>
  <c r="L80" i="15"/>
  <c r="L83" i="15"/>
  <c r="L88" i="17"/>
  <c r="L91" i="17"/>
  <c r="L87" i="17"/>
  <c r="L90" i="17"/>
  <c r="N82" i="1"/>
  <c r="N85" i="1"/>
  <c r="N83" i="1"/>
  <c r="N80" i="1"/>
  <c r="L92" i="17"/>
  <c r="L89" i="17"/>
  <c r="N81" i="1"/>
  <c r="N84" i="1"/>
  <c r="L84" i="15"/>
  <c r="L81" i="15"/>
  <c r="L100" i="17"/>
  <c r="L150" i="17"/>
  <c r="L82" i="16"/>
  <c r="L85" i="16"/>
  <c r="L84" i="16"/>
  <c r="L81" i="16"/>
  <c r="L80" i="16"/>
  <c r="L83" i="16"/>
  <c r="M59" i="1"/>
  <c r="I132" i="17"/>
  <c r="J130" i="17"/>
  <c r="J131" i="17"/>
  <c r="L108" i="17"/>
  <c r="K59" i="16"/>
  <c r="L109" i="1"/>
  <c r="K151" i="17"/>
  <c r="K153" i="17"/>
  <c r="M3" i="17"/>
  <c r="L109" i="17"/>
  <c r="L110" i="17"/>
  <c r="K101" i="15"/>
  <c r="M77" i="1"/>
  <c r="M108" i="1"/>
  <c r="K59" i="17"/>
  <c r="L42" i="17"/>
  <c r="M95" i="1"/>
  <c r="M97" i="1"/>
  <c r="M202" i="1"/>
  <c r="M194" i="1"/>
  <c r="L200" i="17"/>
  <c r="L129" i="17"/>
  <c r="N75" i="1"/>
  <c r="N76" i="1"/>
  <c r="N200" i="1"/>
  <c r="N42" i="1"/>
  <c r="K84" i="17"/>
  <c r="K83" i="17"/>
  <c r="K208" i="17"/>
  <c r="O62" i="1"/>
  <c r="O93" i="1"/>
  <c r="O55" i="1"/>
  <c r="O40" i="1"/>
  <c r="O65" i="1"/>
  <c r="O41" i="1"/>
  <c r="O57" i="1"/>
  <c r="O63" i="1"/>
  <c r="O54" i="1"/>
  <c r="O56" i="1"/>
  <c r="M41" i="17"/>
  <c r="M75" i="17"/>
  <c r="M56" i="17"/>
  <c r="M62" i="17"/>
  <c r="M54" i="17"/>
  <c r="M40" i="17"/>
  <c r="M57" i="17"/>
  <c r="M55" i="17"/>
  <c r="M65" i="17"/>
  <c r="M107" i="17"/>
  <c r="M63" i="17"/>
  <c r="L199" i="17"/>
  <c r="L99" i="17"/>
  <c r="L94" i="17"/>
  <c r="L211" i="17"/>
  <c r="L93" i="17"/>
  <c r="L58" i="17"/>
  <c r="K109" i="1"/>
  <c r="K108" i="1"/>
  <c r="L79" i="17"/>
  <c r="L82" i="17"/>
  <c r="L173" i="17"/>
  <c r="L70" i="17"/>
  <c r="L103" i="17"/>
  <c r="L203" i="17"/>
  <c r="N193" i="1"/>
  <c r="N94" i="1"/>
  <c r="L201" i="17"/>
  <c r="L101" i="17"/>
  <c r="L156" i="17"/>
  <c r="L157" i="17"/>
  <c r="Q2" i="1"/>
  <c r="P36" i="1"/>
  <c r="K102" i="17"/>
  <c r="K104" i="17"/>
  <c r="K112" i="17"/>
  <c r="K120" i="17"/>
  <c r="K210" i="17"/>
  <c r="K202" i="17"/>
  <c r="N122" i="1"/>
  <c r="N192" i="1"/>
  <c r="N36" i="17"/>
  <c r="O2" i="17"/>
  <c r="N58" i="1"/>
  <c r="N59" i="1"/>
  <c r="N92" i="1"/>
  <c r="N191" i="1"/>
  <c r="N87" i="1"/>
  <c r="N203" i="1"/>
  <c r="N86" i="1"/>
  <c r="N195" i="1"/>
  <c r="N70" i="1"/>
  <c r="N96" i="1"/>
  <c r="N141" i="1"/>
  <c r="N100" i="1"/>
  <c r="K103" i="1"/>
  <c r="K105" i="1"/>
  <c r="K113" i="1"/>
  <c r="L101" i="1"/>
  <c r="L102" i="1"/>
  <c r="L103" i="1"/>
  <c r="L105" i="1"/>
  <c r="L113" i="1"/>
  <c r="M3" i="1"/>
  <c r="M3" i="15"/>
  <c r="L102" i="15"/>
  <c r="L103" i="15"/>
  <c r="K103" i="15"/>
  <c r="J109" i="15"/>
  <c r="F134" i="15"/>
  <c r="F135" i="15"/>
  <c r="F136" i="15"/>
  <c r="F138" i="15"/>
  <c r="F139" i="15"/>
  <c r="F143" i="15"/>
  <c r="F146" i="15"/>
  <c r="J97" i="16"/>
  <c r="J105" i="16"/>
  <c r="J113" i="16"/>
  <c r="L42" i="15"/>
  <c r="L185" i="15"/>
  <c r="L70" i="15"/>
  <c r="L96" i="15"/>
  <c r="N36" i="15"/>
  <c r="O2" i="15"/>
  <c r="L183" i="15"/>
  <c r="L94" i="15"/>
  <c r="L86" i="15"/>
  <c r="M63" i="15"/>
  <c r="M40" i="15"/>
  <c r="M56" i="15"/>
  <c r="M54" i="15"/>
  <c r="M57" i="15"/>
  <c r="M41" i="15"/>
  <c r="M75" i="15"/>
  <c r="M62" i="15"/>
  <c r="M93" i="15"/>
  <c r="M55" i="15"/>
  <c r="M65" i="15"/>
  <c r="M176" i="1"/>
  <c r="M175" i="1"/>
  <c r="M177" i="1"/>
  <c r="M174" i="1"/>
  <c r="M178" i="1"/>
  <c r="L100" i="15"/>
  <c r="L141" i="15"/>
  <c r="L122" i="15"/>
  <c r="L182" i="15"/>
  <c r="G127" i="15"/>
  <c r="H125" i="15"/>
  <c r="H126" i="15"/>
  <c r="L172" i="16"/>
  <c r="M10" i="16"/>
  <c r="K177" i="16"/>
  <c r="K178" i="16"/>
  <c r="K175" i="16"/>
  <c r="K176" i="16"/>
  <c r="K174" i="16"/>
  <c r="J179" i="16"/>
  <c r="J180" i="16"/>
  <c r="K184" i="15"/>
  <c r="K95" i="15"/>
  <c r="K97" i="15"/>
  <c r="K192" i="15"/>
  <c r="J184" i="17"/>
  <c r="J185" i="17"/>
  <c r="J186" i="17"/>
  <c r="L92" i="15"/>
  <c r="L181" i="15"/>
  <c r="L87" i="15"/>
  <c r="L58" i="15"/>
  <c r="L76" i="15"/>
  <c r="L190" i="15"/>
  <c r="K77" i="15"/>
  <c r="J167" i="16"/>
  <c r="K165" i="16"/>
  <c r="K166" i="16"/>
  <c r="K168" i="16"/>
  <c r="K186" i="16"/>
  <c r="J167" i="15"/>
  <c r="K165" i="15"/>
  <c r="G116" i="15"/>
  <c r="G117" i="15"/>
  <c r="H112" i="15"/>
  <c r="H114" i="15"/>
  <c r="O102" i="16"/>
  <c r="P3" i="16"/>
  <c r="G132" i="16"/>
  <c r="G133" i="16"/>
  <c r="G134" i="16"/>
  <c r="G136" i="16"/>
  <c r="G125" i="1"/>
  <c r="K95" i="16"/>
  <c r="K97" i="16"/>
  <c r="K105" i="16"/>
  <c r="K113" i="16"/>
  <c r="K194" i="16"/>
  <c r="K202" i="16"/>
  <c r="F146" i="17"/>
  <c r="L93" i="16"/>
  <c r="N36" i="16"/>
  <c r="O2" i="16"/>
  <c r="L141" i="16"/>
  <c r="L100" i="16"/>
  <c r="M57" i="16"/>
  <c r="M56" i="16"/>
  <c r="M62" i="16"/>
  <c r="M93" i="16"/>
  <c r="M54" i="16"/>
  <c r="M55" i="16"/>
  <c r="M63" i="16"/>
  <c r="M40" i="16"/>
  <c r="M65" i="16"/>
  <c r="M41" i="16"/>
  <c r="F143" i="17"/>
  <c r="G141" i="17"/>
  <c r="K101" i="16"/>
  <c r="L75" i="16"/>
  <c r="L42" i="16"/>
  <c r="I105" i="16"/>
  <c r="I187" i="17"/>
  <c r="L87" i="16"/>
  <c r="L203" i="16"/>
  <c r="L58" i="16"/>
  <c r="L191" i="16"/>
  <c r="L92" i="16"/>
  <c r="I109" i="16"/>
  <c r="I108" i="16"/>
  <c r="O10" i="1"/>
  <c r="N172" i="1"/>
  <c r="G114" i="16"/>
  <c r="L179" i="1"/>
  <c r="K59" i="15"/>
  <c r="K76" i="16"/>
  <c r="K200" i="16"/>
  <c r="G180" i="15"/>
  <c r="G176" i="15"/>
  <c r="K167" i="1"/>
  <c r="L165" i="1"/>
  <c r="F212" i="15"/>
  <c r="F187" i="15"/>
  <c r="L122" i="16"/>
  <c r="L192" i="16"/>
  <c r="L70" i="16"/>
  <c r="L96" i="16"/>
  <c r="L195" i="16"/>
  <c r="J77" i="16"/>
  <c r="F113" i="1"/>
  <c r="I123" i="16"/>
  <c r="H126" i="16"/>
  <c r="F123" i="17"/>
  <c r="L10" i="17"/>
  <c r="K182" i="17"/>
  <c r="K186" i="1"/>
  <c r="F149" i="16"/>
  <c r="L193" i="16"/>
  <c r="L86" i="16"/>
  <c r="L94" i="16"/>
  <c r="F131" i="1"/>
  <c r="J120" i="17"/>
  <c r="M92" i="17"/>
  <c r="M89" i="17"/>
  <c r="M83" i="15"/>
  <c r="M80" i="15"/>
  <c r="O81" i="1"/>
  <c r="O84" i="1"/>
  <c r="M85" i="15"/>
  <c r="M82" i="15"/>
  <c r="O82" i="1"/>
  <c r="O85" i="1"/>
  <c r="M91" i="17"/>
  <c r="M88" i="17"/>
  <c r="O80" i="1"/>
  <c r="O83" i="1"/>
  <c r="M81" i="15"/>
  <c r="M84" i="15"/>
  <c r="M87" i="17"/>
  <c r="M90" i="17"/>
  <c r="M100" i="17"/>
  <c r="M150" i="17"/>
  <c r="M81" i="16"/>
  <c r="M84" i="16"/>
  <c r="M83" i="16"/>
  <c r="M80" i="16"/>
  <c r="M85" i="16"/>
  <c r="M82" i="16"/>
  <c r="I133" i="17"/>
  <c r="I134" i="17"/>
  <c r="I135" i="17"/>
  <c r="I139" i="17"/>
  <c r="L59" i="16"/>
  <c r="M108" i="17"/>
  <c r="P152" i="17"/>
  <c r="L151" i="17"/>
  <c r="L153" i="17"/>
  <c r="M109" i="17"/>
  <c r="M110" i="17"/>
  <c r="M151" i="17"/>
  <c r="N3" i="17"/>
  <c r="M109" i="1"/>
  <c r="L59" i="17"/>
  <c r="L101" i="15"/>
  <c r="N77" i="1"/>
  <c r="N109" i="1"/>
  <c r="M42" i="17"/>
  <c r="L102" i="17"/>
  <c r="L104" i="17"/>
  <c r="L112" i="17"/>
  <c r="L120" i="17"/>
  <c r="L202" i="17"/>
  <c r="L210" i="17"/>
  <c r="K116" i="17"/>
  <c r="K115" i="17"/>
  <c r="P62" i="1"/>
  <c r="P93" i="1"/>
  <c r="P63" i="1"/>
  <c r="P57" i="1"/>
  <c r="P41" i="1"/>
  <c r="P55" i="1"/>
  <c r="P56" i="1"/>
  <c r="P65" i="1"/>
  <c r="P54" i="1"/>
  <c r="P40" i="1"/>
  <c r="O100" i="1"/>
  <c r="O141" i="1"/>
  <c r="O36" i="17"/>
  <c r="P2" i="17"/>
  <c r="R2" i="1"/>
  <c r="Q36" i="1"/>
  <c r="M101" i="17"/>
  <c r="M156" i="17"/>
  <c r="M157" i="17"/>
  <c r="M201" i="17"/>
  <c r="N65" i="17"/>
  <c r="N107" i="17"/>
  <c r="N63" i="17"/>
  <c r="N55" i="17"/>
  <c r="N56" i="17"/>
  <c r="N54" i="17"/>
  <c r="N41" i="17"/>
  <c r="N40" i="17"/>
  <c r="N62" i="17"/>
  <c r="N57" i="17"/>
  <c r="L84" i="17"/>
  <c r="L83" i="17"/>
  <c r="L208" i="17"/>
  <c r="O122" i="1"/>
  <c r="O192" i="1"/>
  <c r="O195" i="1"/>
  <c r="O70" i="1"/>
  <c r="O96" i="1"/>
  <c r="O94" i="1"/>
  <c r="O193" i="1"/>
  <c r="N95" i="1"/>
  <c r="N97" i="1"/>
  <c r="N194" i="1"/>
  <c r="N202" i="1"/>
  <c r="M200" i="17"/>
  <c r="M129" i="17"/>
  <c r="O58" i="1"/>
  <c r="O59" i="1"/>
  <c r="O191" i="1"/>
  <c r="O86" i="1"/>
  <c r="O92" i="1"/>
  <c r="O87" i="1"/>
  <c r="O203" i="1"/>
  <c r="M203" i="17"/>
  <c r="M70" i="17"/>
  <c r="M103" i="17"/>
  <c r="M79" i="17"/>
  <c r="M82" i="17"/>
  <c r="M173" i="17"/>
  <c r="M199" i="17"/>
  <c r="M58" i="17"/>
  <c r="M93" i="17"/>
  <c r="M99" i="17"/>
  <c r="M94" i="17"/>
  <c r="M211" i="17"/>
  <c r="O75" i="1"/>
  <c r="O76" i="1"/>
  <c r="O200" i="1"/>
  <c r="O42" i="1"/>
  <c r="I123" i="15"/>
  <c r="I124" i="15"/>
  <c r="N3" i="15"/>
  <c r="M102" i="15"/>
  <c r="N3" i="1"/>
  <c r="M102" i="1"/>
  <c r="M103" i="1"/>
  <c r="M105" i="1"/>
  <c r="M113" i="1"/>
  <c r="M101" i="1"/>
  <c r="K105" i="15"/>
  <c r="K113" i="15"/>
  <c r="F145" i="15"/>
  <c r="G144" i="15"/>
  <c r="F193" i="15"/>
  <c r="G128" i="15"/>
  <c r="G131" i="15"/>
  <c r="G132" i="15"/>
  <c r="G133" i="15"/>
  <c r="G134" i="15"/>
  <c r="G136" i="15"/>
  <c r="L77" i="15"/>
  <c r="L109" i="15"/>
  <c r="M122" i="15"/>
  <c r="M182" i="15"/>
  <c r="L184" i="15"/>
  <c r="L95" i="15"/>
  <c r="L97" i="15"/>
  <c r="L105" i="15"/>
  <c r="L113" i="15"/>
  <c r="L192" i="15"/>
  <c r="L177" i="16"/>
  <c r="L178" i="16"/>
  <c r="L175" i="16"/>
  <c r="L176" i="16"/>
  <c r="L174" i="16"/>
  <c r="M76" i="15"/>
  <c r="M190" i="15"/>
  <c r="M70" i="15"/>
  <c r="M96" i="15"/>
  <c r="M185" i="15"/>
  <c r="N10" i="16"/>
  <c r="M172" i="16"/>
  <c r="K179" i="16"/>
  <c r="K180" i="16"/>
  <c r="M92" i="15"/>
  <c r="M87" i="15"/>
  <c r="M58" i="15"/>
  <c r="M181" i="15"/>
  <c r="O36" i="15"/>
  <c r="P2" i="15"/>
  <c r="K109" i="15"/>
  <c r="K108" i="15"/>
  <c r="M86" i="15"/>
  <c r="M183" i="15"/>
  <c r="M94" i="15"/>
  <c r="M42" i="15"/>
  <c r="N40" i="15"/>
  <c r="N54" i="15"/>
  <c r="N62" i="15"/>
  <c r="N93" i="15"/>
  <c r="N56" i="15"/>
  <c r="N57" i="15"/>
  <c r="N41" i="15"/>
  <c r="N75" i="15"/>
  <c r="N63" i="15"/>
  <c r="N65" i="15"/>
  <c r="N55" i="15"/>
  <c r="K184" i="17"/>
  <c r="K185" i="17"/>
  <c r="K186" i="17"/>
  <c r="N175" i="1"/>
  <c r="N176" i="1"/>
  <c r="N177" i="1"/>
  <c r="N174" i="1"/>
  <c r="N178" i="1"/>
  <c r="M141" i="15"/>
  <c r="M100" i="15"/>
  <c r="M179" i="1"/>
  <c r="M180" i="1"/>
  <c r="K167" i="16"/>
  <c r="L165" i="16"/>
  <c r="L166" i="16"/>
  <c r="L168" i="16"/>
  <c r="K77" i="16"/>
  <c r="K109" i="16"/>
  <c r="K166" i="15"/>
  <c r="K168" i="15"/>
  <c r="H116" i="15"/>
  <c r="H117" i="15"/>
  <c r="I112" i="15"/>
  <c r="I114" i="15"/>
  <c r="G138" i="16"/>
  <c r="G139" i="16"/>
  <c r="L166" i="1"/>
  <c r="L168" i="1"/>
  <c r="O36" i="16"/>
  <c r="P2" i="16"/>
  <c r="F132" i="1"/>
  <c r="F133" i="1"/>
  <c r="F136" i="1"/>
  <c r="F134" i="1"/>
  <c r="I124" i="16"/>
  <c r="M192" i="16"/>
  <c r="M122" i="16"/>
  <c r="N57" i="16"/>
  <c r="N40" i="16"/>
  <c r="N41" i="16"/>
  <c r="N63" i="16"/>
  <c r="N65" i="16"/>
  <c r="N62" i="16"/>
  <c r="N93" i="16"/>
  <c r="N54" i="16"/>
  <c r="N56" i="16"/>
  <c r="N55" i="16"/>
  <c r="L95" i="16"/>
  <c r="L97" i="16"/>
  <c r="L105" i="16"/>
  <c r="L113" i="16"/>
  <c r="L202" i="16"/>
  <c r="L194" i="16"/>
  <c r="F148" i="15"/>
  <c r="F197" i="17"/>
  <c r="F125" i="17"/>
  <c r="F191" i="17"/>
  <c r="F124" i="17"/>
  <c r="G119" i="17"/>
  <c r="G121" i="17"/>
  <c r="J108" i="16"/>
  <c r="J109" i="16"/>
  <c r="G191" i="15"/>
  <c r="L59" i="15"/>
  <c r="H127" i="15"/>
  <c r="H128" i="15"/>
  <c r="M191" i="16"/>
  <c r="M58" i="16"/>
  <c r="M87" i="16"/>
  <c r="M92" i="16"/>
  <c r="P102" i="16"/>
  <c r="P103" i="16"/>
  <c r="Q3" i="16"/>
  <c r="L76" i="16"/>
  <c r="L200" i="16"/>
  <c r="M10" i="17"/>
  <c r="L182" i="17"/>
  <c r="I113" i="16"/>
  <c r="F151" i="16"/>
  <c r="F152" i="16"/>
  <c r="J187" i="17"/>
  <c r="J188" i="17"/>
  <c r="G116" i="16"/>
  <c r="G117" i="16"/>
  <c r="H112" i="16"/>
  <c r="H114" i="16"/>
  <c r="I188" i="17"/>
  <c r="G142" i="17"/>
  <c r="G144" i="17"/>
  <c r="M86" i="16"/>
  <c r="M94" i="16"/>
  <c r="M193" i="16"/>
  <c r="F212" i="17"/>
  <c r="K201" i="16"/>
  <c r="F213" i="15"/>
  <c r="P10" i="1"/>
  <c r="O172" i="1"/>
  <c r="M75" i="16"/>
  <c r="M42" i="16"/>
  <c r="M195" i="16"/>
  <c r="M70" i="16"/>
  <c r="F147" i="17"/>
  <c r="H123" i="1"/>
  <c r="G126" i="1"/>
  <c r="G135" i="16"/>
  <c r="H127" i="16"/>
  <c r="H128" i="16"/>
  <c r="K201" i="1"/>
  <c r="F114" i="1"/>
  <c r="L180" i="1"/>
  <c r="O103" i="16"/>
  <c r="M100" i="16"/>
  <c r="M141" i="16"/>
  <c r="L101" i="16"/>
  <c r="F165" i="17"/>
  <c r="G179" i="15"/>
  <c r="G118" i="15"/>
  <c r="G173" i="15"/>
  <c r="G150" i="15"/>
  <c r="N92" i="17"/>
  <c r="N89" i="17"/>
  <c r="P81" i="1"/>
  <c r="P84" i="1"/>
  <c r="N91" i="17"/>
  <c r="N88" i="17"/>
  <c r="N82" i="15"/>
  <c r="N85" i="15"/>
  <c r="N83" i="15"/>
  <c r="N80" i="15"/>
  <c r="P83" i="1"/>
  <c r="P80" i="1"/>
  <c r="N84" i="15"/>
  <c r="N81" i="15"/>
  <c r="N87" i="17"/>
  <c r="N90" i="17"/>
  <c r="P85" i="1"/>
  <c r="P82" i="1"/>
  <c r="N100" i="17"/>
  <c r="N150" i="17"/>
  <c r="N85" i="16"/>
  <c r="N82" i="16"/>
  <c r="N83" i="16"/>
  <c r="N80" i="16"/>
  <c r="N81" i="16"/>
  <c r="N84" i="16"/>
  <c r="Q152" i="17"/>
  <c r="J132" i="17"/>
  <c r="J133" i="17"/>
  <c r="M59" i="16"/>
  <c r="N108" i="17"/>
  <c r="O3" i="17"/>
  <c r="N109" i="17"/>
  <c r="N110" i="17"/>
  <c r="M59" i="17"/>
  <c r="N108" i="1"/>
  <c r="M101" i="15"/>
  <c r="M208" i="17"/>
  <c r="M83" i="17"/>
  <c r="N70" i="17"/>
  <c r="N103" i="17"/>
  <c r="N203" i="17"/>
  <c r="P70" i="1"/>
  <c r="P96" i="1"/>
  <c r="P195" i="1"/>
  <c r="N173" i="17"/>
  <c r="N79" i="17"/>
  <c r="N82" i="17"/>
  <c r="N75" i="17"/>
  <c r="N42" i="17"/>
  <c r="Q57" i="1"/>
  <c r="Q41" i="1"/>
  <c r="Q62" i="1"/>
  <c r="Q93" i="1"/>
  <c r="Q55" i="1"/>
  <c r="Q54" i="1"/>
  <c r="Q65" i="1"/>
  <c r="Q56" i="1"/>
  <c r="Q63" i="1"/>
  <c r="Q40" i="1"/>
  <c r="P87" i="1"/>
  <c r="P203" i="1"/>
  <c r="P58" i="1"/>
  <c r="P59" i="1"/>
  <c r="P86" i="1"/>
  <c r="P92" i="1"/>
  <c r="P191" i="1"/>
  <c r="M102" i="17"/>
  <c r="M104" i="17"/>
  <c r="M112" i="17"/>
  <c r="M120" i="17"/>
  <c r="M210" i="17"/>
  <c r="M202" i="17"/>
  <c r="M84" i="17"/>
  <c r="N93" i="17"/>
  <c r="N199" i="17"/>
  <c r="N99" i="17"/>
  <c r="N94" i="17"/>
  <c r="N211" i="17"/>
  <c r="N58" i="17"/>
  <c r="R36" i="1"/>
  <c r="S2" i="1"/>
  <c r="P141" i="1"/>
  <c r="P100" i="1"/>
  <c r="O202" i="1"/>
  <c r="O194" i="1"/>
  <c r="O95" i="1"/>
  <c r="O97" i="1"/>
  <c r="N101" i="17"/>
  <c r="N156" i="17"/>
  <c r="N157" i="17"/>
  <c r="N201" i="17"/>
  <c r="Q2" i="17"/>
  <c r="P36" i="17"/>
  <c r="P94" i="1"/>
  <c r="P193" i="1"/>
  <c r="O77" i="1"/>
  <c r="O108" i="1"/>
  <c r="N200" i="17"/>
  <c r="N129" i="17"/>
  <c r="O63" i="17"/>
  <c r="O56" i="17"/>
  <c r="O62" i="17"/>
  <c r="O65" i="17"/>
  <c r="O107" i="17"/>
  <c r="O54" i="17"/>
  <c r="O41" i="17"/>
  <c r="O57" i="17"/>
  <c r="O40" i="17"/>
  <c r="O55" i="17"/>
  <c r="P192" i="1"/>
  <c r="P122" i="1"/>
  <c r="L116" i="17"/>
  <c r="L115" i="17"/>
  <c r="P75" i="1"/>
  <c r="P76" i="1"/>
  <c r="P200" i="1"/>
  <c r="P42" i="1"/>
  <c r="O3" i="15"/>
  <c r="N102" i="15"/>
  <c r="N103" i="15"/>
  <c r="O3" i="1"/>
  <c r="N102" i="1"/>
  <c r="N101" i="1"/>
  <c r="M103" i="15"/>
  <c r="M77" i="15"/>
  <c r="M109" i="15"/>
  <c r="K187" i="17"/>
  <c r="K188" i="17"/>
  <c r="L108" i="15"/>
  <c r="N100" i="15"/>
  <c r="N141" i="15"/>
  <c r="N42" i="15"/>
  <c r="P36" i="15"/>
  <c r="Q2" i="15"/>
  <c r="O10" i="16"/>
  <c r="N172" i="16"/>
  <c r="N76" i="15"/>
  <c r="N190" i="15"/>
  <c r="O178" i="1"/>
  <c r="O176" i="1"/>
  <c r="O175" i="1"/>
  <c r="O177" i="1"/>
  <c r="O174" i="1"/>
  <c r="L184" i="17"/>
  <c r="L185" i="17"/>
  <c r="L186" i="17"/>
  <c r="N70" i="15"/>
  <c r="N96" i="15"/>
  <c r="N185" i="15"/>
  <c r="O63" i="15"/>
  <c r="O40" i="15"/>
  <c r="O57" i="15"/>
  <c r="O55" i="15"/>
  <c r="O65" i="15"/>
  <c r="O54" i="15"/>
  <c r="O41" i="15"/>
  <c r="O75" i="15"/>
  <c r="O62" i="15"/>
  <c r="O93" i="15"/>
  <c r="O56" i="15"/>
  <c r="N94" i="15"/>
  <c r="N86" i="15"/>
  <c r="N183" i="15"/>
  <c r="M95" i="15"/>
  <c r="M97" i="15"/>
  <c r="M192" i="15"/>
  <c r="M184" i="15"/>
  <c r="L179" i="16"/>
  <c r="L180" i="16"/>
  <c r="N92" i="15"/>
  <c r="N87" i="15"/>
  <c r="N181" i="15"/>
  <c r="N58" i="15"/>
  <c r="N182" i="15"/>
  <c r="N122" i="15"/>
  <c r="M176" i="16"/>
  <c r="M177" i="16"/>
  <c r="M178" i="16"/>
  <c r="M175" i="16"/>
  <c r="M174" i="16"/>
  <c r="K108" i="16"/>
  <c r="L167" i="16"/>
  <c r="M165" i="16"/>
  <c r="M166" i="16"/>
  <c r="M168" i="16"/>
  <c r="M186" i="16"/>
  <c r="M201" i="16"/>
  <c r="L77" i="16"/>
  <c r="L109" i="16"/>
  <c r="K167" i="15"/>
  <c r="L165" i="15"/>
  <c r="L166" i="15"/>
  <c r="L168" i="15"/>
  <c r="F135" i="1"/>
  <c r="I116" i="15"/>
  <c r="H116" i="16"/>
  <c r="F154" i="16"/>
  <c r="F155" i="16"/>
  <c r="F156" i="16"/>
  <c r="F160" i="16"/>
  <c r="H131" i="16"/>
  <c r="H131" i="15"/>
  <c r="I140" i="17"/>
  <c r="R3" i="16"/>
  <c r="Q102" i="16"/>
  <c r="Q103" i="16"/>
  <c r="N141" i="16"/>
  <c r="N100" i="16"/>
  <c r="G146" i="17"/>
  <c r="G147" i="17"/>
  <c r="L186" i="16"/>
  <c r="H124" i="1"/>
  <c r="G143" i="17"/>
  <c r="H141" i="17"/>
  <c r="N75" i="16"/>
  <c r="N42" i="16"/>
  <c r="N192" i="16"/>
  <c r="N122" i="16"/>
  <c r="I125" i="15"/>
  <c r="P172" i="1"/>
  <c r="Q10" i="1"/>
  <c r="G183" i="16"/>
  <c r="G118" i="16"/>
  <c r="G189" i="16"/>
  <c r="G150" i="16"/>
  <c r="M59" i="15"/>
  <c r="F192" i="17"/>
  <c r="G174" i="15"/>
  <c r="H170" i="15"/>
  <c r="H171" i="15"/>
  <c r="H172" i="15"/>
  <c r="H173" i="15"/>
  <c r="H174" i="15"/>
  <c r="I170" i="15"/>
  <c r="I171" i="15"/>
  <c r="I172" i="15"/>
  <c r="M96" i="16"/>
  <c r="N10" i="17"/>
  <c r="M182" i="17"/>
  <c r="F204" i="17"/>
  <c r="G135" i="15"/>
  <c r="F116" i="1"/>
  <c r="F117" i="1"/>
  <c r="G112" i="1"/>
  <c r="G114" i="1"/>
  <c r="N70" i="16"/>
  <c r="N96" i="16"/>
  <c r="N195" i="16"/>
  <c r="N179" i="1"/>
  <c r="N94" i="16"/>
  <c r="N193" i="16"/>
  <c r="N86" i="16"/>
  <c r="I125" i="16"/>
  <c r="P36" i="16"/>
  <c r="Q2" i="16"/>
  <c r="L167" i="1"/>
  <c r="M165" i="1"/>
  <c r="G186" i="15"/>
  <c r="M203" i="16"/>
  <c r="N92" i="16"/>
  <c r="N58" i="16"/>
  <c r="N59" i="16"/>
  <c r="N191" i="16"/>
  <c r="N87" i="16"/>
  <c r="N203" i="16"/>
  <c r="O40" i="16"/>
  <c r="O54" i="16"/>
  <c r="O63" i="16"/>
  <c r="O65" i="16"/>
  <c r="O41" i="16"/>
  <c r="O56" i="16"/>
  <c r="O62" i="16"/>
  <c r="O93" i="16"/>
  <c r="O57" i="16"/>
  <c r="O55" i="16"/>
  <c r="G143" i="16"/>
  <c r="M153" i="17"/>
  <c r="F166" i="17"/>
  <c r="F167" i="17"/>
  <c r="F168" i="17"/>
  <c r="F170" i="17"/>
  <c r="M101" i="16"/>
  <c r="G127" i="1"/>
  <c r="G128" i="1"/>
  <c r="M76" i="16"/>
  <c r="M200" i="16"/>
  <c r="G123" i="17"/>
  <c r="G124" i="17"/>
  <c r="H119" i="17"/>
  <c r="H121" i="17"/>
  <c r="F149" i="15"/>
  <c r="G204" i="16"/>
  <c r="G138" i="15"/>
  <c r="G139" i="15"/>
  <c r="F138" i="1"/>
  <c r="F139" i="1"/>
  <c r="H150" i="15"/>
  <c r="H118" i="15"/>
  <c r="H179" i="15"/>
  <c r="L186" i="1"/>
  <c r="M95" i="16"/>
  <c r="M202" i="16"/>
  <c r="M194" i="16"/>
  <c r="O87" i="17"/>
  <c r="O90" i="17"/>
  <c r="Q84" i="1"/>
  <c r="Q81" i="1"/>
  <c r="O85" i="15"/>
  <c r="O82" i="15"/>
  <c r="O89" i="17"/>
  <c r="O92" i="17"/>
  <c r="O91" i="17"/>
  <c r="O88" i="17"/>
  <c r="O83" i="15"/>
  <c r="O80" i="15"/>
  <c r="Q85" i="1"/>
  <c r="Q82" i="1"/>
  <c r="O84" i="15"/>
  <c r="O81" i="15"/>
  <c r="Q83" i="1"/>
  <c r="Q80" i="1"/>
  <c r="O100" i="17"/>
  <c r="O150" i="17"/>
  <c r="O85" i="16"/>
  <c r="O82" i="16"/>
  <c r="O83" i="16"/>
  <c r="O80" i="16"/>
  <c r="O81" i="16"/>
  <c r="O84" i="16"/>
  <c r="K130" i="17"/>
  <c r="K131" i="17"/>
  <c r="N101" i="15"/>
  <c r="N59" i="17"/>
  <c r="M105" i="15"/>
  <c r="M113" i="15"/>
  <c r="O108" i="17"/>
  <c r="O109" i="1"/>
  <c r="R152" i="17"/>
  <c r="N151" i="17"/>
  <c r="N153" i="17"/>
  <c r="O109" i="17"/>
  <c r="O110" i="17"/>
  <c r="P3" i="17"/>
  <c r="M97" i="16"/>
  <c r="M105" i="16"/>
  <c r="N84" i="17"/>
  <c r="N116" i="17"/>
  <c r="P77" i="1"/>
  <c r="P108" i="1"/>
  <c r="Q87" i="1"/>
  <c r="Q203" i="1"/>
  <c r="Q86" i="1"/>
  <c r="Q92" i="1"/>
  <c r="Q191" i="1"/>
  <c r="Q58" i="1"/>
  <c r="Q59" i="1"/>
  <c r="N83" i="17"/>
  <c r="N208" i="17"/>
  <c r="O75" i="17"/>
  <c r="O42" i="17"/>
  <c r="N102" i="17"/>
  <c r="N104" i="17"/>
  <c r="N112" i="17"/>
  <c r="N120" i="17"/>
  <c r="N210" i="17"/>
  <c r="N202" i="17"/>
  <c r="P95" i="1"/>
  <c r="P97" i="1"/>
  <c r="P194" i="1"/>
  <c r="P202" i="1"/>
  <c r="Q122" i="1"/>
  <c r="Q192" i="1"/>
  <c r="O101" i="17"/>
  <c r="O156" i="17"/>
  <c r="O157" i="17"/>
  <c r="O201" i="17"/>
  <c r="P56" i="17"/>
  <c r="P65" i="17"/>
  <c r="P107" i="17"/>
  <c r="P55" i="17"/>
  <c r="P40" i="17"/>
  <c r="P63" i="17"/>
  <c r="P62" i="17"/>
  <c r="P41" i="17"/>
  <c r="P57" i="17"/>
  <c r="P54" i="17"/>
  <c r="M116" i="17"/>
  <c r="M115" i="17"/>
  <c r="O129" i="17"/>
  <c r="O200" i="17"/>
  <c r="Q36" i="17"/>
  <c r="R2" i="17"/>
  <c r="S36" i="1"/>
  <c r="T2" i="1"/>
  <c r="Q42" i="1"/>
  <c r="Q75" i="1"/>
  <c r="Q76" i="1"/>
  <c r="Q200" i="1"/>
  <c r="O79" i="17"/>
  <c r="O82" i="17"/>
  <c r="O173" i="17"/>
  <c r="R41" i="1"/>
  <c r="R54" i="1"/>
  <c r="R57" i="1"/>
  <c r="R62" i="1"/>
  <c r="R93" i="1"/>
  <c r="R55" i="1"/>
  <c r="R65" i="1"/>
  <c r="R63" i="1"/>
  <c r="R56" i="1"/>
  <c r="R40" i="1"/>
  <c r="Q195" i="1"/>
  <c r="Q70" i="1"/>
  <c r="Q96" i="1"/>
  <c r="O203" i="17"/>
  <c r="O70" i="17"/>
  <c r="O103" i="17"/>
  <c r="Q94" i="1"/>
  <c r="Q193" i="1"/>
  <c r="O94" i="17"/>
  <c r="O211" i="17"/>
  <c r="O99" i="17"/>
  <c r="O58" i="17"/>
  <c r="O93" i="17"/>
  <c r="O199" i="17"/>
  <c r="Q100" i="1"/>
  <c r="Q141" i="1"/>
  <c r="N103" i="1"/>
  <c r="N105" i="1"/>
  <c r="N113" i="1"/>
  <c r="P3" i="1"/>
  <c r="O101" i="1"/>
  <c r="O102" i="1"/>
  <c r="O103" i="1"/>
  <c r="O105" i="1"/>
  <c r="O113" i="1"/>
  <c r="O102" i="15"/>
  <c r="P3" i="15"/>
  <c r="M108" i="15"/>
  <c r="M186" i="17"/>
  <c r="M184" i="17"/>
  <c r="M185" i="17"/>
  <c r="N95" i="15"/>
  <c r="N97" i="15"/>
  <c r="N105" i="15"/>
  <c r="N113" i="15"/>
  <c r="N184" i="15"/>
  <c r="N192" i="15"/>
  <c r="O70" i="15"/>
  <c r="O96" i="15"/>
  <c r="O185" i="15"/>
  <c r="N176" i="16"/>
  <c r="N178" i="16"/>
  <c r="N177" i="16"/>
  <c r="N175" i="16"/>
  <c r="N174" i="16"/>
  <c r="O94" i="15"/>
  <c r="O86" i="15"/>
  <c r="O183" i="15"/>
  <c r="O172" i="16"/>
  <c r="P10" i="16"/>
  <c r="Q36" i="15"/>
  <c r="R2" i="15"/>
  <c r="O76" i="15"/>
  <c r="O190" i="15"/>
  <c r="P40" i="15"/>
  <c r="P54" i="15"/>
  <c r="P55" i="15"/>
  <c r="P57" i="15"/>
  <c r="P56" i="15"/>
  <c r="P62" i="15"/>
  <c r="P93" i="15"/>
  <c r="P41" i="15"/>
  <c r="P75" i="15"/>
  <c r="P63" i="15"/>
  <c r="P65" i="15"/>
  <c r="O87" i="15"/>
  <c r="O181" i="15"/>
  <c r="O92" i="15"/>
  <c r="O58" i="15"/>
  <c r="O42" i="15"/>
  <c r="O100" i="15"/>
  <c r="O141" i="15"/>
  <c r="P178" i="1"/>
  <c r="P176" i="1"/>
  <c r="P175" i="1"/>
  <c r="P177" i="1"/>
  <c r="P174" i="1"/>
  <c r="M179" i="16"/>
  <c r="M180" i="16"/>
  <c r="O122" i="15"/>
  <c r="O182" i="15"/>
  <c r="N77" i="15"/>
  <c r="L108" i="16"/>
  <c r="L167" i="15"/>
  <c r="M165" i="15"/>
  <c r="G143" i="15"/>
  <c r="F171" i="17"/>
  <c r="O122" i="16"/>
  <c r="O192" i="16"/>
  <c r="F143" i="1"/>
  <c r="G145" i="16"/>
  <c r="G146" i="16"/>
  <c r="H132" i="16"/>
  <c r="H133" i="16"/>
  <c r="F204" i="1"/>
  <c r="G197" i="17"/>
  <c r="G191" i="17"/>
  <c r="G125" i="17"/>
  <c r="F169" i="17"/>
  <c r="O193" i="16"/>
  <c r="O94" i="16"/>
  <c r="O86" i="16"/>
  <c r="J123" i="16"/>
  <c r="I126" i="16"/>
  <c r="F189" i="1"/>
  <c r="F183" i="1"/>
  <c r="F118" i="1"/>
  <c r="F150" i="1"/>
  <c r="R10" i="1"/>
  <c r="Q172" i="1"/>
  <c r="O179" i="1"/>
  <c r="O180" i="1"/>
  <c r="N76" i="16"/>
  <c r="N200" i="16"/>
  <c r="L201" i="16"/>
  <c r="M166" i="1"/>
  <c r="M168" i="1"/>
  <c r="M186" i="1"/>
  <c r="M201" i="1"/>
  <c r="N59" i="15"/>
  <c r="F151" i="15"/>
  <c r="F152" i="15"/>
  <c r="M77" i="16"/>
  <c r="N202" i="16"/>
  <c r="N95" i="16"/>
  <c r="N97" i="16"/>
  <c r="N105" i="16"/>
  <c r="N113" i="16"/>
  <c r="N194" i="16"/>
  <c r="H123" i="17"/>
  <c r="H124" i="17"/>
  <c r="I119" i="17"/>
  <c r="I121" i="17"/>
  <c r="G131" i="1"/>
  <c r="J134" i="17"/>
  <c r="J135" i="17"/>
  <c r="O75" i="16"/>
  <c r="O42" i="16"/>
  <c r="G116" i="1"/>
  <c r="G117" i="1"/>
  <c r="H112" i="1"/>
  <c r="H114" i="1"/>
  <c r="F231" i="17"/>
  <c r="F205" i="17"/>
  <c r="H180" i="15"/>
  <c r="H186" i="15"/>
  <c r="H176" i="15"/>
  <c r="H183" i="16"/>
  <c r="H118" i="16"/>
  <c r="H189" i="16"/>
  <c r="H196" i="16"/>
  <c r="H150" i="16"/>
  <c r="P40" i="16"/>
  <c r="P62" i="16"/>
  <c r="P93" i="16"/>
  <c r="P55" i="16"/>
  <c r="P56" i="16"/>
  <c r="P65" i="16"/>
  <c r="P63" i="16"/>
  <c r="P54" i="16"/>
  <c r="P57" i="16"/>
  <c r="P41" i="16"/>
  <c r="N180" i="1"/>
  <c r="I180" i="15"/>
  <c r="I176" i="15"/>
  <c r="I191" i="15"/>
  <c r="O100" i="16"/>
  <c r="O141" i="16"/>
  <c r="G196" i="16"/>
  <c r="J123" i="15"/>
  <c r="I126" i="15"/>
  <c r="L187" i="17"/>
  <c r="R102" i="16"/>
  <c r="R103" i="16"/>
  <c r="S3" i="16"/>
  <c r="F157" i="16"/>
  <c r="H117" i="16"/>
  <c r="I112" i="16"/>
  <c r="I114" i="16"/>
  <c r="G193" i="15"/>
  <c r="H142" i="17"/>
  <c r="H144" i="17"/>
  <c r="G212" i="17"/>
  <c r="F158" i="16"/>
  <c r="I179" i="15"/>
  <c r="I173" i="15"/>
  <c r="I174" i="15"/>
  <c r="J170" i="15"/>
  <c r="J171" i="15"/>
  <c r="J172" i="15"/>
  <c r="I118" i="15"/>
  <c r="I150" i="15"/>
  <c r="M167" i="16"/>
  <c r="N165" i="16"/>
  <c r="O58" i="16"/>
  <c r="O59" i="16"/>
  <c r="O191" i="16"/>
  <c r="O92" i="16"/>
  <c r="O87" i="16"/>
  <c r="O203" i="16"/>
  <c r="G212" i="15"/>
  <c r="G187" i="15"/>
  <c r="G184" i="16"/>
  <c r="G165" i="17"/>
  <c r="I117" i="15"/>
  <c r="J112" i="15"/>
  <c r="J114" i="15"/>
  <c r="N182" i="17"/>
  <c r="O10" i="17"/>
  <c r="H132" i="15"/>
  <c r="H133" i="15"/>
  <c r="H134" i="15"/>
  <c r="H136" i="15"/>
  <c r="H125" i="1"/>
  <c r="N101" i="16"/>
  <c r="L201" i="1"/>
  <c r="O195" i="16"/>
  <c r="O70" i="16"/>
  <c r="O96" i="16"/>
  <c r="Q36" i="16"/>
  <c r="R2" i="16"/>
  <c r="R80" i="1"/>
  <c r="R83" i="1"/>
  <c r="R82" i="1"/>
  <c r="R85" i="1"/>
  <c r="P85" i="15"/>
  <c r="P82" i="15"/>
  <c r="P91" i="17"/>
  <c r="P88" i="17"/>
  <c r="P84" i="15"/>
  <c r="P81" i="15"/>
  <c r="R84" i="1"/>
  <c r="R81" i="1"/>
  <c r="P80" i="15"/>
  <c r="P83" i="15"/>
  <c r="P90" i="17"/>
  <c r="P87" i="17"/>
  <c r="P89" i="17"/>
  <c r="P92" i="17"/>
  <c r="P100" i="17"/>
  <c r="P150" i="17"/>
  <c r="P82" i="16"/>
  <c r="P85" i="16"/>
  <c r="P81" i="16"/>
  <c r="P84" i="16"/>
  <c r="P83" i="16"/>
  <c r="P80" i="16"/>
  <c r="O101" i="15"/>
  <c r="P108" i="17"/>
  <c r="N115" i="17"/>
  <c r="O59" i="17"/>
  <c r="Q3" i="17"/>
  <c r="P109" i="17"/>
  <c r="P110" i="17"/>
  <c r="S152" i="17"/>
  <c r="O151" i="17"/>
  <c r="O153" i="17"/>
  <c r="P109" i="1"/>
  <c r="Q77" i="1"/>
  <c r="Q108" i="1"/>
  <c r="R122" i="1"/>
  <c r="R192" i="1"/>
  <c r="T36" i="1"/>
  <c r="U2" i="1"/>
  <c r="P199" i="17"/>
  <c r="P93" i="17"/>
  <c r="P99" i="17"/>
  <c r="P58" i="17"/>
  <c r="P94" i="17"/>
  <c r="P211" i="17"/>
  <c r="P101" i="17"/>
  <c r="P156" i="17"/>
  <c r="P157" i="17"/>
  <c r="P201" i="17"/>
  <c r="O102" i="17"/>
  <c r="O104" i="17"/>
  <c r="O112" i="17"/>
  <c r="O120" i="17"/>
  <c r="O210" i="17"/>
  <c r="O202" i="17"/>
  <c r="R70" i="1"/>
  <c r="R96" i="1"/>
  <c r="R195" i="1"/>
  <c r="S57" i="1"/>
  <c r="S56" i="1"/>
  <c r="S41" i="1"/>
  <c r="S65" i="1"/>
  <c r="S54" i="1"/>
  <c r="S62" i="1"/>
  <c r="S93" i="1"/>
  <c r="S55" i="1"/>
  <c r="S40" i="1"/>
  <c r="S63" i="1"/>
  <c r="P70" i="17"/>
  <c r="P103" i="17"/>
  <c r="P203" i="17"/>
  <c r="R87" i="1"/>
  <c r="R203" i="1"/>
  <c r="R58" i="1"/>
  <c r="R59" i="1"/>
  <c r="R86" i="1"/>
  <c r="R92" i="1"/>
  <c r="R191" i="1"/>
  <c r="S2" i="17"/>
  <c r="R36" i="17"/>
  <c r="P42" i="17"/>
  <c r="P75" i="17"/>
  <c r="R42" i="1"/>
  <c r="R75" i="1"/>
  <c r="R76" i="1"/>
  <c r="R200" i="1"/>
  <c r="Q62" i="17"/>
  <c r="Q55" i="17"/>
  <c r="Q65" i="17"/>
  <c r="Q107" i="17"/>
  <c r="Q54" i="17"/>
  <c r="Q56" i="17"/>
  <c r="Q63" i="17"/>
  <c r="Q40" i="17"/>
  <c r="Q57" i="17"/>
  <c r="Q41" i="17"/>
  <c r="R94" i="1"/>
  <c r="R193" i="1"/>
  <c r="Q95" i="1"/>
  <c r="Q97" i="1"/>
  <c r="Q194" i="1"/>
  <c r="Q202" i="1"/>
  <c r="O208" i="17"/>
  <c r="O83" i="17"/>
  <c r="P79" i="17"/>
  <c r="P82" i="17"/>
  <c r="P173" i="17"/>
  <c r="R100" i="1"/>
  <c r="R141" i="1"/>
  <c r="P129" i="17"/>
  <c r="P200" i="17"/>
  <c r="O84" i="17"/>
  <c r="P102" i="15"/>
  <c r="Q3" i="15"/>
  <c r="O103" i="15"/>
  <c r="N179" i="16"/>
  <c r="N180" i="16"/>
  <c r="P101" i="1"/>
  <c r="Q3" i="1"/>
  <c r="P102" i="1"/>
  <c r="P87" i="15"/>
  <c r="P58" i="15"/>
  <c r="P92" i="15"/>
  <c r="P181" i="15"/>
  <c r="N109" i="15"/>
  <c r="N108" i="15"/>
  <c r="P100" i="15"/>
  <c r="P141" i="15"/>
  <c r="O95" i="15"/>
  <c r="O97" i="15"/>
  <c r="O184" i="15"/>
  <c r="O192" i="15"/>
  <c r="N186" i="17"/>
  <c r="N184" i="17"/>
  <c r="N185" i="17"/>
  <c r="O77" i="15"/>
  <c r="P76" i="15"/>
  <c r="P190" i="15"/>
  <c r="P42" i="15"/>
  <c r="R36" i="15"/>
  <c r="S2" i="15"/>
  <c r="P94" i="15"/>
  <c r="P86" i="15"/>
  <c r="P183" i="15"/>
  <c r="Q63" i="15"/>
  <c r="Q40" i="15"/>
  <c r="Q65" i="15"/>
  <c r="Q41" i="15"/>
  <c r="Q75" i="15"/>
  <c r="Q57" i="15"/>
  <c r="Q54" i="15"/>
  <c r="Q62" i="15"/>
  <c r="Q93" i="15"/>
  <c r="Q55" i="15"/>
  <c r="Q56" i="15"/>
  <c r="P70" i="15"/>
  <c r="P96" i="15"/>
  <c r="P185" i="15"/>
  <c r="P172" i="16"/>
  <c r="Q10" i="16"/>
  <c r="Q178" i="1"/>
  <c r="Q176" i="1"/>
  <c r="Q175" i="1"/>
  <c r="Q177" i="1"/>
  <c r="Q174" i="1"/>
  <c r="P182" i="15"/>
  <c r="P122" i="15"/>
  <c r="O175" i="16"/>
  <c r="O176" i="16"/>
  <c r="O177" i="16"/>
  <c r="O178" i="16"/>
  <c r="O174" i="16"/>
  <c r="N77" i="16"/>
  <c r="N108" i="16"/>
  <c r="H143" i="17"/>
  <c r="I141" i="17"/>
  <c r="I142" i="17"/>
  <c r="I144" i="17"/>
  <c r="M166" i="15"/>
  <c r="M168" i="15"/>
  <c r="F154" i="15"/>
  <c r="F155" i="15"/>
  <c r="F156" i="15"/>
  <c r="H212" i="15"/>
  <c r="H187" i="15"/>
  <c r="J139" i="17"/>
  <c r="H138" i="15"/>
  <c r="H139" i="15"/>
  <c r="J124" i="15"/>
  <c r="P192" i="16"/>
  <c r="P122" i="16"/>
  <c r="S10" i="1"/>
  <c r="R172" i="1"/>
  <c r="O95" i="16"/>
  <c r="O97" i="16"/>
  <c r="O105" i="16"/>
  <c r="O113" i="16"/>
  <c r="O202" i="16"/>
  <c r="O194" i="16"/>
  <c r="F174" i="17"/>
  <c r="F175" i="17"/>
  <c r="H135" i="15"/>
  <c r="J116" i="15"/>
  <c r="P75" i="16"/>
  <c r="P42" i="16"/>
  <c r="O76" i="16"/>
  <c r="O200" i="16"/>
  <c r="M167" i="1"/>
  <c r="N165" i="1"/>
  <c r="F196" i="1"/>
  <c r="F146" i="1"/>
  <c r="F145" i="1"/>
  <c r="I116" i="16"/>
  <c r="F184" i="1"/>
  <c r="J180" i="15"/>
  <c r="J176" i="15"/>
  <c r="J191" i="15"/>
  <c r="P195" i="16"/>
  <c r="P70" i="16"/>
  <c r="P96" i="16"/>
  <c r="M109" i="16"/>
  <c r="M108" i="16"/>
  <c r="I127" i="16"/>
  <c r="I128" i="16"/>
  <c r="I123" i="17"/>
  <c r="I124" i="17"/>
  <c r="J119" i="17"/>
  <c r="J121" i="17"/>
  <c r="I186" i="15"/>
  <c r="H223" i="16"/>
  <c r="G146" i="15"/>
  <c r="G145" i="15"/>
  <c r="F205" i="16"/>
  <c r="O101" i="16"/>
  <c r="H191" i="15"/>
  <c r="F232" i="17"/>
  <c r="G148" i="16"/>
  <c r="I123" i="1"/>
  <c r="H126" i="1"/>
  <c r="S102" i="16"/>
  <c r="T3" i="16"/>
  <c r="G132" i="1"/>
  <c r="G133" i="1"/>
  <c r="G134" i="1"/>
  <c r="G136" i="1"/>
  <c r="R36" i="16"/>
  <c r="S2" i="16"/>
  <c r="P10" i="17"/>
  <c r="O182" i="17"/>
  <c r="G166" i="17"/>
  <c r="G167" i="17"/>
  <c r="G168" i="17"/>
  <c r="G170" i="17"/>
  <c r="G213" i="15"/>
  <c r="K132" i="17"/>
  <c r="L188" i="17"/>
  <c r="P100" i="16"/>
  <c r="P141" i="16"/>
  <c r="H184" i="16"/>
  <c r="G183" i="1"/>
  <c r="G118" i="1"/>
  <c r="G189" i="1"/>
  <c r="G196" i="1"/>
  <c r="G150" i="1"/>
  <c r="J124" i="16"/>
  <c r="H144" i="16"/>
  <c r="G223" i="16"/>
  <c r="G197" i="16"/>
  <c r="P92" i="16"/>
  <c r="P87" i="16"/>
  <c r="P203" i="16"/>
  <c r="P191" i="16"/>
  <c r="P58" i="16"/>
  <c r="P59" i="16"/>
  <c r="Q57" i="16"/>
  <c r="Q40" i="16"/>
  <c r="Q63" i="16"/>
  <c r="Q56" i="16"/>
  <c r="Q54" i="16"/>
  <c r="Q55" i="16"/>
  <c r="Q65" i="16"/>
  <c r="Q62" i="16"/>
  <c r="Q93" i="16"/>
  <c r="Q41" i="16"/>
  <c r="M187" i="17"/>
  <c r="M188" i="17"/>
  <c r="N166" i="16"/>
  <c r="N168" i="16"/>
  <c r="N186" i="16"/>
  <c r="H146" i="17"/>
  <c r="H147" i="17"/>
  <c r="I127" i="15"/>
  <c r="I128" i="15"/>
  <c r="P86" i="16"/>
  <c r="P193" i="16"/>
  <c r="P94" i="16"/>
  <c r="P179" i="1"/>
  <c r="H116" i="1"/>
  <c r="H117" i="1"/>
  <c r="I112" i="1"/>
  <c r="I114" i="1"/>
  <c r="H197" i="17"/>
  <c r="H204" i="17"/>
  <c r="H125" i="17"/>
  <c r="H191" i="17"/>
  <c r="O59" i="15"/>
  <c r="G192" i="17"/>
  <c r="H134" i="16"/>
  <c r="H136" i="16"/>
  <c r="G204" i="17"/>
  <c r="M113" i="16"/>
  <c r="S80" i="1"/>
  <c r="S83" i="1"/>
  <c r="Q91" i="17"/>
  <c r="Q88" i="17"/>
  <c r="Q85" i="15"/>
  <c r="Q82" i="15"/>
  <c r="Q89" i="17"/>
  <c r="Q92" i="17"/>
  <c r="Q81" i="15"/>
  <c r="Q84" i="15"/>
  <c r="Q90" i="17"/>
  <c r="Q87" i="17"/>
  <c r="S82" i="1"/>
  <c r="S85" i="1"/>
  <c r="Q83" i="15"/>
  <c r="Q80" i="15"/>
  <c r="S84" i="1"/>
  <c r="S81" i="1"/>
  <c r="Q100" i="17"/>
  <c r="Q150" i="17"/>
  <c r="Q84" i="16"/>
  <c r="Q81" i="16"/>
  <c r="Q80" i="16"/>
  <c r="Q83" i="16"/>
  <c r="Q82" i="16"/>
  <c r="Q85" i="16"/>
  <c r="P101" i="15"/>
  <c r="Q109" i="1"/>
  <c r="P59" i="17"/>
  <c r="Q109" i="17"/>
  <c r="Q110" i="17"/>
  <c r="U152" i="17"/>
  <c r="R3" i="17"/>
  <c r="Q108" i="17"/>
  <c r="T152" i="17"/>
  <c r="P151" i="17"/>
  <c r="P153" i="17"/>
  <c r="Q129" i="17"/>
  <c r="Q200" i="17"/>
  <c r="R77" i="1"/>
  <c r="R109" i="1"/>
  <c r="P208" i="17"/>
  <c r="P83" i="17"/>
  <c r="Q75" i="17"/>
  <c r="Q42" i="17"/>
  <c r="S122" i="1"/>
  <c r="S192" i="1"/>
  <c r="Q70" i="17"/>
  <c r="Q103" i="17"/>
  <c r="Q203" i="17"/>
  <c r="P102" i="17"/>
  <c r="P104" i="17"/>
  <c r="P112" i="17"/>
  <c r="P120" i="17"/>
  <c r="P202" i="17"/>
  <c r="P210" i="17"/>
  <c r="R95" i="1"/>
  <c r="R97" i="1"/>
  <c r="R202" i="1"/>
  <c r="R194" i="1"/>
  <c r="O115" i="17"/>
  <c r="O116" i="17"/>
  <c r="Q173" i="17"/>
  <c r="Q79" i="17"/>
  <c r="Q82" i="17"/>
  <c r="S87" i="1"/>
  <c r="S203" i="1"/>
  <c r="S92" i="1"/>
  <c r="S58" i="1"/>
  <c r="S59" i="1"/>
  <c r="S191" i="1"/>
  <c r="S86" i="1"/>
  <c r="P84" i="17"/>
  <c r="S141" i="1"/>
  <c r="S100" i="1"/>
  <c r="U36" i="1"/>
  <c r="V2" i="1"/>
  <c r="Q201" i="17"/>
  <c r="Q101" i="17"/>
  <c r="Q156" i="17"/>
  <c r="Q157" i="17"/>
  <c r="S75" i="1"/>
  <c r="S76" i="1"/>
  <c r="S200" i="1"/>
  <c r="S42" i="1"/>
  <c r="T63" i="1"/>
  <c r="T57" i="1"/>
  <c r="T41" i="1"/>
  <c r="T54" i="1"/>
  <c r="T62" i="1"/>
  <c r="T93" i="1"/>
  <c r="T65" i="1"/>
  <c r="T56" i="1"/>
  <c r="T55" i="1"/>
  <c r="T40" i="1"/>
  <c r="Q99" i="17"/>
  <c r="Q93" i="17"/>
  <c r="Q199" i="17"/>
  <c r="Q58" i="17"/>
  <c r="Q94" i="17"/>
  <c r="Q211" i="17"/>
  <c r="R40" i="17"/>
  <c r="R65" i="17"/>
  <c r="R107" i="17"/>
  <c r="R62" i="17"/>
  <c r="R63" i="17"/>
  <c r="R54" i="17"/>
  <c r="R41" i="17"/>
  <c r="R55" i="17"/>
  <c r="R57" i="17"/>
  <c r="R56" i="17"/>
  <c r="S94" i="1"/>
  <c r="S193" i="1"/>
  <c r="S36" i="17"/>
  <c r="T2" i="17"/>
  <c r="S70" i="1"/>
  <c r="S96" i="1"/>
  <c r="S195" i="1"/>
  <c r="P103" i="1"/>
  <c r="P105" i="1"/>
  <c r="P113" i="1"/>
  <c r="Q102" i="1"/>
  <c r="R3" i="1"/>
  <c r="Q101" i="1"/>
  <c r="N187" i="17"/>
  <c r="N188" i="17"/>
  <c r="R3" i="15"/>
  <c r="Q102" i="15"/>
  <c r="O105" i="15"/>
  <c r="O113" i="15"/>
  <c r="P103" i="15"/>
  <c r="P101" i="16"/>
  <c r="Q94" i="15"/>
  <c r="Q86" i="15"/>
  <c r="Q183" i="15"/>
  <c r="Q182" i="15"/>
  <c r="Q122" i="15"/>
  <c r="O109" i="15"/>
  <c r="O108" i="15"/>
  <c r="P95" i="15"/>
  <c r="P97" i="15"/>
  <c r="P184" i="15"/>
  <c r="P192" i="15"/>
  <c r="R10" i="16"/>
  <c r="Q172" i="16"/>
  <c r="Q92" i="15"/>
  <c r="Q87" i="15"/>
  <c r="Q181" i="15"/>
  <c r="Q58" i="15"/>
  <c r="R177" i="1"/>
  <c r="R174" i="1"/>
  <c r="R175" i="1"/>
  <c r="R178" i="1"/>
  <c r="R176" i="1"/>
  <c r="P175" i="16"/>
  <c r="P176" i="16"/>
  <c r="P177" i="16"/>
  <c r="P178" i="16"/>
  <c r="P174" i="16"/>
  <c r="Q185" i="15"/>
  <c r="Q70" i="15"/>
  <c r="Q96" i="15"/>
  <c r="S36" i="15"/>
  <c r="T2" i="15"/>
  <c r="Q76" i="15"/>
  <c r="Q190" i="15"/>
  <c r="R40" i="15"/>
  <c r="R55" i="15"/>
  <c r="R57" i="15"/>
  <c r="R56" i="15"/>
  <c r="R54" i="15"/>
  <c r="R62" i="15"/>
  <c r="R93" i="15"/>
  <c r="R41" i="15"/>
  <c r="R75" i="15"/>
  <c r="R63" i="15"/>
  <c r="R65" i="15"/>
  <c r="Q100" i="15"/>
  <c r="Q141" i="15"/>
  <c r="Q42" i="15"/>
  <c r="O185" i="17"/>
  <c r="O186" i="17"/>
  <c r="O184" i="17"/>
  <c r="O179" i="16"/>
  <c r="O180" i="16"/>
  <c r="P77" i="15"/>
  <c r="Q179" i="1"/>
  <c r="Q180" i="1"/>
  <c r="G184" i="1"/>
  <c r="N109" i="16"/>
  <c r="H192" i="17"/>
  <c r="H165" i="17"/>
  <c r="H166" i="17"/>
  <c r="O77" i="16"/>
  <c r="O108" i="16"/>
  <c r="M167" i="15"/>
  <c r="N165" i="15"/>
  <c r="F160" i="15"/>
  <c r="F158" i="15"/>
  <c r="G171" i="17"/>
  <c r="G138" i="1"/>
  <c r="G139" i="1"/>
  <c r="I131" i="16"/>
  <c r="L130" i="17"/>
  <c r="K133" i="17"/>
  <c r="G169" i="17"/>
  <c r="R55" i="16"/>
  <c r="R56" i="16"/>
  <c r="R65" i="16"/>
  <c r="R54" i="16"/>
  <c r="R62" i="16"/>
  <c r="R93" i="16"/>
  <c r="R63" i="16"/>
  <c r="R40" i="16"/>
  <c r="R41" i="16"/>
  <c r="R57" i="16"/>
  <c r="G149" i="16"/>
  <c r="F206" i="16"/>
  <c r="H231" i="17"/>
  <c r="Q141" i="16"/>
  <c r="Q100" i="16"/>
  <c r="P76" i="16"/>
  <c r="P200" i="16"/>
  <c r="F213" i="17"/>
  <c r="I146" i="17"/>
  <c r="I212" i="17"/>
  <c r="I131" i="15"/>
  <c r="P194" i="16"/>
  <c r="P95" i="16"/>
  <c r="P97" i="16"/>
  <c r="P105" i="16"/>
  <c r="P202" i="16"/>
  <c r="Q122" i="16"/>
  <c r="Q192" i="16"/>
  <c r="G223" i="1"/>
  <c r="Q10" i="17"/>
  <c r="P182" i="17"/>
  <c r="J140" i="17"/>
  <c r="I143" i="17"/>
  <c r="H138" i="16"/>
  <c r="Q70" i="16"/>
  <c r="Q96" i="16"/>
  <c r="Q195" i="16"/>
  <c r="P59" i="15"/>
  <c r="H118" i="1"/>
  <c r="H189" i="1"/>
  <c r="H196" i="1"/>
  <c r="H183" i="1"/>
  <c r="H150" i="1"/>
  <c r="N167" i="16"/>
  <c r="O165" i="16"/>
  <c r="Q87" i="16"/>
  <c r="Q203" i="16"/>
  <c r="Q191" i="16"/>
  <c r="Q58" i="16"/>
  <c r="Q59" i="16"/>
  <c r="Q92" i="16"/>
  <c r="G224" i="16"/>
  <c r="H224" i="16"/>
  <c r="J125" i="16"/>
  <c r="T102" i="16"/>
  <c r="U3" i="16"/>
  <c r="H197" i="16"/>
  <c r="I197" i="17"/>
  <c r="I204" i="17"/>
  <c r="I191" i="17"/>
  <c r="I125" i="17"/>
  <c r="F197" i="1"/>
  <c r="G197" i="1"/>
  <c r="F223" i="1"/>
  <c r="H135" i="16"/>
  <c r="T10" i="1"/>
  <c r="S172" i="1"/>
  <c r="J125" i="15"/>
  <c r="I116" i="1"/>
  <c r="N201" i="16"/>
  <c r="S103" i="16"/>
  <c r="H127" i="1"/>
  <c r="H128" i="1"/>
  <c r="J123" i="17"/>
  <c r="I118" i="16"/>
  <c r="I189" i="16"/>
  <c r="I183" i="16"/>
  <c r="I150" i="16"/>
  <c r="G144" i="1"/>
  <c r="N166" i="1"/>
  <c r="N168" i="1"/>
  <c r="N186" i="1"/>
  <c r="N201" i="1"/>
  <c r="J179" i="15"/>
  <c r="J118" i="15"/>
  <c r="J173" i="15"/>
  <c r="J150" i="15"/>
  <c r="H143" i="15"/>
  <c r="G205" i="17"/>
  <c r="H205" i="17"/>
  <c r="G231" i="17"/>
  <c r="Q42" i="16"/>
  <c r="Q75" i="16"/>
  <c r="Q193" i="16"/>
  <c r="Q86" i="16"/>
  <c r="Q94" i="16"/>
  <c r="P180" i="1"/>
  <c r="I117" i="16"/>
  <c r="J112" i="16"/>
  <c r="J114" i="16"/>
  <c r="F148" i="1"/>
  <c r="J117" i="15"/>
  <c r="K112" i="15"/>
  <c r="K114" i="15"/>
  <c r="H193" i="15"/>
  <c r="H212" i="17"/>
  <c r="G135" i="1"/>
  <c r="H144" i="15"/>
  <c r="H213" i="15"/>
  <c r="S36" i="16"/>
  <c r="T2" i="16"/>
  <c r="I124" i="1"/>
  <c r="G148" i="15"/>
  <c r="I187" i="15"/>
  <c r="I212" i="15"/>
  <c r="F157" i="15"/>
  <c r="T83" i="1"/>
  <c r="T80" i="1"/>
  <c r="R83" i="15"/>
  <c r="R80" i="15"/>
  <c r="R90" i="17"/>
  <c r="R87" i="17"/>
  <c r="R82" i="15"/>
  <c r="R85" i="15"/>
  <c r="R84" i="15"/>
  <c r="R81" i="15"/>
  <c r="T84" i="1"/>
  <c r="T81" i="1"/>
  <c r="R92" i="17"/>
  <c r="R89" i="17"/>
  <c r="T82" i="1"/>
  <c r="T85" i="1"/>
  <c r="R88" i="17"/>
  <c r="R91" i="17"/>
  <c r="R100" i="17"/>
  <c r="R150" i="17"/>
  <c r="R84" i="16"/>
  <c r="R81" i="16"/>
  <c r="R80" i="16"/>
  <c r="D11" i="8"/>
  <c r="R83" i="16"/>
  <c r="R82" i="16"/>
  <c r="R85" i="16"/>
  <c r="R108" i="1"/>
  <c r="Q101" i="15"/>
  <c r="Q59" i="17"/>
  <c r="Q151" i="17"/>
  <c r="Q153" i="17"/>
  <c r="R108" i="17"/>
  <c r="S3" i="17"/>
  <c r="R109" i="17"/>
  <c r="R110" i="17"/>
  <c r="V152" i="17"/>
  <c r="S77" i="1"/>
  <c r="S109" i="1"/>
  <c r="P105" i="15"/>
  <c r="P113" i="15"/>
  <c r="R75" i="17"/>
  <c r="R42" i="17"/>
  <c r="T191" i="1"/>
  <c r="T86" i="1"/>
  <c r="T58" i="1"/>
  <c r="T59" i="1"/>
  <c r="T92" i="1"/>
  <c r="T87" i="1"/>
  <c r="T203" i="1"/>
  <c r="V36" i="1"/>
  <c r="W2" i="1"/>
  <c r="T36" i="17"/>
  <c r="U2" i="17"/>
  <c r="R94" i="17"/>
  <c r="R211" i="17"/>
  <c r="R93" i="17"/>
  <c r="R58" i="17"/>
  <c r="R199" i="17"/>
  <c r="R99" i="17"/>
  <c r="Q102" i="17"/>
  <c r="Q104" i="17"/>
  <c r="Q112" i="17"/>
  <c r="Q120" i="17"/>
  <c r="Q210" i="17"/>
  <c r="Q202" i="17"/>
  <c r="T75" i="1"/>
  <c r="T76" i="1"/>
  <c r="T200" i="1"/>
  <c r="T42" i="1"/>
  <c r="U57" i="1"/>
  <c r="U41" i="1"/>
  <c r="U54" i="1"/>
  <c r="U62" i="1"/>
  <c r="U93" i="1"/>
  <c r="U65" i="1"/>
  <c r="U55" i="1"/>
  <c r="U56" i="1"/>
  <c r="U40" i="1"/>
  <c r="U63" i="1"/>
  <c r="S56" i="17"/>
  <c r="S40" i="17"/>
  <c r="S55" i="17"/>
  <c r="S63" i="17"/>
  <c r="S54" i="17"/>
  <c r="S57" i="17"/>
  <c r="S41" i="17"/>
  <c r="S62" i="17"/>
  <c r="S65" i="17"/>
  <c r="S107" i="17"/>
  <c r="T195" i="1"/>
  <c r="T70" i="1"/>
  <c r="T96" i="1"/>
  <c r="Q208" i="17"/>
  <c r="Q83" i="17"/>
  <c r="Q84" i="17"/>
  <c r="T122" i="1"/>
  <c r="T192" i="1"/>
  <c r="P116" i="17"/>
  <c r="P115" i="17"/>
  <c r="R101" i="17"/>
  <c r="R156" i="17"/>
  <c r="R157" i="17"/>
  <c r="R201" i="17"/>
  <c r="R79" i="17"/>
  <c r="R82" i="17"/>
  <c r="R173" i="17"/>
  <c r="T94" i="1"/>
  <c r="T193" i="1"/>
  <c r="S202" i="1"/>
  <c r="S194" i="1"/>
  <c r="S95" i="1"/>
  <c r="S97" i="1"/>
  <c r="R70" i="17"/>
  <c r="R103" i="17"/>
  <c r="R203" i="17"/>
  <c r="T100" i="1"/>
  <c r="T141" i="1"/>
  <c r="R129" i="17"/>
  <c r="R200" i="17"/>
  <c r="O187" i="17"/>
  <c r="O188" i="17"/>
  <c r="Q103" i="15"/>
  <c r="R102" i="15"/>
  <c r="S3" i="15"/>
  <c r="R101" i="1"/>
  <c r="R102" i="1"/>
  <c r="S3" i="1"/>
  <c r="Q103" i="1"/>
  <c r="Q105" i="1"/>
  <c r="Q113" i="1"/>
  <c r="Q101" i="16"/>
  <c r="Q77" i="15"/>
  <c r="Q108" i="15"/>
  <c r="S177" i="1"/>
  <c r="S174" i="1"/>
  <c r="S178" i="1"/>
  <c r="S176" i="1"/>
  <c r="S175" i="1"/>
  <c r="R76" i="15"/>
  <c r="R190" i="15"/>
  <c r="P185" i="17"/>
  <c r="P186" i="17"/>
  <c r="P184" i="17"/>
  <c r="T36" i="15"/>
  <c r="U2" i="15"/>
  <c r="R42" i="15"/>
  <c r="R181" i="15"/>
  <c r="R92" i="15"/>
  <c r="R87" i="15"/>
  <c r="R58" i="15"/>
  <c r="S63" i="15"/>
  <c r="S62" i="15"/>
  <c r="S93" i="15"/>
  <c r="S56" i="15"/>
  <c r="S65" i="15"/>
  <c r="S57" i="15"/>
  <c r="S40" i="15"/>
  <c r="S54" i="15"/>
  <c r="S41" i="15"/>
  <c r="S75" i="15"/>
  <c r="S55" i="15"/>
  <c r="R94" i="15"/>
  <c r="R86" i="15"/>
  <c r="R183" i="15"/>
  <c r="Q178" i="16"/>
  <c r="Q175" i="16"/>
  <c r="Q176" i="16"/>
  <c r="Q177" i="16"/>
  <c r="Q174" i="16"/>
  <c r="R70" i="15"/>
  <c r="R96" i="15"/>
  <c r="R185" i="15"/>
  <c r="R172" i="16"/>
  <c r="S10" i="16"/>
  <c r="P109" i="15"/>
  <c r="P108" i="15"/>
  <c r="R122" i="15"/>
  <c r="R182" i="15"/>
  <c r="P179" i="16"/>
  <c r="P180" i="16"/>
  <c r="Q95" i="15"/>
  <c r="Q97" i="15"/>
  <c r="Q192" i="15"/>
  <c r="Q184" i="15"/>
  <c r="R100" i="15"/>
  <c r="R141" i="15"/>
  <c r="O109" i="16"/>
  <c r="H184" i="1"/>
  <c r="I192" i="17"/>
  <c r="I147" i="17"/>
  <c r="I165" i="17"/>
  <c r="I166" i="17"/>
  <c r="H167" i="17"/>
  <c r="H168" i="17"/>
  <c r="H170" i="17"/>
  <c r="H171" i="17"/>
  <c r="H174" i="17"/>
  <c r="N166" i="15"/>
  <c r="N168" i="15"/>
  <c r="N167" i="1"/>
  <c r="O165" i="1"/>
  <c r="O166" i="1"/>
  <c r="P113" i="16"/>
  <c r="R122" i="16"/>
  <c r="R192" i="16"/>
  <c r="G232" i="17"/>
  <c r="H232" i="17"/>
  <c r="J186" i="15"/>
  <c r="J197" i="17"/>
  <c r="J125" i="17"/>
  <c r="J191" i="17"/>
  <c r="I118" i="1"/>
  <c r="I183" i="1"/>
  <c r="I189" i="1"/>
  <c r="I196" i="1"/>
  <c r="I150" i="1"/>
  <c r="U10" i="1"/>
  <c r="T172" i="1"/>
  <c r="H204" i="16"/>
  <c r="R179" i="1"/>
  <c r="R180" i="1"/>
  <c r="R100" i="16"/>
  <c r="R141" i="16"/>
  <c r="G174" i="17"/>
  <c r="R70" i="16"/>
  <c r="R96" i="16"/>
  <c r="R195" i="16"/>
  <c r="G149" i="15"/>
  <c r="R151" i="17"/>
  <c r="I184" i="16"/>
  <c r="J124" i="17"/>
  <c r="K119" i="17"/>
  <c r="K121" i="17"/>
  <c r="I117" i="1"/>
  <c r="J112" i="1"/>
  <c r="J114" i="1"/>
  <c r="I205" i="17"/>
  <c r="I231" i="17"/>
  <c r="U102" i="16"/>
  <c r="U103" i="16"/>
  <c r="V3" i="16"/>
  <c r="H223" i="1"/>
  <c r="H197" i="1"/>
  <c r="H139" i="16"/>
  <c r="R10" i="17"/>
  <c r="Q182" i="17"/>
  <c r="F214" i="17"/>
  <c r="R94" i="16"/>
  <c r="R86" i="16"/>
  <c r="R193" i="16"/>
  <c r="K123" i="15"/>
  <c r="J126" i="15"/>
  <c r="Q59" i="15"/>
  <c r="R75" i="16"/>
  <c r="R42" i="16"/>
  <c r="I132" i="16"/>
  <c r="I133" i="16"/>
  <c r="T36" i="16"/>
  <c r="U2" i="16"/>
  <c r="K116" i="15"/>
  <c r="J116" i="16"/>
  <c r="Q76" i="16"/>
  <c r="Q200" i="16"/>
  <c r="H145" i="15"/>
  <c r="H146" i="15"/>
  <c r="I132" i="15"/>
  <c r="I133" i="15"/>
  <c r="I134" i="15"/>
  <c r="I136" i="15"/>
  <c r="P77" i="16"/>
  <c r="K134" i="17"/>
  <c r="K135" i="17"/>
  <c r="F194" i="15"/>
  <c r="I125" i="1"/>
  <c r="S62" i="16"/>
  <c r="S93" i="16"/>
  <c r="S54" i="16"/>
  <c r="S65" i="16"/>
  <c r="S55" i="16"/>
  <c r="S56" i="16"/>
  <c r="S40" i="16"/>
  <c r="S63" i="16"/>
  <c r="S41" i="16"/>
  <c r="S57" i="16"/>
  <c r="F224" i="1"/>
  <c r="G224" i="1"/>
  <c r="J141" i="17"/>
  <c r="G151" i="16"/>
  <c r="G152" i="16"/>
  <c r="T103" i="16"/>
  <c r="G143" i="1"/>
  <c r="F207" i="16"/>
  <c r="J174" i="15"/>
  <c r="K170" i="15"/>
  <c r="K171" i="15"/>
  <c r="K172" i="15"/>
  <c r="K123" i="16"/>
  <c r="J126" i="16"/>
  <c r="O166" i="16"/>
  <c r="O168" i="16"/>
  <c r="L131" i="17"/>
  <c r="G204" i="1"/>
  <c r="F149" i="1"/>
  <c r="I196" i="16"/>
  <c r="I213" i="15"/>
  <c r="Q95" i="16"/>
  <c r="Q97" i="16"/>
  <c r="Q105" i="16"/>
  <c r="Q194" i="16"/>
  <c r="Q202" i="16"/>
  <c r="H131" i="1"/>
  <c r="R92" i="16"/>
  <c r="R87" i="16"/>
  <c r="R203" i="16"/>
  <c r="R58" i="16"/>
  <c r="R59" i="16"/>
  <c r="R191" i="16"/>
  <c r="D17" i="8"/>
  <c r="D14" i="8"/>
  <c r="AB11" i="8"/>
  <c r="U83" i="1"/>
  <c r="U80" i="1"/>
  <c r="S83" i="15"/>
  <c r="S80" i="15"/>
  <c r="S85" i="15"/>
  <c r="S82" i="15"/>
  <c r="U85" i="1"/>
  <c r="U82" i="1"/>
  <c r="S88" i="17"/>
  <c r="S91" i="17"/>
  <c r="S90" i="17"/>
  <c r="S87" i="17"/>
  <c r="U84" i="1"/>
  <c r="U81" i="1"/>
  <c r="S84" i="15"/>
  <c r="S81" i="15"/>
  <c r="R153" i="17"/>
  <c r="S89" i="17"/>
  <c r="S92" i="17"/>
  <c r="E13" i="8"/>
  <c r="S100" i="17"/>
  <c r="S150" i="17"/>
  <c r="S82" i="16"/>
  <c r="S85" i="16"/>
  <c r="S84" i="16"/>
  <c r="S81" i="16"/>
  <c r="E12" i="8"/>
  <c r="S80" i="16"/>
  <c r="S83" i="16"/>
  <c r="R101" i="15"/>
  <c r="R59" i="17"/>
  <c r="S108" i="1"/>
  <c r="T3" i="17"/>
  <c r="S109" i="17"/>
  <c r="S110" i="17"/>
  <c r="W152" i="17"/>
  <c r="S108" i="17"/>
  <c r="R101" i="16"/>
  <c r="T77" i="1"/>
  <c r="T109" i="1"/>
  <c r="S79" i="17"/>
  <c r="S82" i="17"/>
  <c r="S173" i="17"/>
  <c r="U92" i="1"/>
  <c r="U87" i="1"/>
  <c r="U203" i="1"/>
  <c r="U86" i="1"/>
  <c r="U191" i="1"/>
  <c r="U58" i="1"/>
  <c r="U59" i="1"/>
  <c r="V41" i="1"/>
  <c r="V56" i="1"/>
  <c r="V55" i="1"/>
  <c r="V65" i="1"/>
  <c r="V40" i="1"/>
  <c r="V54" i="1"/>
  <c r="V62" i="1"/>
  <c r="V93" i="1"/>
  <c r="V57" i="1"/>
  <c r="V195" i="1"/>
  <c r="V63" i="1"/>
  <c r="S101" i="17"/>
  <c r="S156" i="17"/>
  <c r="S157" i="17"/>
  <c r="S201" i="17"/>
  <c r="U70" i="1"/>
  <c r="U96" i="1"/>
  <c r="U195" i="1"/>
  <c r="S75" i="17"/>
  <c r="S42" i="17"/>
  <c r="R102" i="17"/>
  <c r="R104" i="17"/>
  <c r="R112" i="17"/>
  <c r="R120" i="17"/>
  <c r="R210" i="17"/>
  <c r="R202" i="17"/>
  <c r="U75" i="1"/>
  <c r="U76" i="1"/>
  <c r="U200" i="1"/>
  <c r="U42" i="1"/>
  <c r="Q116" i="17"/>
  <c r="Q115" i="17"/>
  <c r="S70" i="17"/>
  <c r="S103" i="17"/>
  <c r="S203" i="17"/>
  <c r="U94" i="1"/>
  <c r="U193" i="1"/>
  <c r="T95" i="1"/>
  <c r="T97" i="1"/>
  <c r="T194" i="1"/>
  <c r="T202" i="1"/>
  <c r="R208" i="17"/>
  <c r="R83" i="17"/>
  <c r="S93" i="17"/>
  <c r="S58" i="17"/>
  <c r="S99" i="17"/>
  <c r="S94" i="17"/>
  <c r="S211" i="17"/>
  <c r="S199" i="17"/>
  <c r="U122" i="1"/>
  <c r="U192" i="1"/>
  <c r="U100" i="1"/>
  <c r="U141" i="1"/>
  <c r="T40" i="17"/>
  <c r="T54" i="17"/>
  <c r="T63" i="17"/>
  <c r="T56" i="17"/>
  <c r="T62" i="17"/>
  <c r="T65" i="17"/>
  <c r="T107" i="17"/>
  <c r="T57" i="17"/>
  <c r="T55" i="17"/>
  <c r="T41" i="17"/>
  <c r="U36" i="17"/>
  <c r="V2" i="17"/>
  <c r="S129" i="17"/>
  <c r="S200" i="17"/>
  <c r="W36" i="1"/>
  <c r="X2" i="1"/>
  <c r="R84" i="17"/>
  <c r="Q105" i="15"/>
  <c r="Q113" i="15"/>
  <c r="S179" i="1"/>
  <c r="S180" i="1"/>
  <c r="T3" i="15"/>
  <c r="S102" i="15"/>
  <c r="S103" i="15"/>
  <c r="R103" i="15"/>
  <c r="R103" i="1"/>
  <c r="R105" i="1"/>
  <c r="R113" i="1"/>
  <c r="S101" i="1"/>
  <c r="S102" i="1"/>
  <c r="T3" i="1"/>
  <c r="Q109" i="15"/>
  <c r="S42" i="15"/>
  <c r="Q179" i="16"/>
  <c r="Q180" i="16"/>
  <c r="Q184" i="17"/>
  <c r="Q185" i="17"/>
  <c r="Q186" i="17"/>
  <c r="T177" i="1"/>
  <c r="T174" i="1"/>
  <c r="T178" i="1"/>
  <c r="T176" i="1"/>
  <c r="T175" i="1"/>
  <c r="R175" i="16"/>
  <c r="R176" i="16"/>
  <c r="R177" i="16"/>
  <c r="R178" i="16"/>
  <c r="R174" i="16"/>
  <c r="S185" i="15"/>
  <c r="S70" i="15"/>
  <c r="S96" i="15"/>
  <c r="R192" i="15"/>
  <c r="R95" i="15"/>
  <c r="R97" i="15"/>
  <c r="R184" i="15"/>
  <c r="S100" i="15"/>
  <c r="S141" i="15"/>
  <c r="S183" i="15"/>
  <c r="S94" i="15"/>
  <c r="S86" i="15"/>
  <c r="V2" i="15"/>
  <c r="U36" i="15"/>
  <c r="T41" i="15"/>
  <c r="T75" i="15"/>
  <c r="T57" i="15"/>
  <c r="T55" i="15"/>
  <c r="T54" i="15"/>
  <c r="T62" i="15"/>
  <c r="T93" i="15"/>
  <c r="T56" i="15"/>
  <c r="T65" i="15"/>
  <c r="T40" i="15"/>
  <c r="T63" i="15"/>
  <c r="S122" i="15"/>
  <c r="S182" i="15"/>
  <c r="S76" i="15"/>
  <c r="S190" i="15"/>
  <c r="S92" i="15"/>
  <c r="S181" i="15"/>
  <c r="S58" i="15"/>
  <c r="S87" i="15"/>
  <c r="S172" i="16"/>
  <c r="T10" i="16"/>
  <c r="R77" i="15"/>
  <c r="H169" i="17"/>
  <c r="I167" i="17"/>
  <c r="N167" i="15"/>
  <c r="O165" i="15"/>
  <c r="O168" i="1"/>
  <c r="O169" i="1"/>
  <c r="O167" i="1"/>
  <c r="P165" i="1"/>
  <c r="P166" i="1"/>
  <c r="Q113" i="16"/>
  <c r="I138" i="15"/>
  <c r="G154" i="16"/>
  <c r="G155" i="16"/>
  <c r="G156" i="16"/>
  <c r="V10" i="1"/>
  <c r="U172" i="1"/>
  <c r="S94" i="16"/>
  <c r="S86" i="16"/>
  <c r="S193" i="16"/>
  <c r="F195" i="15"/>
  <c r="J116" i="1"/>
  <c r="J117" i="1"/>
  <c r="K112" i="1"/>
  <c r="K114" i="1"/>
  <c r="J192" i="17"/>
  <c r="H213" i="17"/>
  <c r="H214" i="17"/>
  <c r="H175" i="17"/>
  <c r="S122" i="16"/>
  <c r="S192" i="16"/>
  <c r="I135" i="15"/>
  <c r="Q77" i="16"/>
  <c r="R76" i="16"/>
  <c r="R200" i="16"/>
  <c r="H224" i="1"/>
  <c r="K123" i="17"/>
  <c r="K124" i="17"/>
  <c r="L119" i="17"/>
  <c r="L121" i="17"/>
  <c r="H132" i="1"/>
  <c r="H133" i="1"/>
  <c r="H134" i="1"/>
  <c r="H136" i="1"/>
  <c r="F151" i="1"/>
  <c r="F152" i="1"/>
  <c r="L132" i="17"/>
  <c r="O167" i="16"/>
  <c r="P165" i="16"/>
  <c r="S92" i="16"/>
  <c r="S58" i="16"/>
  <c r="S59" i="16"/>
  <c r="S87" i="16"/>
  <c r="S203" i="16"/>
  <c r="S191" i="16"/>
  <c r="P187" i="17"/>
  <c r="P188" i="17"/>
  <c r="O169" i="16"/>
  <c r="O186" i="16"/>
  <c r="O201" i="16"/>
  <c r="F215" i="17"/>
  <c r="J127" i="16"/>
  <c r="J128" i="16"/>
  <c r="S70" i="16"/>
  <c r="S96" i="16"/>
  <c r="S195" i="16"/>
  <c r="K139" i="17"/>
  <c r="J183" i="16"/>
  <c r="J118" i="16"/>
  <c r="J189" i="16"/>
  <c r="J150" i="16"/>
  <c r="U36" i="16"/>
  <c r="V2" i="16"/>
  <c r="K124" i="15"/>
  <c r="G213" i="17"/>
  <c r="G175" i="17"/>
  <c r="I223" i="1"/>
  <c r="I197" i="1"/>
  <c r="J127" i="15"/>
  <c r="J128" i="15"/>
  <c r="V127" i="16"/>
  <c r="W3" i="16"/>
  <c r="V101" i="16"/>
  <c r="K124" i="16"/>
  <c r="K180" i="15"/>
  <c r="K176" i="15"/>
  <c r="J142" i="17"/>
  <c r="J144" i="17"/>
  <c r="S75" i="16"/>
  <c r="S42" i="16"/>
  <c r="P109" i="16"/>
  <c r="P108" i="16"/>
  <c r="J117" i="16"/>
  <c r="K112" i="16"/>
  <c r="K114" i="16"/>
  <c r="T57" i="16"/>
  <c r="T65" i="16"/>
  <c r="T54" i="16"/>
  <c r="T62" i="16"/>
  <c r="T93" i="16"/>
  <c r="T55" i="16"/>
  <c r="T56" i="16"/>
  <c r="T40" i="16"/>
  <c r="T63" i="16"/>
  <c r="T41" i="16"/>
  <c r="S10" i="17"/>
  <c r="R182" i="17"/>
  <c r="I184" i="1"/>
  <c r="S100" i="16"/>
  <c r="S141" i="16"/>
  <c r="G151" i="15"/>
  <c r="G152" i="15"/>
  <c r="H148" i="15"/>
  <c r="K118" i="15"/>
  <c r="K173" i="15"/>
  <c r="K179" i="15"/>
  <c r="K150" i="15"/>
  <c r="R59" i="15"/>
  <c r="R95" i="16"/>
  <c r="R97" i="16"/>
  <c r="R105" i="16"/>
  <c r="R113" i="16"/>
  <c r="R194" i="16"/>
  <c r="R202" i="16"/>
  <c r="I232" i="17"/>
  <c r="J187" i="15"/>
  <c r="J212" i="15"/>
  <c r="J204" i="17"/>
  <c r="I197" i="16"/>
  <c r="I223" i="16"/>
  <c r="G145" i="1"/>
  <c r="G146" i="1"/>
  <c r="J123" i="1"/>
  <c r="I126" i="1"/>
  <c r="I144" i="15"/>
  <c r="K117" i="15"/>
  <c r="L112" i="15"/>
  <c r="L114" i="15"/>
  <c r="I134" i="16"/>
  <c r="I136" i="16"/>
  <c r="H143" i="16"/>
  <c r="E18" i="8"/>
  <c r="E14" i="8"/>
  <c r="T87" i="17"/>
  <c r="T90" i="17"/>
  <c r="V82" i="1"/>
  <c r="V85" i="1"/>
  <c r="E19" i="8"/>
  <c r="T80" i="15"/>
  <c r="T83" i="15"/>
  <c r="T84" i="15"/>
  <c r="T81" i="15"/>
  <c r="T88" i="17"/>
  <c r="T91" i="17"/>
  <c r="V83" i="1"/>
  <c r="V80" i="1"/>
  <c r="T92" i="17"/>
  <c r="T89" i="17"/>
  <c r="D44" i="8"/>
  <c r="T85" i="15"/>
  <c r="T82" i="15"/>
  <c r="V81" i="1"/>
  <c r="V84" i="1"/>
  <c r="D24" i="8"/>
  <c r="AB24" i="8"/>
  <c r="AB17" i="8"/>
  <c r="T100" i="17"/>
  <c r="T150" i="17"/>
  <c r="T85" i="16"/>
  <c r="T82" i="16"/>
  <c r="F13" i="8"/>
  <c r="T83" i="16"/>
  <c r="T80" i="16"/>
  <c r="T81" i="16"/>
  <c r="F12" i="8"/>
  <c r="T84" i="16"/>
  <c r="S101" i="15"/>
  <c r="R105" i="15"/>
  <c r="R113" i="15"/>
  <c r="S59" i="17"/>
  <c r="S151" i="17"/>
  <c r="S153" i="17"/>
  <c r="T108" i="17"/>
  <c r="U3" i="17"/>
  <c r="T109" i="17"/>
  <c r="T110" i="17"/>
  <c r="T151" i="17"/>
  <c r="T153" i="17"/>
  <c r="S101" i="16"/>
  <c r="T108" i="1"/>
  <c r="Q187" i="17"/>
  <c r="Q188" i="17"/>
  <c r="S84" i="17"/>
  <c r="S116" i="17"/>
  <c r="T129" i="17"/>
  <c r="T200" i="17"/>
  <c r="V75" i="1"/>
  <c r="V76" i="1"/>
  <c r="V200" i="1"/>
  <c r="V42" i="1"/>
  <c r="X36" i="1"/>
  <c r="Y2" i="1"/>
  <c r="T70" i="17"/>
  <c r="T103" i="17"/>
  <c r="T203" i="17"/>
  <c r="W56" i="1"/>
  <c r="W41" i="1"/>
  <c r="W54" i="1"/>
  <c r="V68" i="1"/>
  <c r="V70" i="1"/>
  <c r="V96" i="1"/>
  <c r="W62" i="1"/>
  <c r="W93" i="1"/>
  <c r="W65" i="1"/>
  <c r="W40" i="1"/>
  <c r="W55" i="1"/>
  <c r="W63" i="1"/>
  <c r="W57" i="1"/>
  <c r="W195" i="1"/>
  <c r="V36" i="17"/>
  <c r="W2" i="17"/>
  <c r="U77" i="1"/>
  <c r="U108" i="1"/>
  <c r="V58" i="1"/>
  <c r="V59" i="1"/>
  <c r="V87" i="1"/>
  <c r="V203" i="1"/>
  <c r="V92" i="1"/>
  <c r="V191" i="1"/>
  <c r="V86" i="1"/>
  <c r="U95" i="1"/>
  <c r="U97" i="1"/>
  <c r="U202" i="1"/>
  <c r="U194" i="1"/>
  <c r="R116" i="17"/>
  <c r="R115" i="17"/>
  <c r="S202" i="17"/>
  <c r="S102" i="17"/>
  <c r="S104" i="17"/>
  <c r="S112" i="17"/>
  <c r="S120" i="17"/>
  <c r="S210" i="17"/>
  <c r="T101" i="17"/>
  <c r="T156" i="17"/>
  <c r="T157" i="17"/>
  <c r="T201" i="17"/>
  <c r="V141" i="1"/>
  <c r="V100" i="1"/>
  <c r="U54" i="17"/>
  <c r="U57" i="17"/>
  <c r="U65" i="17"/>
  <c r="U107" i="17"/>
  <c r="U40" i="17"/>
  <c r="U55" i="17"/>
  <c r="U63" i="17"/>
  <c r="U56" i="17"/>
  <c r="U41" i="17"/>
  <c r="U62" i="17"/>
  <c r="T58" i="17"/>
  <c r="T59" i="17"/>
  <c r="T199" i="17"/>
  <c r="T93" i="17"/>
  <c r="T94" i="17"/>
  <c r="T211" i="17"/>
  <c r="T99" i="17"/>
  <c r="V122" i="1"/>
  <c r="V192" i="1"/>
  <c r="T75" i="17"/>
  <c r="T42" i="17"/>
  <c r="T173" i="17"/>
  <c r="T79" i="17"/>
  <c r="T82" i="17"/>
  <c r="V193" i="1"/>
  <c r="V94" i="1"/>
  <c r="S83" i="17"/>
  <c r="S208" i="17"/>
  <c r="R179" i="16"/>
  <c r="R180" i="16"/>
  <c r="U3" i="1"/>
  <c r="T102" i="1"/>
  <c r="T103" i="1"/>
  <c r="T105" i="1"/>
  <c r="T113" i="1"/>
  <c r="T101" i="1"/>
  <c r="T102" i="15"/>
  <c r="U3" i="15"/>
  <c r="S103" i="1"/>
  <c r="S105" i="1"/>
  <c r="S113" i="1"/>
  <c r="T42" i="15"/>
  <c r="S77" i="15"/>
  <c r="S109" i="15"/>
  <c r="T94" i="15"/>
  <c r="T86" i="15"/>
  <c r="T183" i="15"/>
  <c r="S192" i="15"/>
  <c r="S95" i="15"/>
  <c r="S184" i="15"/>
  <c r="R108" i="15"/>
  <c r="R109" i="15"/>
  <c r="T87" i="15"/>
  <c r="T58" i="15"/>
  <c r="T92" i="15"/>
  <c r="T181" i="15"/>
  <c r="R184" i="17"/>
  <c r="R185" i="17"/>
  <c r="R186" i="17"/>
  <c r="U10" i="16"/>
  <c r="T172" i="16"/>
  <c r="T182" i="15"/>
  <c r="T122" i="15"/>
  <c r="U176" i="1"/>
  <c r="U175" i="1"/>
  <c r="U177" i="1"/>
  <c r="U174" i="1"/>
  <c r="U178" i="1"/>
  <c r="S177" i="16"/>
  <c r="S178" i="16"/>
  <c r="S175" i="16"/>
  <c r="S176" i="16"/>
  <c r="S174" i="16"/>
  <c r="T70" i="15"/>
  <c r="T96" i="15"/>
  <c r="T185" i="15"/>
  <c r="T76" i="15"/>
  <c r="T190" i="15"/>
  <c r="U57" i="15"/>
  <c r="U54" i="15"/>
  <c r="U62" i="15"/>
  <c r="U93" i="15"/>
  <c r="U40" i="15"/>
  <c r="U63" i="15"/>
  <c r="U55" i="15"/>
  <c r="U56" i="15"/>
  <c r="U41" i="15"/>
  <c r="U65" i="15"/>
  <c r="T141" i="15"/>
  <c r="T100" i="15"/>
  <c r="T101" i="15"/>
  <c r="V36" i="15"/>
  <c r="W2" i="15"/>
  <c r="O186" i="1"/>
  <c r="O201" i="1"/>
  <c r="R77" i="16"/>
  <c r="R108" i="16"/>
  <c r="J143" i="17"/>
  <c r="O166" i="15"/>
  <c r="O168" i="15"/>
  <c r="P168" i="1"/>
  <c r="P186" i="1"/>
  <c r="P201" i="1"/>
  <c r="P167" i="1"/>
  <c r="Q165" i="1"/>
  <c r="Q166" i="1"/>
  <c r="Q168" i="1"/>
  <c r="Q186" i="1"/>
  <c r="Q201" i="1"/>
  <c r="J131" i="15"/>
  <c r="G160" i="16"/>
  <c r="G158" i="16"/>
  <c r="K116" i="1"/>
  <c r="F154" i="1"/>
  <c r="F155" i="1"/>
  <c r="T70" i="16"/>
  <c r="T96" i="16"/>
  <c r="T195" i="16"/>
  <c r="H138" i="1"/>
  <c r="H139" i="1"/>
  <c r="K191" i="15"/>
  <c r="G148" i="1"/>
  <c r="J184" i="16"/>
  <c r="P166" i="16"/>
  <c r="P168" i="16"/>
  <c r="P186" i="16"/>
  <c r="P201" i="16"/>
  <c r="I127" i="1"/>
  <c r="I128" i="1"/>
  <c r="H144" i="1"/>
  <c r="S76" i="16"/>
  <c r="S200" i="16"/>
  <c r="K125" i="15"/>
  <c r="M130" i="17"/>
  <c r="L133" i="17"/>
  <c r="H135" i="1"/>
  <c r="J213" i="15"/>
  <c r="S59" i="15"/>
  <c r="K186" i="15"/>
  <c r="G154" i="15"/>
  <c r="G155" i="15"/>
  <c r="G156" i="15"/>
  <c r="T86" i="16"/>
  <c r="T94" i="16"/>
  <c r="T193" i="16"/>
  <c r="K116" i="16"/>
  <c r="K117" i="16"/>
  <c r="L112" i="16"/>
  <c r="L114" i="16"/>
  <c r="K125" i="16"/>
  <c r="I224" i="1"/>
  <c r="V36" i="16"/>
  <c r="W2" i="16"/>
  <c r="J131" i="16"/>
  <c r="T179" i="1"/>
  <c r="T180" i="1"/>
  <c r="T42" i="16"/>
  <c r="T75" i="16"/>
  <c r="L123" i="17"/>
  <c r="L124" i="17"/>
  <c r="M119" i="17"/>
  <c r="M121" i="17"/>
  <c r="F196" i="15"/>
  <c r="I193" i="15"/>
  <c r="H145" i="16"/>
  <c r="H146" i="16"/>
  <c r="J124" i="1"/>
  <c r="X152" i="17"/>
  <c r="J146" i="17"/>
  <c r="J165" i="17"/>
  <c r="W127" i="16"/>
  <c r="X3" i="16"/>
  <c r="W101" i="16"/>
  <c r="J205" i="17"/>
  <c r="J231" i="17"/>
  <c r="I168" i="17"/>
  <c r="I170" i="17"/>
  <c r="T87" i="16"/>
  <c r="T203" i="16"/>
  <c r="T92" i="16"/>
  <c r="T58" i="16"/>
  <c r="T59" i="16"/>
  <c r="T191" i="16"/>
  <c r="G214" i="17"/>
  <c r="K140" i="17"/>
  <c r="J118" i="1"/>
  <c r="J189" i="1"/>
  <c r="J183" i="1"/>
  <c r="J150" i="1"/>
  <c r="I138" i="16"/>
  <c r="I139" i="16"/>
  <c r="K174" i="15"/>
  <c r="L170" i="15"/>
  <c r="L171" i="15"/>
  <c r="L172" i="15"/>
  <c r="T122" i="16"/>
  <c r="T192" i="16"/>
  <c r="U57" i="16"/>
  <c r="U55" i="16"/>
  <c r="U56" i="16"/>
  <c r="U62" i="16"/>
  <c r="U93" i="16"/>
  <c r="U65" i="16"/>
  <c r="U41" i="16"/>
  <c r="U63" i="16"/>
  <c r="U40" i="16"/>
  <c r="U54" i="16"/>
  <c r="G157" i="16"/>
  <c r="L116" i="15"/>
  <c r="L117" i="15"/>
  <c r="M112" i="15"/>
  <c r="M114" i="15"/>
  <c r="I224" i="16"/>
  <c r="H149" i="15"/>
  <c r="T10" i="17"/>
  <c r="S182" i="17"/>
  <c r="I135" i="16"/>
  <c r="T100" i="16"/>
  <c r="T141" i="16"/>
  <c r="J196" i="16"/>
  <c r="K125" i="17"/>
  <c r="K191" i="17"/>
  <c r="K197" i="17"/>
  <c r="Q109" i="16"/>
  <c r="Q108" i="16"/>
  <c r="S95" i="16"/>
  <c r="S97" i="16"/>
  <c r="S105" i="16"/>
  <c r="S113" i="16"/>
  <c r="S194" i="16"/>
  <c r="S202" i="16"/>
  <c r="W10" i="1"/>
  <c r="V172" i="1"/>
  <c r="I139" i="15"/>
  <c r="F18" i="8"/>
  <c r="F25" i="8"/>
  <c r="F14" i="8"/>
  <c r="F19" i="8"/>
  <c r="F26" i="8"/>
  <c r="U83" i="15"/>
  <c r="U80" i="15"/>
  <c r="W82" i="1"/>
  <c r="W85" i="1"/>
  <c r="E26" i="8"/>
  <c r="W81" i="1"/>
  <c r="W84" i="1"/>
  <c r="U87" i="17"/>
  <c r="U90" i="17"/>
  <c r="U85" i="15"/>
  <c r="U82" i="15"/>
  <c r="U81" i="15"/>
  <c r="U84" i="15"/>
  <c r="U92" i="17"/>
  <c r="U89" i="17"/>
  <c r="U88" i="17"/>
  <c r="U91" i="17"/>
  <c r="W80" i="1"/>
  <c r="W83" i="1"/>
  <c r="E25" i="8"/>
  <c r="U100" i="17"/>
  <c r="U150" i="17"/>
  <c r="U81" i="16"/>
  <c r="G12" i="8"/>
  <c r="U84" i="16"/>
  <c r="U83" i="16"/>
  <c r="U80" i="16"/>
  <c r="U85" i="16"/>
  <c r="U82" i="16"/>
  <c r="G13" i="8"/>
  <c r="T101" i="16"/>
  <c r="U108" i="17"/>
  <c r="S115" i="17"/>
  <c r="U109" i="17"/>
  <c r="U110" i="17"/>
  <c r="V3" i="17"/>
  <c r="V77" i="1"/>
  <c r="V109" i="1"/>
  <c r="U109" i="1"/>
  <c r="W36" i="17"/>
  <c r="X2" i="17"/>
  <c r="W100" i="1"/>
  <c r="W141" i="1"/>
  <c r="Y36" i="1"/>
  <c r="Z2" i="1"/>
  <c r="U129" i="17"/>
  <c r="U200" i="17"/>
  <c r="V65" i="17"/>
  <c r="V107" i="17"/>
  <c r="V40" i="17"/>
  <c r="V79" i="17"/>
  <c r="V82" i="17"/>
  <c r="V56" i="17"/>
  <c r="V57" i="17"/>
  <c r="V203" i="17"/>
  <c r="V63" i="17"/>
  <c r="V54" i="17"/>
  <c r="V41" i="17"/>
  <c r="V62" i="17"/>
  <c r="V55" i="17"/>
  <c r="X40" i="1"/>
  <c r="X63" i="1"/>
  <c r="X55" i="1"/>
  <c r="X56" i="1"/>
  <c r="X65" i="1"/>
  <c r="W68" i="1"/>
  <c r="W70" i="1"/>
  <c r="W96" i="1"/>
  <c r="X57" i="1"/>
  <c r="X195" i="1"/>
  <c r="X62" i="1"/>
  <c r="X93" i="1"/>
  <c r="X54" i="1"/>
  <c r="X41" i="1"/>
  <c r="T83" i="17"/>
  <c r="T208" i="17"/>
  <c r="T102" i="17"/>
  <c r="T104" i="17"/>
  <c r="T112" i="17"/>
  <c r="T120" i="17"/>
  <c r="T210" i="17"/>
  <c r="T202" i="17"/>
  <c r="U79" i="17"/>
  <c r="U82" i="17"/>
  <c r="U173" i="17"/>
  <c r="V194" i="1"/>
  <c r="V202" i="1"/>
  <c r="V95" i="1"/>
  <c r="V97" i="1"/>
  <c r="W92" i="1"/>
  <c r="W191" i="1"/>
  <c r="W87" i="1"/>
  <c r="W203" i="1"/>
  <c r="W86" i="1"/>
  <c r="W58" i="1"/>
  <c r="W59" i="1"/>
  <c r="U75" i="17"/>
  <c r="U42" i="17"/>
  <c r="U203" i="17"/>
  <c r="U70" i="17"/>
  <c r="U103" i="17"/>
  <c r="W75" i="1"/>
  <c r="W76" i="1"/>
  <c r="W200" i="1"/>
  <c r="W42" i="1"/>
  <c r="W192" i="1"/>
  <c r="W122" i="1"/>
  <c r="U101" i="17"/>
  <c r="U156" i="17"/>
  <c r="U157" i="17"/>
  <c r="U201" i="17"/>
  <c r="T84" i="17"/>
  <c r="U58" i="17"/>
  <c r="U59" i="17"/>
  <c r="U93" i="17"/>
  <c r="U199" i="17"/>
  <c r="U99" i="17"/>
  <c r="U94" i="17"/>
  <c r="U211" i="17"/>
  <c r="W94" i="1"/>
  <c r="W193" i="1"/>
  <c r="U179" i="1"/>
  <c r="U180" i="1"/>
  <c r="U102" i="15"/>
  <c r="U103" i="15"/>
  <c r="V3" i="15"/>
  <c r="T103" i="15"/>
  <c r="U101" i="1"/>
  <c r="U102" i="1"/>
  <c r="V3" i="1"/>
  <c r="S108" i="15"/>
  <c r="R109" i="16"/>
  <c r="V63" i="15"/>
  <c r="V40" i="15"/>
  <c r="V55" i="15"/>
  <c r="V41" i="15"/>
  <c r="V56" i="15"/>
  <c r="V65" i="15"/>
  <c r="V54" i="15"/>
  <c r="V62" i="15"/>
  <c r="V93" i="15"/>
  <c r="V57" i="15"/>
  <c r="V185" i="15"/>
  <c r="S179" i="16"/>
  <c r="S180" i="16"/>
  <c r="U181" i="15"/>
  <c r="U87" i="15"/>
  <c r="U92" i="15"/>
  <c r="U58" i="15"/>
  <c r="E44" i="8"/>
  <c r="U141" i="15"/>
  <c r="U100" i="15"/>
  <c r="U101" i="15"/>
  <c r="U185" i="15"/>
  <c r="U70" i="15"/>
  <c r="U96" i="15"/>
  <c r="U75" i="15"/>
  <c r="U76" i="15"/>
  <c r="U42" i="15"/>
  <c r="T77" i="15"/>
  <c r="T177" i="16"/>
  <c r="T178" i="16"/>
  <c r="T175" i="16"/>
  <c r="T176" i="16"/>
  <c r="T174" i="16"/>
  <c r="U94" i="15"/>
  <c r="U183" i="15"/>
  <c r="U86" i="15"/>
  <c r="U172" i="16"/>
  <c r="V10" i="16"/>
  <c r="T192" i="15"/>
  <c r="T184" i="15"/>
  <c r="T95" i="15"/>
  <c r="S184" i="17"/>
  <c r="S185" i="17"/>
  <c r="S186" i="17"/>
  <c r="U122" i="15"/>
  <c r="U182" i="15"/>
  <c r="V176" i="1"/>
  <c r="V175" i="1"/>
  <c r="V177" i="1"/>
  <c r="V174" i="1"/>
  <c r="V178" i="1"/>
  <c r="W36" i="15"/>
  <c r="X2" i="15"/>
  <c r="S97" i="15"/>
  <c r="S105" i="15"/>
  <c r="S113" i="15"/>
  <c r="K141" i="17"/>
  <c r="K142" i="17"/>
  <c r="K144" i="17"/>
  <c r="K146" i="17"/>
  <c r="K212" i="17"/>
  <c r="O167" i="15"/>
  <c r="P165" i="15"/>
  <c r="P166" i="15"/>
  <c r="P168" i="15"/>
  <c r="P167" i="16"/>
  <c r="Q165" i="16"/>
  <c r="Q166" i="16"/>
  <c r="Q168" i="16"/>
  <c r="Q186" i="16"/>
  <c r="Q201" i="16"/>
  <c r="S77" i="16"/>
  <c r="S108" i="16"/>
  <c r="Q167" i="1"/>
  <c r="R165" i="1"/>
  <c r="R166" i="1"/>
  <c r="R168" i="1"/>
  <c r="R186" i="1"/>
  <c r="R201" i="1"/>
  <c r="J166" i="17"/>
  <c r="I143" i="16"/>
  <c r="M123" i="17"/>
  <c r="I131" i="1"/>
  <c r="G160" i="15"/>
  <c r="G158" i="15"/>
  <c r="U122" i="16"/>
  <c r="U192" i="16"/>
  <c r="K183" i="1"/>
  <c r="K189" i="1"/>
  <c r="K196" i="1"/>
  <c r="K118" i="1"/>
  <c r="K150" i="1"/>
  <c r="U87" i="16"/>
  <c r="U203" i="16"/>
  <c r="U92" i="16"/>
  <c r="U191" i="16"/>
  <c r="U58" i="16"/>
  <c r="U59" i="16"/>
  <c r="U195" i="16"/>
  <c r="U70" i="16"/>
  <c r="U96" i="16"/>
  <c r="J232" i="17"/>
  <c r="T76" i="16"/>
  <c r="T200" i="16"/>
  <c r="L134" i="17"/>
  <c r="L135" i="17"/>
  <c r="L139" i="17"/>
  <c r="K117" i="1"/>
  <c r="L112" i="1"/>
  <c r="L114" i="1"/>
  <c r="L173" i="15"/>
  <c r="L174" i="15"/>
  <c r="M170" i="15"/>
  <c r="M171" i="15"/>
  <c r="M172" i="15"/>
  <c r="L118" i="15"/>
  <c r="L179" i="15"/>
  <c r="L150" i="15"/>
  <c r="R187" i="17"/>
  <c r="R188" i="17"/>
  <c r="J147" i="17"/>
  <c r="H148" i="16"/>
  <c r="L123" i="16"/>
  <c r="K126" i="16"/>
  <c r="G205" i="16"/>
  <c r="U75" i="16"/>
  <c r="U42" i="16"/>
  <c r="K183" i="16"/>
  <c r="K118" i="16"/>
  <c r="K189" i="16"/>
  <c r="K196" i="16"/>
  <c r="K150" i="16"/>
  <c r="G149" i="1"/>
  <c r="I143" i="15"/>
  <c r="J223" i="16"/>
  <c r="J197" i="16"/>
  <c r="M116" i="15"/>
  <c r="I144" i="16"/>
  <c r="G157" i="15"/>
  <c r="M131" i="17"/>
  <c r="X10" i="1"/>
  <c r="W172" i="1"/>
  <c r="K204" i="17"/>
  <c r="U10" i="17"/>
  <c r="T182" i="17"/>
  <c r="H151" i="15"/>
  <c r="H152" i="15"/>
  <c r="U141" i="16"/>
  <c r="U100" i="16"/>
  <c r="J184" i="1"/>
  <c r="I171" i="17"/>
  <c r="L116" i="16"/>
  <c r="L117" i="16"/>
  <c r="M112" i="16"/>
  <c r="M114" i="16"/>
  <c r="K212" i="15"/>
  <c r="K187" i="15"/>
  <c r="H143" i="1"/>
  <c r="F156" i="1"/>
  <c r="F157" i="1"/>
  <c r="J132" i="15"/>
  <c r="J133" i="15"/>
  <c r="J134" i="15"/>
  <c r="J136" i="15"/>
  <c r="I204" i="16"/>
  <c r="J212" i="17"/>
  <c r="J132" i="16"/>
  <c r="J133" i="16"/>
  <c r="K192" i="17"/>
  <c r="J196" i="1"/>
  <c r="G215" i="17"/>
  <c r="H215" i="17"/>
  <c r="I169" i="17"/>
  <c r="X127" i="16"/>
  <c r="X101" i="16"/>
  <c r="Y3" i="16"/>
  <c r="J125" i="1"/>
  <c r="W36" i="16"/>
  <c r="X2" i="16"/>
  <c r="T59" i="15"/>
  <c r="L123" i="15"/>
  <c r="L124" i="15"/>
  <c r="K126" i="15"/>
  <c r="H204" i="1"/>
  <c r="U86" i="16"/>
  <c r="U94" i="16"/>
  <c r="U193" i="16"/>
  <c r="L191" i="17"/>
  <c r="L125" i="17"/>
  <c r="L197" i="17"/>
  <c r="L204" i="17"/>
  <c r="V54" i="16"/>
  <c r="V62" i="16"/>
  <c r="V93" i="16"/>
  <c r="V41" i="16"/>
  <c r="V55" i="16"/>
  <c r="V56" i="16"/>
  <c r="V65" i="16"/>
  <c r="V40" i="16"/>
  <c r="V57" i="16"/>
  <c r="V195" i="16"/>
  <c r="V63" i="16"/>
  <c r="L180" i="15"/>
  <c r="L176" i="15"/>
  <c r="T95" i="16"/>
  <c r="T97" i="16"/>
  <c r="T105" i="16"/>
  <c r="T113" i="16"/>
  <c r="T202" i="16"/>
  <c r="T194" i="16"/>
  <c r="G19" i="8"/>
  <c r="G18" i="8"/>
  <c r="G14" i="8"/>
  <c r="X85" i="1"/>
  <c r="X82" i="1"/>
  <c r="V83" i="15"/>
  <c r="V80" i="15"/>
  <c r="X81" i="1"/>
  <c r="X84" i="1"/>
  <c r="V92" i="17"/>
  <c r="V89" i="17"/>
  <c r="V82" i="15"/>
  <c r="V85" i="15"/>
  <c r="X83" i="1"/>
  <c r="X80" i="1"/>
  <c r="V91" i="17"/>
  <c r="V88" i="17"/>
  <c r="V84" i="15"/>
  <c r="V81" i="15"/>
  <c r="V87" i="17"/>
  <c r="V90" i="17"/>
  <c r="V100" i="17"/>
  <c r="V150" i="17"/>
  <c r="V85" i="16"/>
  <c r="V82" i="16"/>
  <c r="H13" i="8"/>
  <c r="V83" i="16"/>
  <c r="V80" i="16"/>
  <c r="V81" i="16"/>
  <c r="H12" i="8"/>
  <c r="V84" i="16"/>
  <c r="U101" i="16"/>
  <c r="V109" i="17"/>
  <c r="V110" i="17"/>
  <c r="W3" i="17"/>
  <c r="V134" i="17"/>
  <c r="V108" i="17"/>
  <c r="S187" i="17"/>
  <c r="S188" i="17"/>
  <c r="U151" i="17"/>
  <c r="U153" i="17"/>
  <c r="Y152" i="17"/>
  <c r="V108" i="1"/>
  <c r="U84" i="17"/>
  <c r="U116" i="17"/>
  <c r="V179" i="1"/>
  <c r="V180" i="1"/>
  <c r="W77" i="1"/>
  <c r="W109" i="1"/>
  <c r="U202" i="17"/>
  <c r="U210" i="17"/>
  <c r="U102" i="17"/>
  <c r="U104" i="17"/>
  <c r="U112" i="17"/>
  <c r="U120" i="17"/>
  <c r="V75" i="17"/>
  <c r="V84" i="17"/>
  <c r="V42" i="17"/>
  <c r="V199" i="17"/>
  <c r="V58" i="17"/>
  <c r="V59" i="17"/>
  <c r="V93" i="17"/>
  <c r="V99" i="17"/>
  <c r="V94" i="17"/>
  <c r="V211" i="17"/>
  <c r="T115" i="17"/>
  <c r="T116" i="17"/>
  <c r="X94" i="1"/>
  <c r="X193" i="1"/>
  <c r="Y63" i="1"/>
  <c r="Y57" i="1"/>
  <c r="Y195" i="1"/>
  <c r="Y40" i="1"/>
  <c r="Y65" i="1"/>
  <c r="Y41" i="1"/>
  <c r="Y56" i="1"/>
  <c r="Y54" i="1"/>
  <c r="Y55" i="1"/>
  <c r="Y62" i="1"/>
  <c r="Y93" i="1"/>
  <c r="X68" i="1"/>
  <c r="X70" i="1"/>
  <c r="X96" i="1"/>
  <c r="AA2" i="1"/>
  <c r="Z36" i="1"/>
  <c r="X122" i="1"/>
  <c r="X192" i="1"/>
  <c r="X141" i="1"/>
  <c r="X100" i="1"/>
  <c r="X75" i="1"/>
  <c r="X76" i="1"/>
  <c r="X200" i="1"/>
  <c r="X42" i="1"/>
  <c r="V101" i="17"/>
  <c r="V201" i="17"/>
  <c r="X58" i="1"/>
  <c r="X59" i="1"/>
  <c r="X87" i="1"/>
  <c r="X203" i="1"/>
  <c r="X191" i="1"/>
  <c r="X92" i="1"/>
  <c r="X86" i="1"/>
  <c r="V208" i="17"/>
  <c r="X36" i="17"/>
  <c r="Y2" i="17"/>
  <c r="W95" i="1"/>
  <c r="W97" i="1"/>
  <c r="W202" i="1"/>
  <c r="W194" i="1"/>
  <c r="U83" i="17"/>
  <c r="U208" i="17"/>
  <c r="V200" i="17"/>
  <c r="V129" i="17"/>
  <c r="W54" i="17"/>
  <c r="W40" i="17"/>
  <c r="W57" i="17"/>
  <c r="W203" i="17"/>
  <c r="W63" i="17"/>
  <c r="W41" i="17"/>
  <c r="V68" i="17"/>
  <c r="V70" i="17"/>
  <c r="V103" i="17"/>
  <c r="W62" i="17"/>
  <c r="W65" i="17"/>
  <c r="W107" i="17"/>
  <c r="W55" i="17"/>
  <c r="W56" i="17"/>
  <c r="T179" i="16"/>
  <c r="T180" i="16"/>
  <c r="K143" i="17"/>
  <c r="V101" i="1"/>
  <c r="V102" i="1"/>
  <c r="V103" i="1"/>
  <c r="V105" i="1"/>
  <c r="V113" i="1"/>
  <c r="W3" i="1"/>
  <c r="V127" i="1"/>
  <c r="U103" i="1"/>
  <c r="U105" i="1"/>
  <c r="U113" i="1"/>
  <c r="V101" i="15"/>
  <c r="V127" i="15"/>
  <c r="W3" i="15"/>
  <c r="W55" i="15"/>
  <c r="W56" i="15"/>
  <c r="W63" i="15"/>
  <c r="W57" i="15"/>
  <c r="W185" i="15"/>
  <c r="W65" i="15"/>
  <c r="W41" i="15"/>
  <c r="W54" i="15"/>
  <c r="V68" i="15"/>
  <c r="V70" i="15"/>
  <c r="V96" i="15"/>
  <c r="W62" i="15"/>
  <c r="W93" i="15"/>
  <c r="W40" i="15"/>
  <c r="U95" i="15"/>
  <c r="U97" i="15"/>
  <c r="U105" i="15"/>
  <c r="U113" i="15"/>
  <c r="U192" i="15"/>
  <c r="U184" i="15"/>
  <c r="T109" i="15"/>
  <c r="T108" i="15"/>
  <c r="T97" i="15"/>
  <c r="T105" i="15"/>
  <c r="T113" i="15"/>
  <c r="V87" i="15"/>
  <c r="V92" i="15"/>
  <c r="V181" i="15"/>
  <c r="V58" i="15"/>
  <c r="W178" i="1"/>
  <c r="W176" i="1"/>
  <c r="W175" i="1"/>
  <c r="W177" i="1"/>
  <c r="W174" i="1"/>
  <c r="U77" i="15"/>
  <c r="U190" i="15"/>
  <c r="V100" i="15"/>
  <c r="V102" i="15"/>
  <c r="V141" i="15"/>
  <c r="F44" i="8"/>
  <c r="V86" i="15"/>
  <c r="V183" i="15"/>
  <c r="V94" i="15"/>
  <c r="V42" i="15"/>
  <c r="H8" i="8"/>
  <c r="V75" i="15"/>
  <c r="V76" i="15"/>
  <c r="V122" i="15"/>
  <c r="V182" i="15"/>
  <c r="W10" i="16"/>
  <c r="V172" i="16"/>
  <c r="T184" i="17"/>
  <c r="T185" i="17"/>
  <c r="T186" i="17"/>
  <c r="X36" i="15"/>
  <c r="Y2" i="15"/>
  <c r="U176" i="16"/>
  <c r="U177" i="16"/>
  <c r="U178" i="16"/>
  <c r="U175" i="16"/>
  <c r="U174" i="16"/>
  <c r="P167" i="15"/>
  <c r="Q165" i="15"/>
  <c r="Q166" i="15"/>
  <c r="Q168" i="15"/>
  <c r="S109" i="16"/>
  <c r="L192" i="17"/>
  <c r="K147" i="17"/>
  <c r="Q167" i="16"/>
  <c r="R165" i="16"/>
  <c r="R166" i="16"/>
  <c r="R168" i="16"/>
  <c r="R186" i="16"/>
  <c r="R201" i="16"/>
  <c r="K184" i="1"/>
  <c r="L140" i="17"/>
  <c r="H154" i="15"/>
  <c r="H155" i="15"/>
  <c r="H156" i="15"/>
  <c r="R167" i="1"/>
  <c r="S165" i="1"/>
  <c r="M180" i="15"/>
  <c r="M176" i="15"/>
  <c r="M191" i="15"/>
  <c r="K223" i="1"/>
  <c r="V92" i="16"/>
  <c r="V87" i="16"/>
  <c r="V203" i="16"/>
  <c r="V58" i="16"/>
  <c r="V59" i="16"/>
  <c r="V191" i="16"/>
  <c r="G206" i="16"/>
  <c r="M125" i="17"/>
  <c r="M197" i="17"/>
  <c r="M204" i="17"/>
  <c r="M191" i="17"/>
  <c r="H149" i="16"/>
  <c r="H145" i="1"/>
  <c r="H146" i="1"/>
  <c r="I132" i="1"/>
  <c r="I133" i="1"/>
  <c r="I134" i="1"/>
  <c r="I136" i="1"/>
  <c r="K127" i="16"/>
  <c r="K128" i="16"/>
  <c r="K131" i="16"/>
  <c r="L231" i="17"/>
  <c r="J134" i="16"/>
  <c r="J136" i="16"/>
  <c r="M173" i="15"/>
  <c r="M174" i="15"/>
  <c r="N170" i="15"/>
  <c r="N171" i="15"/>
  <c r="N172" i="15"/>
  <c r="M118" i="15"/>
  <c r="M179" i="15"/>
  <c r="M150" i="15"/>
  <c r="I145" i="15"/>
  <c r="I146" i="15"/>
  <c r="K197" i="16"/>
  <c r="K223" i="16"/>
  <c r="M124" i="17"/>
  <c r="N119" i="17"/>
  <c r="N121" i="17"/>
  <c r="K165" i="17"/>
  <c r="K123" i="1"/>
  <c r="J126" i="1"/>
  <c r="Y10" i="1"/>
  <c r="X172" i="1"/>
  <c r="I174" i="17"/>
  <c r="U59" i="15"/>
  <c r="J135" i="15"/>
  <c r="K213" i="15"/>
  <c r="M117" i="15"/>
  <c r="N112" i="15"/>
  <c r="N114" i="15"/>
  <c r="U76" i="16"/>
  <c r="U200" i="16"/>
  <c r="L124" i="16"/>
  <c r="J224" i="16"/>
  <c r="L116" i="1"/>
  <c r="L117" i="1"/>
  <c r="M112" i="1"/>
  <c r="M114" i="1"/>
  <c r="L191" i="15"/>
  <c r="V94" i="16"/>
  <c r="V86" i="16"/>
  <c r="V193" i="16"/>
  <c r="X36" i="16"/>
  <c r="Y2" i="16"/>
  <c r="Y127" i="16"/>
  <c r="Z3" i="16"/>
  <c r="Y101" i="16"/>
  <c r="F158" i="1"/>
  <c r="F160" i="1"/>
  <c r="L183" i="16"/>
  <c r="L118" i="16"/>
  <c r="L189" i="16"/>
  <c r="L196" i="16"/>
  <c r="L150" i="16"/>
  <c r="G151" i="1"/>
  <c r="G152" i="1"/>
  <c r="G194" i="15"/>
  <c r="V100" i="16"/>
  <c r="V141" i="16"/>
  <c r="K127" i="15"/>
  <c r="L125" i="15"/>
  <c r="J138" i="15"/>
  <c r="J139" i="15"/>
  <c r="V10" i="17"/>
  <c r="U182" i="17"/>
  <c r="M132" i="17"/>
  <c r="K184" i="16"/>
  <c r="V122" i="16"/>
  <c r="V192" i="16"/>
  <c r="U95" i="16"/>
  <c r="U97" i="16"/>
  <c r="U105" i="16"/>
  <c r="U113" i="16"/>
  <c r="U194" i="16"/>
  <c r="U202" i="16"/>
  <c r="W62" i="16"/>
  <c r="W93" i="16"/>
  <c r="W54" i="16"/>
  <c r="W55" i="16"/>
  <c r="W56" i="16"/>
  <c r="W65" i="16"/>
  <c r="W40" i="16"/>
  <c r="W63" i="16"/>
  <c r="W57" i="16"/>
  <c r="W195" i="16"/>
  <c r="W41" i="16"/>
  <c r="V68" i="16"/>
  <c r="V70" i="16"/>
  <c r="V96" i="16"/>
  <c r="J223" i="1"/>
  <c r="J197" i="1"/>
  <c r="K197" i="1"/>
  <c r="M116" i="16"/>
  <c r="K205" i="17"/>
  <c r="L205" i="17"/>
  <c r="K231" i="17"/>
  <c r="L186" i="15"/>
  <c r="T77" i="16"/>
  <c r="I146" i="16"/>
  <c r="I145" i="16"/>
  <c r="V75" i="16"/>
  <c r="V42" i="16"/>
  <c r="J167" i="17"/>
  <c r="H19" i="8"/>
  <c r="H26" i="8"/>
  <c r="W91" i="17"/>
  <c r="W88" i="17"/>
  <c r="W90" i="17"/>
  <c r="W87" i="17"/>
  <c r="H14" i="8"/>
  <c r="H18" i="8"/>
  <c r="H25" i="8"/>
  <c r="W85" i="15"/>
  <c r="W82" i="15"/>
  <c r="W84" i="15"/>
  <c r="W81" i="15"/>
  <c r="Y84" i="1"/>
  <c r="Y81" i="1"/>
  <c r="Y83" i="1"/>
  <c r="Y80" i="1"/>
  <c r="W83" i="15"/>
  <c r="W80" i="15"/>
  <c r="Y85" i="1"/>
  <c r="Y82" i="1"/>
  <c r="G25" i="8"/>
  <c r="W89" i="17"/>
  <c r="W92" i="17"/>
  <c r="G26" i="8"/>
  <c r="W100" i="17"/>
  <c r="W150" i="17"/>
  <c r="V102" i="16"/>
  <c r="W85" i="16"/>
  <c r="W82" i="16"/>
  <c r="I13" i="8"/>
  <c r="W81" i="16"/>
  <c r="I12" i="8"/>
  <c r="W84" i="16"/>
  <c r="W83" i="16"/>
  <c r="W80" i="16"/>
  <c r="W109" i="17"/>
  <c r="W110" i="17"/>
  <c r="AA152" i="17"/>
  <c r="T187" i="17"/>
  <c r="T188" i="17"/>
  <c r="Z152" i="17"/>
  <c r="V151" i="17"/>
  <c r="V153" i="17"/>
  <c r="U115" i="17"/>
  <c r="X3" i="17"/>
  <c r="W134" i="17"/>
  <c r="W108" i="17"/>
  <c r="X77" i="1"/>
  <c r="X109" i="1"/>
  <c r="W108" i="1"/>
  <c r="V83" i="17"/>
  <c r="V156" i="17"/>
  <c r="V157" i="17"/>
  <c r="V158" i="17"/>
  <c r="U179" i="16"/>
  <c r="U180" i="16"/>
  <c r="W129" i="17"/>
  <c r="W200" i="17"/>
  <c r="W93" i="17"/>
  <c r="W99" i="17"/>
  <c r="W94" i="17"/>
  <c r="W211" i="17"/>
  <c r="W199" i="17"/>
  <c r="W58" i="17"/>
  <c r="W59" i="17"/>
  <c r="Z2" i="17"/>
  <c r="Y36" i="17"/>
  <c r="Y122" i="1"/>
  <c r="Y192" i="1"/>
  <c r="X63" i="17"/>
  <c r="X57" i="17"/>
  <c r="X203" i="17"/>
  <c r="X62" i="17"/>
  <c r="X54" i="17"/>
  <c r="W68" i="17"/>
  <c r="W70" i="17"/>
  <c r="W103" i="17"/>
  <c r="X40" i="17"/>
  <c r="X65" i="17"/>
  <c r="X107" i="17"/>
  <c r="X55" i="17"/>
  <c r="X41" i="17"/>
  <c r="X56" i="17"/>
  <c r="Y94" i="1"/>
  <c r="Y193" i="1"/>
  <c r="V116" i="17"/>
  <c r="V115" i="17"/>
  <c r="Y75" i="1"/>
  <c r="Y76" i="1"/>
  <c r="Y200" i="1"/>
  <c r="Y42" i="1"/>
  <c r="Y58" i="1"/>
  <c r="Y59" i="1"/>
  <c r="Y86" i="1"/>
  <c r="Y92" i="1"/>
  <c r="Y191" i="1"/>
  <c r="Y87" i="1"/>
  <c r="Y203" i="1"/>
  <c r="W75" i="17"/>
  <c r="W42" i="17"/>
  <c r="X95" i="1"/>
  <c r="X97" i="1"/>
  <c r="X194" i="1"/>
  <c r="X202" i="1"/>
  <c r="Z55" i="1"/>
  <c r="Z63" i="1"/>
  <c r="Z40" i="1"/>
  <c r="Z57" i="1"/>
  <c r="Z195" i="1"/>
  <c r="Y68" i="1"/>
  <c r="Y70" i="1"/>
  <c r="Y96" i="1"/>
  <c r="Z54" i="1"/>
  <c r="Z41" i="1"/>
  <c r="Z62" i="1"/>
  <c r="Z93" i="1"/>
  <c r="Z65" i="1"/>
  <c r="Z56" i="1"/>
  <c r="Y141" i="1"/>
  <c r="Y100" i="1"/>
  <c r="W101" i="17"/>
  <c r="W201" i="17"/>
  <c r="AB2" i="1"/>
  <c r="AA36" i="1"/>
  <c r="W79" i="17"/>
  <c r="W80" i="17"/>
  <c r="V102" i="17"/>
  <c r="V104" i="17"/>
  <c r="V112" i="17"/>
  <c r="V120" i="17"/>
  <c r="V210" i="17"/>
  <c r="V202" i="17"/>
  <c r="L141" i="17"/>
  <c r="L142" i="17"/>
  <c r="L144" i="17"/>
  <c r="L146" i="17"/>
  <c r="L147" i="17"/>
  <c r="X3" i="1"/>
  <c r="W102" i="1"/>
  <c r="W103" i="1"/>
  <c r="W105" i="1"/>
  <c r="W113" i="1"/>
  <c r="W127" i="1"/>
  <c r="W101" i="1"/>
  <c r="W127" i="15"/>
  <c r="X3" i="15"/>
  <c r="W101" i="15"/>
  <c r="Y36" i="15"/>
  <c r="Z2" i="15"/>
  <c r="X40" i="15"/>
  <c r="X63" i="15"/>
  <c r="X54" i="15"/>
  <c r="X57" i="15"/>
  <c r="X185" i="15"/>
  <c r="X55" i="15"/>
  <c r="X41" i="15"/>
  <c r="X56" i="15"/>
  <c r="W68" i="15"/>
  <c r="W70" i="15"/>
  <c r="W96" i="15"/>
  <c r="X65" i="15"/>
  <c r="X62" i="15"/>
  <c r="X93" i="15"/>
  <c r="V77" i="15"/>
  <c r="V190" i="15"/>
  <c r="W92" i="15"/>
  <c r="W87" i="15"/>
  <c r="W181" i="15"/>
  <c r="W58" i="15"/>
  <c r="I8" i="8"/>
  <c r="W75" i="15"/>
  <c r="W42" i="15"/>
  <c r="V103" i="15"/>
  <c r="W100" i="15"/>
  <c r="W102" i="15"/>
  <c r="W141" i="15"/>
  <c r="U186" i="17"/>
  <c r="U184" i="17"/>
  <c r="U185" i="17"/>
  <c r="V176" i="16"/>
  <c r="V177" i="16"/>
  <c r="V178" i="16"/>
  <c r="V175" i="16"/>
  <c r="V174" i="16"/>
  <c r="X178" i="1"/>
  <c r="X176" i="1"/>
  <c r="X175" i="1"/>
  <c r="X177" i="1"/>
  <c r="X174" i="1"/>
  <c r="W172" i="16"/>
  <c r="X10" i="16"/>
  <c r="V95" i="15"/>
  <c r="V97" i="15"/>
  <c r="V184" i="15"/>
  <c r="V192" i="15"/>
  <c r="U109" i="15"/>
  <c r="U108" i="15"/>
  <c r="W86" i="15"/>
  <c r="W94" i="15"/>
  <c r="W183" i="15"/>
  <c r="W122" i="15"/>
  <c r="W182" i="15"/>
  <c r="K224" i="16"/>
  <c r="M192" i="17"/>
  <c r="Q167" i="15"/>
  <c r="R165" i="15"/>
  <c r="R166" i="15"/>
  <c r="R168" i="15"/>
  <c r="M186" i="15"/>
  <c r="M212" i="15"/>
  <c r="R167" i="16"/>
  <c r="S165" i="16"/>
  <c r="S166" i="16"/>
  <c r="S168" i="16"/>
  <c r="S186" i="16"/>
  <c r="S201" i="16"/>
  <c r="K132" i="16"/>
  <c r="I138" i="1"/>
  <c r="I139" i="1"/>
  <c r="H160" i="15"/>
  <c r="H158" i="15"/>
  <c r="J143" i="15"/>
  <c r="M123" i="15"/>
  <c r="M124" i="15"/>
  <c r="L126" i="15"/>
  <c r="M116" i="1"/>
  <c r="J127" i="1"/>
  <c r="J128" i="1"/>
  <c r="M189" i="16"/>
  <c r="M196" i="16"/>
  <c r="M183" i="16"/>
  <c r="M118" i="16"/>
  <c r="M150" i="16"/>
  <c r="U77" i="16"/>
  <c r="J135" i="16"/>
  <c r="G195" i="15"/>
  <c r="H151" i="16"/>
  <c r="H152" i="16"/>
  <c r="W179" i="1"/>
  <c r="W180" i="1"/>
  <c r="V76" i="16"/>
  <c r="V200" i="16"/>
  <c r="L187" i="15"/>
  <c r="L212" i="15"/>
  <c r="L213" i="15"/>
  <c r="M117" i="16"/>
  <c r="N112" i="16"/>
  <c r="N114" i="16"/>
  <c r="L184" i="16"/>
  <c r="Z127" i="16"/>
  <c r="AA3" i="16"/>
  <c r="Z101" i="16"/>
  <c r="I135" i="1"/>
  <c r="S166" i="1"/>
  <c r="S168" i="1"/>
  <c r="S186" i="1"/>
  <c r="S201" i="1"/>
  <c r="N180" i="15"/>
  <c r="N176" i="15"/>
  <c r="N191" i="15"/>
  <c r="J193" i="15"/>
  <c r="G154" i="1"/>
  <c r="G155" i="1"/>
  <c r="G156" i="1"/>
  <c r="N116" i="15"/>
  <c r="I148" i="15"/>
  <c r="J138" i="16"/>
  <c r="J139" i="16"/>
  <c r="M231" i="17"/>
  <c r="M205" i="17"/>
  <c r="W10" i="17"/>
  <c r="V182" i="17"/>
  <c r="N130" i="17"/>
  <c r="N131" i="17"/>
  <c r="M133" i="17"/>
  <c r="V59" i="15"/>
  <c r="K166" i="17"/>
  <c r="J144" i="15"/>
  <c r="W92" i="16"/>
  <c r="W58" i="16"/>
  <c r="W59" i="16"/>
  <c r="W191" i="16"/>
  <c r="W87" i="16"/>
  <c r="W203" i="16"/>
  <c r="L118" i="1"/>
  <c r="L189" i="1"/>
  <c r="L196" i="1"/>
  <c r="L183" i="1"/>
  <c r="L150" i="1"/>
  <c r="G207" i="16"/>
  <c r="W75" i="16"/>
  <c r="W42" i="16"/>
  <c r="V95" i="16"/>
  <c r="V97" i="16"/>
  <c r="V194" i="16"/>
  <c r="V202" i="16"/>
  <c r="J144" i="16"/>
  <c r="W94" i="16"/>
  <c r="W193" i="16"/>
  <c r="W86" i="16"/>
  <c r="K128" i="15"/>
  <c r="K131" i="15"/>
  <c r="F205" i="1"/>
  <c r="Y36" i="16"/>
  <c r="Z2" i="16"/>
  <c r="L125" i="16"/>
  <c r="I213" i="17"/>
  <c r="I175" i="17"/>
  <c r="N123" i="17"/>
  <c r="H148" i="1"/>
  <c r="K232" i="17"/>
  <c r="L232" i="17"/>
  <c r="V103" i="16"/>
  <c r="H157" i="15"/>
  <c r="L197" i="16"/>
  <c r="L223" i="16"/>
  <c r="K124" i="1"/>
  <c r="W100" i="16"/>
  <c r="W102" i="16"/>
  <c r="W141" i="16"/>
  <c r="J168" i="17"/>
  <c r="J170" i="17"/>
  <c r="I148" i="16"/>
  <c r="T109" i="16"/>
  <c r="T108" i="16"/>
  <c r="J224" i="1"/>
  <c r="K224" i="1"/>
  <c r="W122" i="16"/>
  <c r="W192" i="16"/>
  <c r="X55" i="16"/>
  <c r="X56" i="16"/>
  <c r="X65" i="16"/>
  <c r="X41" i="16"/>
  <c r="X62" i="16"/>
  <c r="X93" i="16"/>
  <c r="X63" i="16"/>
  <c r="X54" i="16"/>
  <c r="X57" i="16"/>
  <c r="X195" i="16"/>
  <c r="X40" i="16"/>
  <c r="W68" i="16"/>
  <c r="W70" i="16"/>
  <c r="W96" i="16"/>
  <c r="Z10" i="1"/>
  <c r="Y172" i="1"/>
  <c r="I144" i="1"/>
  <c r="I18" i="8"/>
  <c r="I14" i="8"/>
  <c r="I19" i="8"/>
  <c r="X89" i="17"/>
  <c r="X92" i="17"/>
  <c r="X85" i="15"/>
  <c r="X82" i="15"/>
  <c r="Z80" i="1"/>
  <c r="Z83" i="1"/>
  <c r="X91" i="17"/>
  <c r="X88" i="17"/>
  <c r="H33" i="8"/>
  <c r="H46" i="8"/>
  <c r="X84" i="15"/>
  <c r="X81" i="15"/>
  <c r="X80" i="15"/>
  <c r="X83" i="15"/>
  <c r="Z82" i="1"/>
  <c r="Z85" i="1"/>
  <c r="X90" i="17"/>
  <c r="X87" i="17"/>
  <c r="Z84" i="1"/>
  <c r="Z81" i="1"/>
  <c r="X100" i="17"/>
  <c r="X150" i="17"/>
  <c r="X84" i="16"/>
  <c r="X81" i="16"/>
  <c r="J12" i="8"/>
  <c r="X80" i="16"/>
  <c r="X83" i="16"/>
  <c r="X82" i="16"/>
  <c r="J13" i="8"/>
  <c r="J19" i="8"/>
  <c r="J26" i="8"/>
  <c r="X85" i="16"/>
  <c r="X108" i="1"/>
  <c r="G44" i="8"/>
  <c r="W151" i="17"/>
  <c r="W153" i="17"/>
  <c r="X109" i="17"/>
  <c r="X110" i="17"/>
  <c r="AB152" i="17"/>
  <c r="Y3" i="17"/>
  <c r="X134" i="17"/>
  <c r="X108" i="17"/>
  <c r="W156" i="17"/>
  <c r="W157" i="17"/>
  <c r="W158" i="17"/>
  <c r="Y77" i="1"/>
  <c r="Y108" i="1"/>
  <c r="AB36" i="1"/>
  <c r="AC2" i="1"/>
  <c r="Z42" i="1"/>
  <c r="Z75" i="1"/>
  <c r="Z76" i="1"/>
  <c r="Z200" i="1"/>
  <c r="X75" i="17"/>
  <c r="X42" i="17"/>
  <c r="Z92" i="1"/>
  <c r="Z191" i="1"/>
  <c r="Z87" i="1"/>
  <c r="Z203" i="1"/>
  <c r="Z58" i="1"/>
  <c r="Z59" i="1"/>
  <c r="Z86" i="1"/>
  <c r="X200" i="17"/>
  <c r="X129" i="17"/>
  <c r="AA62" i="1"/>
  <c r="AA93" i="1"/>
  <c r="AA56" i="1"/>
  <c r="AA63" i="1"/>
  <c r="AA41" i="1"/>
  <c r="AA54" i="1"/>
  <c r="Z68" i="1"/>
  <c r="Z70" i="1"/>
  <c r="Z96" i="1"/>
  <c r="AA55" i="1"/>
  <c r="AA65" i="1"/>
  <c r="AA57" i="1"/>
  <c r="AA195" i="1"/>
  <c r="AA40" i="1"/>
  <c r="W102" i="17"/>
  <c r="W104" i="17"/>
  <c r="W112" i="17"/>
  <c r="W120" i="17"/>
  <c r="W202" i="17"/>
  <c r="W210" i="17"/>
  <c r="X101" i="17"/>
  <c r="X201" i="17"/>
  <c r="X81" i="17"/>
  <c r="X79" i="17"/>
  <c r="X80" i="17"/>
  <c r="Y63" i="17"/>
  <c r="Y54" i="17"/>
  <c r="Y40" i="17"/>
  <c r="Y57" i="17"/>
  <c r="Y203" i="17"/>
  <c r="X68" i="17"/>
  <c r="X70" i="17"/>
  <c r="X103" i="17"/>
  <c r="Y62" i="17"/>
  <c r="Y41" i="17"/>
  <c r="Y55" i="17"/>
  <c r="Y65" i="17"/>
  <c r="Y107" i="17"/>
  <c r="Y56" i="17"/>
  <c r="Y194" i="1"/>
  <c r="Y95" i="1"/>
  <c r="Y202" i="1"/>
  <c r="W82" i="17"/>
  <c r="Z193" i="1"/>
  <c r="Z94" i="1"/>
  <c r="X199" i="17"/>
  <c r="X58" i="17"/>
  <c r="X59" i="17"/>
  <c r="X99" i="17"/>
  <c r="X93" i="17"/>
  <c r="X94" i="17"/>
  <c r="X211" i="17"/>
  <c r="Z36" i="17"/>
  <c r="AA2" i="17"/>
  <c r="Z100" i="1"/>
  <c r="Z141" i="1"/>
  <c r="Z122" i="1"/>
  <c r="Z192" i="1"/>
  <c r="Y97" i="1"/>
  <c r="U187" i="17"/>
  <c r="U188" i="17"/>
  <c r="L143" i="17"/>
  <c r="X101" i="15"/>
  <c r="X127" i="15"/>
  <c r="Y3" i="15"/>
  <c r="X127" i="1"/>
  <c r="X101" i="1"/>
  <c r="X102" i="1"/>
  <c r="Y3" i="1"/>
  <c r="V105" i="15"/>
  <c r="V113" i="15"/>
  <c r="V179" i="16"/>
  <c r="V180" i="16"/>
  <c r="X42" i="15"/>
  <c r="X75" i="15"/>
  <c r="X76" i="15"/>
  <c r="J8" i="8"/>
  <c r="V186" i="17"/>
  <c r="V184" i="17"/>
  <c r="V185" i="17"/>
  <c r="X182" i="15"/>
  <c r="X122" i="15"/>
  <c r="Y10" i="16"/>
  <c r="X172" i="16"/>
  <c r="W76" i="15"/>
  <c r="W77" i="15"/>
  <c r="V108" i="15"/>
  <c r="V109" i="15"/>
  <c r="X87" i="15"/>
  <c r="X92" i="15"/>
  <c r="X58" i="15"/>
  <c r="X181" i="15"/>
  <c r="W95" i="15"/>
  <c r="W97" i="15"/>
  <c r="W184" i="15"/>
  <c r="W192" i="15"/>
  <c r="W175" i="16"/>
  <c r="W176" i="16"/>
  <c r="W177" i="16"/>
  <c r="W178" i="16"/>
  <c r="W174" i="16"/>
  <c r="V105" i="16"/>
  <c r="V113" i="16"/>
  <c r="X100" i="15"/>
  <c r="X102" i="15"/>
  <c r="X141" i="15"/>
  <c r="Y178" i="1"/>
  <c r="Y176" i="1"/>
  <c r="Y175" i="1"/>
  <c r="Y177" i="1"/>
  <c r="Y174" i="1"/>
  <c r="W103" i="15"/>
  <c r="AA2" i="15"/>
  <c r="Z36" i="15"/>
  <c r="X94" i="15"/>
  <c r="X86" i="15"/>
  <c r="X183" i="15"/>
  <c r="Y62" i="15"/>
  <c r="Y93" i="15"/>
  <c r="Y56" i="15"/>
  <c r="Y63" i="15"/>
  <c r="Y57" i="15"/>
  <c r="Y185" i="15"/>
  <c r="Y40" i="15"/>
  <c r="Y41" i="15"/>
  <c r="Y65" i="15"/>
  <c r="X68" i="15"/>
  <c r="X70" i="15"/>
  <c r="X96" i="15"/>
  <c r="Y54" i="15"/>
  <c r="Y55" i="15"/>
  <c r="L224" i="16"/>
  <c r="M187" i="15"/>
  <c r="M213" i="15"/>
  <c r="R167" i="15"/>
  <c r="S165" i="15"/>
  <c r="J169" i="17"/>
  <c r="K167" i="17"/>
  <c r="L165" i="17"/>
  <c r="L166" i="17"/>
  <c r="G160" i="1"/>
  <c r="G158" i="1"/>
  <c r="G205" i="1"/>
  <c r="G206" i="1"/>
  <c r="H154" i="16"/>
  <c r="H155" i="16"/>
  <c r="H156" i="16"/>
  <c r="J143" i="16"/>
  <c r="I143" i="1"/>
  <c r="G196" i="15"/>
  <c r="X75" i="16"/>
  <c r="X42" i="16"/>
  <c r="J171" i="17"/>
  <c r="K125" i="1"/>
  <c r="Z36" i="16"/>
  <c r="AA2" i="16"/>
  <c r="S167" i="16"/>
  <c r="T165" i="16"/>
  <c r="S167" i="1"/>
  <c r="T165" i="1"/>
  <c r="M183" i="1"/>
  <c r="M189" i="1"/>
  <c r="M196" i="1"/>
  <c r="M118" i="1"/>
  <c r="M150" i="1"/>
  <c r="J146" i="15"/>
  <c r="J145" i="15"/>
  <c r="X100" i="16"/>
  <c r="X102" i="16"/>
  <c r="X141" i="16"/>
  <c r="X179" i="1"/>
  <c r="X180" i="1"/>
  <c r="Y62" i="16"/>
  <c r="Y93" i="16"/>
  <c r="Y54" i="16"/>
  <c r="Y55" i="16"/>
  <c r="Y56" i="16"/>
  <c r="Y65" i="16"/>
  <c r="Y63" i="16"/>
  <c r="Y57" i="16"/>
  <c r="Y195" i="16"/>
  <c r="Y40" i="16"/>
  <c r="Y41" i="16"/>
  <c r="X68" i="16"/>
  <c r="X70" i="16"/>
  <c r="X96" i="16"/>
  <c r="K132" i="15"/>
  <c r="K133" i="15"/>
  <c r="K134" i="15"/>
  <c r="K136" i="15"/>
  <c r="L212" i="17"/>
  <c r="J204" i="16"/>
  <c r="G157" i="1"/>
  <c r="N116" i="16"/>
  <c r="N117" i="16"/>
  <c r="O112" i="16"/>
  <c r="O114" i="16"/>
  <c r="U109" i="16"/>
  <c r="U108" i="16"/>
  <c r="M117" i="1"/>
  <c r="N112" i="1"/>
  <c r="N114" i="1"/>
  <c r="H194" i="15"/>
  <c r="I149" i="16"/>
  <c r="X10" i="17"/>
  <c r="W182" i="17"/>
  <c r="H149" i="1"/>
  <c r="W76" i="16"/>
  <c r="W200" i="16"/>
  <c r="I149" i="15"/>
  <c r="L127" i="15"/>
  <c r="M125" i="15"/>
  <c r="W95" i="16"/>
  <c r="W97" i="16"/>
  <c r="W202" i="16"/>
  <c r="W194" i="16"/>
  <c r="X122" i="16"/>
  <c r="X192" i="16"/>
  <c r="N191" i="17"/>
  <c r="N192" i="17"/>
  <c r="N197" i="17"/>
  <c r="N204" i="17"/>
  <c r="N125" i="17"/>
  <c r="F206" i="1"/>
  <c r="X151" i="17"/>
  <c r="X153" i="17"/>
  <c r="L184" i="1"/>
  <c r="W59" i="15"/>
  <c r="M134" i="17"/>
  <c r="M135" i="17"/>
  <c r="M139" i="17"/>
  <c r="J131" i="1"/>
  <c r="AA10" i="1"/>
  <c r="Z172" i="1"/>
  <c r="W103" i="16"/>
  <c r="N124" i="17"/>
  <c r="O119" i="17"/>
  <c r="O121" i="17"/>
  <c r="I214" i="17"/>
  <c r="L197" i="1"/>
  <c r="L223" i="1"/>
  <c r="M232" i="17"/>
  <c r="N179" i="15"/>
  <c r="N186" i="15"/>
  <c r="N173" i="15"/>
  <c r="N174" i="15"/>
  <c r="O170" i="15"/>
  <c r="O171" i="15"/>
  <c r="O172" i="15"/>
  <c r="N118" i="15"/>
  <c r="N150" i="15"/>
  <c r="AA127" i="16"/>
  <c r="AB3" i="16"/>
  <c r="AA101" i="16"/>
  <c r="M184" i="16"/>
  <c r="X86" i="16"/>
  <c r="X94" i="16"/>
  <c r="X193" i="16"/>
  <c r="X87" i="16"/>
  <c r="X203" i="16"/>
  <c r="X92" i="16"/>
  <c r="X58" i="16"/>
  <c r="X59" i="16"/>
  <c r="X191" i="16"/>
  <c r="M123" i="16"/>
  <c r="M124" i="16"/>
  <c r="L126" i="16"/>
  <c r="N117" i="15"/>
  <c r="O112" i="15"/>
  <c r="O114" i="15"/>
  <c r="V77" i="16"/>
  <c r="M223" i="16"/>
  <c r="M197" i="16"/>
  <c r="I204" i="1"/>
  <c r="K133" i="16"/>
  <c r="H39" i="8"/>
  <c r="J18" i="8"/>
  <c r="J25" i="8"/>
  <c r="J14" i="8"/>
  <c r="AA84" i="1"/>
  <c r="AA81" i="1"/>
  <c r="AA80" i="1"/>
  <c r="AA83" i="1"/>
  <c r="Y81" i="15"/>
  <c r="Y84" i="15"/>
  <c r="Y85" i="15"/>
  <c r="Y82" i="15"/>
  <c r="Y89" i="17"/>
  <c r="Y92" i="17"/>
  <c r="Y90" i="17"/>
  <c r="Y87" i="17"/>
  <c r="I26" i="8"/>
  <c r="Y83" i="15"/>
  <c r="Y80" i="15"/>
  <c r="Y91" i="17"/>
  <c r="Y88" i="17"/>
  <c r="AA82" i="1"/>
  <c r="AA85" i="1"/>
  <c r="I25" i="8"/>
  <c r="Y100" i="17"/>
  <c r="Y150" i="17"/>
  <c r="Y84" i="16"/>
  <c r="Y81" i="16"/>
  <c r="K12" i="8"/>
  <c r="Y82" i="16"/>
  <c r="K13" i="8"/>
  <c r="K19" i="8"/>
  <c r="Y85" i="16"/>
  <c r="Y80" i="16"/>
  <c r="Y83" i="16"/>
  <c r="I44" i="8"/>
  <c r="Y109" i="17"/>
  <c r="Y110" i="17"/>
  <c r="AC152" i="17"/>
  <c r="Y134" i="17"/>
  <c r="Z3" i="17"/>
  <c r="Y108" i="17"/>
  <c r="Z77" i="1"/>
  <c r="Z109" i="1"/>
  <c r="Y109" i="1"/>
  <c r="X156" i="17"/>
  <c r="X157" i="17"/>
  <c r="X158" i="17"/>
  <c r="AA36" i="17"/>
  <c r="AB2" i="17"/>
  <c r="Y42" i="17"/>
  <c r="Y75" i="17"/>
  <c r="X82" i="17"/>
  <c r="AA193" i="1"/>
  <c r="AA94" i="1"/>
  <c r="Z63" i="17"/>
  <c r="Z65" i="17"/>
  <c r="Z107" i="17"/>
  <c r="Z57" i="17"/>
  <c r="Z203" i="17"/>
  <c r="Z55" i="17"/>
  <c r="Z54" i="17"/>
  <c r="Y68" i="17"/>
  <c r="Y70" i="17"/>
  <c r="Y103" i="17"/>
  <c r="Z62" i="17"/>
  <c r="Z41" i="17"/>
  <c r="Z56" i="17"/>
  <c r="Z40" i="17"/>
  <c r="W83" i="17"/>
  <c r="W208" i="17"/>
  <c r="Y129" i="17"/>
  <c r="Y200" i="17"/>
  <c r="W84" i="17"/>
  <c r="AA141" i="1"/>
  <c r="AA100" i="1"/>
  <c r="X210" i="17"/>
  <c r="X102" i="17"/>
  <c r="X104" i="17"/>
  <c r="X112" i="17"/>
  <c r="X120" i="17"/>
  <c r="X202" i="17"/>
  <c r="AA122" i="1"/>
  <c r="AA192" i="1"/>
  <c r="Y79" i="17"/>
  <c r="Y81" i="17"/>
  <c r="Y80" i="17"/>
  <c r="Z95" i="1"/>
  <c r="Z97" i="1"/>
  <c r="Z194" i="1"/>
  <c r="Z202" i="1"/>
  <c r="Y101" i="17"/>
  <c r="Y156" i="17"/>
  <c r="Y157" i="17"/>
  <c r="Y158" i="17"/>
  <c r="Y201" i="17"/>
  <c r="Y93" i="17"/>
  <c r="Y99" i="17"/>
  <c r="Y94" i="17"/>
  <c r="Y211" i="17"/>
  <c r="Y199" i="17"/>
  <c r="Y58" i="17"/>
  <c r="Y59" i="17"/>
  <c r="AA87" i="1"/>
  <c r="AA203" i="1"/>
  <c r="AA86" i="1"/>
  <c r="AA191" i="1"/>
  <c r="AA58" i="1"/>
  <c r="AA59" i="1"/>
  <c r="AA92" i="1"/>
  <c r="AD2" i="1"/>
  <c r="AC36" i="1"/>
  <c r="AA75" i="1"/>
  <c r="AA76" i="1"/>
  <c r="AA200" i="1"/>
  <c r="AA42" i="1"/>
  <c r="AB41" i="1"/>
  <c r="AB62" i="1"/>
  <c r="AB93" i="1"/>
  <c r="AB54" i="1"/>
  <c r="AA68" i="1"/>
  <c r="AA70" i="1"/>
  <c r="AA96" i="1"/>
  <c r="AB55" i="1"/>
  <c r="AB57" i="1"/>
  <c r="AB195" i="1"/>
  <c r="AB65" i="1"/>
  <c r="AB56" i="1"/>
  <c r="AB63" i="1"/>
  <c r="AB40" i="1"/>
  <c r="V187" i="17"/>
  <c r="V188" i="17"/>
  <c r="Y101" i="1"/>
  <c r="Y102" i="1"/>
  <c r="Y103" i="1"/>
  <c r="Y105" i="1"/>
  <c r="Y113" i="1"/>
  <c r="Z3" i="1"/>
  <c r="Y127" i="1"/>
  <c r="X103" i="1"/>
  <c r="X105" i="1"/>
  <c r="X113" i="1"/>
  <c r="Y127" i="15"/>
  <c r="Y101" i="15"/>
  <c r="Z3" i="15"/>
  <c r="W105" i="15"/>
  <c r="W113" i="15"/>
  <c r="L128" i="15"/>
  <c r="L131" i="15"/>
  <c r="L132" i="15"/>
  <c r="W179" i="16"/>
  <c r="W180" i="16"/>
  <c r="M224" i="16"/>
  <c r="W109" i="15"/>
  <c r="W108" i="15"/>
  <c r="Y92" i="15"/>
  <c r="Y58" i="15"/>
  <c r="Y87" i="15"/>
  <c r="Y181" i="15"/>
  <c r="W185" i="17"/>
  <c r="W186" i="17"/>
  <c r="W184" i="17"/>
  <c r="I33" i="8"/>
  <c r="W190" i="15"/>
  <c r="Y141" i="15"/>
  <c r="Y100" i="15"/>
  <c r="Y102" i="15"/>
  <c r="X184" i="15"/>
  <c r="X95" i="15"/>
  <c r="X97" i="15"/>
  <c r="X192" i="15"/>
  <c r="X175" i="16"/>
  <c r="X177" i="16"/>
  <c r="X176" i="16"/>
  <c r="X178" i="16"/>
  <c r="X174" i="16"/>
  <c r="Z177" i="1"/>
  <c r="Z174" i="1"/>
  <c r="Z176" i="1"/>
  <c r="Z178" i="1"/>
  <c r="Z175" i="1"/>
  <c r="K8" i="8"/>
  <c r="Y75" i="15"/>
  <c r="Y76" i="15"/>
  <c r="Y42" i="15"/>
  <c r="Z10" i="16"/>
  <c r="Y172" i="16"/>
  <c r="H44" i="8"/>
  <c r="Z41" i="15"/>
  <c r="Z65" i="15"/>
  <c r="Z56" i="15"/>
  <c r="Z55" i="15"/>
  <c r="Y68" i="15"/>
  <c r="Y70" i="15"/>
  <c r="Y96" i="15"/>
  <c r="Z62" i="15"/>
  <c r="Z93" i="15"/>
  <c r="Z54" i="15"/>
  <c r="Z40" i="15"/>
  <c r="Z63" i="15"/>
  <c r="Z57" i="15"/>
  <c r="Z185" i="15"/>
  <c r="X77" i="15"/>
  <c r="X190" i="15"/>
  <c r="W105" i="16"/>
  <c r="W113" i="16"/>
  <c r="AA36" i="15"/>
  <c r="AB2" i="15"/>
  <c r="Y182" i="15"/>
  <c r="Y122" i="15"/>
  <c r="Y94" i="15"/>
  <c r="Y183" i="15"/>
  <c r="Y86" i="15"/>
  <c r="X103" i="15"/>
  <c r="S166" i="15"/>
  <c r="S168" i="15"/>
  <c r="W77" i="16"/>
  <c r="W108" i="16"/>
  <c r="M140" i="17"/>
  <c r="M141" i="17"/>
  <c r="M142" i="17"/>
  <c r="M144" i="17"/>
  <c r="N123" i="15"/>
  <c r="N124" i="15"/>
  <c r="M126" i="15"/>
  <c r="H158" i="16"/>
  <c r="H160" i="16"/>
  <c r="L123" i="1"/>
  <c r="L124" i="1"/>
  <c r="K126" i="1"/>
  <c r="O180" i="15"/>
  <c r="O176" i="15"/>
  <c r="O191" i="15"/>
  <c r="AB10" i="1"/>
  <c r="AA172" i="1"/>
  <c r="J132" i="1"/>
  <c r="J133" i="1"/>
  <c r="J134" i="1"/>
  <c r="J136" i="1"/>
  <c r="X59" i="15"/>
  <c r="I151" i="15"/>
  <c r="I152" i="15"/>
  <c r="K135" i="15"/>
  <c r="Y122" i="16"/>
  <c r="Y192" i="16"/>
  <c r="M184" i="1"/>
  <c r="AA36" i="16"/>
  <c r="AB2" i="16"/>
  <c r="I146" i="1"/>
  <c r="I145" i="1"/>
  <c r="H151" i="1"/>
  <c r="H152" i="1"/>
  <c r="N183" i="16"/>
  <c r="N184" i="16"/>
  <c r="N189" i="16"/>
  <c r="N196" i="16"/>
  <c r="N118" i="16"/>
  <c r="N150" i="16"/>
  <c r="Y92" i="16"/>
  <c r="Y87" i="16"/>
  <c r="Y203" i="16"/>
  <c r="Y58" i="16"/>
  <c r="Y59" i="16"/>
  <c r="Y191" i="16"/>
  <c r="K144" i="15"/>
  <c r="Z56" i="16"/>
  <c r="Z65" i="16"/>
  <c r="Z41" i="16"/>
  <c r="Z62" i="16"/>
  <c r="Z93" i="16"/>
  <c r="Z54" i="16"/>
  <c r="Z40" i="16"/>
  <c r="Z63" i="16"/>
  <c r="Z57" i="16"/>
  <c r="Z195" i="16"/>
  <c r="Z55" i="16"/>
  <c r="Y68" i="16"/>
  <c r="Y70" i="16"/>
  <c r="Y96" i="16"/>
  <c r="K138" i="15"/>
  <c r="K193" i="15"/>
  <c r="H195" i="15"/>
  <c r="O116" i="16"/>
  <c r="K168" i="17"/>
  <c r="K170" i="17"/>
  <c r="K171" i="17"/>
  <c r="K174" i="17"/>
  <c r="Y75" i="16"/>
  <c r="Y42" i="16"/>
  <c r="J148" i="15"/>
  <c r="H157" i="16"/>
  <c r="F207" i="1"/>
  <c r="G207" i="1"/>
  <c r="M223" i="1"/>
  <c r="M197" i="1"/>
  <c r="N212" i="15"/>
  <c r="N213" i="15"/>
  <c r="N187" i="15"/>
  <c r="AB127" i="16"/>
  <c r="AC3" i="16"/>
  <c r="AB101" i="16"/>
  <c r="Y179" i="1"/>
  <c r="Y180" i="1"/>
  <c r="N205" i="17"/>
  <c r="N231" i="17"/>
  <c r="N232" i="17"/>
  <c r="N116" i="1"/>
  <c r="N117" i="1"/>
  <c r="O112" i="1"/>
  <c r="O114" i="1"/>
  <c r="T166" i="16"/>
  <c r="T168" i="16"/>
  <c r="T186" i="16"/>
  <c r="T201" i="16"/>
  <c r="J174" i="17"/>
  <c r="N132" i="17"/>
  <c r="Y141" i="16"/>
  <c r="Y100" i="16"/>
  <c r="Y102" i="16"/>
  <c r="L127" i="16"/>
  <c r="M125" i="16"/>
  <c r="Y94" i="16"/>
  <c r="Y86" i="16"/>
  <c r="Y193" i="16"/>
  <c r="K134" i="16"/>
  <c r="K136" i="16"/>
  <c r="V109" i="16"/>
  <c r="V108" i="16"/>
  <c r="I215" i="17"/>
  <c r="J145" i="16"/>
  <c r="J146" i="16"/>
  <c r="X95" i="16"/>
  <c r="X97" i="16"/>
  <c r="X194" i="16"/>
  <c r="X202" i="16"/>
  <c r="X103" i="16"/>
  <c r="O116" i="15"/>
  <c r="O117" i="15"/>
  <c r="P112" i="15"/>
  <c r="P114" i="15"/>
  <c r="L224" i="1"/>
  <c r="O123" i="17"/>
  <c r="O124" i="17"/>
  <c r="P119" i="17"/>
  <c r="P121" i="17"/>
  <c r="Y10" i="17"/>
  <c r="X182" i="17"/>
  <c r="I151" i="16"/>
  <c r="I152" i="16"/>
  <c r="T166" i="1"/>
  <c r="T168" i="1"/>
  <c r="T186" i="1"/>
  <c r="T201" i="1"/>
  <c r="X76" i="16"/>
  <c r="X200" i="16"/>
  <c r="K26" i="8"/>
  <c r="K18" i="8"/>
  <c r="K14" i="8"/>
  <c r="Z84" i="15"/>
  <c r="Z81" i="15"/>
  <c r="AB83" i="1"/>
  <c r="AB80" i="1"/>
  <c r="Z82" i="15"/>
  <c r="Z85" i="15"/>
  <c r="J33" i="8"/>
  <c r="J46" i="8"/>
  <c r="Z90" i="17"/>
  <c r="Z87" i="17"/>
  <c r="AB82" i="1"/>
  <c r="AB85" i="1"/>
  <c r="Z88" i="17"/>
  <c r="Z91" i="17"/>
  <c r="Z83" i="15"/>
  <c r="Z80" i="15"/>
  <c r="AB84" i="1"/>
  <c r="AB81" i="1"/>
  <c r="Z92" i="17"/>
  <c r="Z89" i="17"/>
  <c r="Z100" i="17"/>
  <c r="Z150" i="17"/>
  <c r="Z80" i="16"/>
  <c r="Z83" i="16"/>
  <c r="Z84" i="16"/>
  <c r="Z81" i="16"/>
  <c r="L12" i="8"/>
  <c r="Z82" i="16"/>
  <c r="L13" i="8"/>
  <c r="L19" i="8"/>
  <c r="Z85" i="16"/>
  <c r="J44" i="8"/>
  <c r="Y151" i="17"/>
  <c r="Y153" i="17"/>
  <c r="Z109" i="17"/>
  <c r="Z110" i="17"/>
  <c r="Z151" i="17"/>
  <c r="Z153" i="17"/>
  <c r="Z108" i="1"/>
  <c r="AA77" i="1"/>
  <c r="AA109" i="1"/>
  <c r="Z108" i="17"/>
  <c r="AA3" i="17"/>
  <c r="Z134" i="17"/>
  <c r="AB86" i="1"/>
  <c r="AB87" i="1"/>
  <c r="AB203" i="1"/>
  <c r="AB92" i="1"/>
  <c r="AB58" i="1"/>
  <c r="AB59" i="1"/>
  <c r="AB191" i="1"/>
  <c r="Y202" i="17"/>
  <c r="Y210" i="17"/>
  <c r="Y102" i="17"/>
  <c r="Y104" i="17"/>
  <c r="Y112" i="17"/>
  <c r="Y120" i="17"/>
  <c r="Y82" i="17"/>
  <c r="Z75" i="17"/>
  <c r="Z42" i="17"/>
  <c r="W116" i="17"/>
  <c r="W115" i="17"/>
  <c r="AB75" i="1"/>
  <c r="AB76" i="1"/>
  <c r="AB200" i="1"/>
  <c r="AB42" i="1"/>
  <c r="AA194" i="1"/>
  <c r="AA202" i="1"/>
  <c r="AA95" i="1"/>
  <c r="AA97" i="1"/>
  <c r="X84" i="17"/>
  <c r="X208" i="17"/>
  <c r="X83" i="17"/>
  <c r="Z101" i="17"/>
  <c r="Z201" i="17"/>
  <c r="AB94" i="1"/>
  <c r="AB193" i="1"/>
  <c r="Z58" i="17"/>
  <c r="Z59" i="17"/>
  <c r="Z199" i="17"/>
  <c r="Z93" i="17"/>
  <c r="Z94" i="17"/>
  <c r="Z211" i="17"/>
  <c r="Z99" i="17"/>
  <c r="AB100" i="1"/>
  <c r="AB141" i="1"/>
  <c r="Z129" i="17"/>
  <c r="Z200" i="17"/>
  <c r="AC57" i="1"/>
  <c r="AC195" i="1"/>
  <c r="AC65" i="1"/>
  <c r="AC54" i="1"/>
  <c r="AC41" i="1"/>
  <c r="AC62" i="1"/>
  <c r="AC93" i="1"/>
  <c r="AC55" i="1"/>
  <c r="AB68" i="1"/>
  <c r="AB70" i="1"/>
  <c r="AB96" i="1"/>
  <c r="AC56" i="1"/>
  <c r="AC63" i="1"/>
  <c r="AC40" i="1"/>
  <c r="AC2" i="17"/>
  <c r="AB36" i="17"/>
  <c r="AB122" i="1"/>
  <c r="AB192" i="1"/>
  <c r="AE2" i="1"/>
  <c r="AD36" i="1"/>
  <c r="Z80" i="17"/>
  <c r="Z79" i="17"/>
  <c r="Z81" i="17"/>
  <c r="AA57" i="17"/>
  <c r="AA203" i="17"/>
  <c r="AA54" i="17"/>
  <c r="Z68" i="17"/>
  <c r="Z70" i="17"/>
  <c r="Z103" i="17"/>
  <c r="AA65" i="17"/>
  <c r="AA107" i="17"/>
  <c r="AA41" i="17"/>
  <c r="AA63" i="17"/>
  <c r="AA40" i="17"/>
  <c r="AA55" i="17"/>
  <c r="AA56" i="17"/>
  <c r="AA62" i="17"/>
  <c r="X179" i="16"/>
  <c r="X180" i="16"/>
  <c r="L128" i="16"/>
  <c r="L131" i="16"/>
  <c r="L132" i="16"/>
  <c r="Z102" i="1"/>
  <c r="Z103" i="1"/>
  <c r="Z105" i="1"/>
  <c r="Z113" i="1"/>
  <c r="Z127" i="1"/>
  <c r="Z101" i="1"/>
  <c r="AA3" i="1"/>
  <c r="Z127" i="15"/>
  <c r="AA3" i="15"/>
  <c r="Z101" i="15"/>
  <c r="X105" i="16"/>
  <c r="X113" i="16"/>
  <c r="X109" i="15"/>
  <c r="X108" i="15"/>
  <c r="Z94" i="15"/>
  <c r="Z86" i="15"/>
  <c r="Z183" i="15"/>
  <c r="Z100" i="15"/>
  <c r="Z102" i="15"/>
  <c r="Z141" i="15"/>
  <c r="Y103" i="15"/>
  <c r="Z75" i="15"/>
  <c r="Z76" i="15"/>
  <c r="Z42" i="15"/>
  <c r="L8" i="8"/>
  <c r="Y77" i="15"/>
  <c r="Y190" i="15"/>
  <c r="X185" i="17"/>
  <c r="X186" i="17"/>
  <c r="X184" i="17"/>
  <c r="AB36" i="15"/>
  <c r="AC2" i="15"/>
  <c r="AA57" i="15"/>
  <c r="AA185" i="15"/>
  <c r="AA63" i="15"/>
  <c r="AA40" i="15"/>
  <c r="AA65" i="15"/>
  <c r="AA41" i="15"/>
  <c r="AA54" i="15"/>
  <c r="Z68" i="15"/>
  <c r="Z70" i="15"/>
  <c r="Z96" i="15"/>
  <c r="AA62" i="15"/>
  <c r="AA93" i="15"/>
  <c r="AA55" i="15"/>
  <c r="AA56" i="15"/>
  <c r="Z87" i="15"/>
  <c r="Z92" i="15"/>
  <c r="Z58" i="15"/>
  <c r="Z181" i="15"/>
  <c r="I39" i="8"/>
  <c r="I46" i="8"/>
  <c r="AA174" i="1"/>
  <c r="AA177" i="1"/>
  <c r="AA178" i="1"/>
  <c r="AA176" i="1"/>
  <c r="AA175" i="1"/>
  <c r="X105" i="15"/>
  <c r="X113" i="15"/>
  <c r="Y95" i="15"/>
  <c r="Y97" i="15"/>
  <c r="Y184" i="15"/>
  <c r="Y192" i="15"/>
  <c r="Y178" i="16"/>
  <c r="Y175" i="16"/>
  <c r="Y176" i="16"/>
  <c r="Y177" i="16"/>
  <c r="Y174" i="16"/>
  <c r="Z122" i="15"/>
  <c r="Z182" i="15"/>
  <c r="AA10" i="16"/>
  <c r="Z172" i="16"/>
  <c r="S167" i="15"/>
  <c r="T165" i="15"/>
  <c r="W109" i="16"/>
  <c r="K139" i="15"/>
  <c r="K143" i="15"/>
  <c r="I154" i="16"/>
  <c r="I155" i="16"/>
  <c r="I156" i="16"/>
  <c r="M146" i="17"/>
  <c r="M212" i="17"/>
  <c r="P123" i="17"/>
  <c r="J138" i="1"/>
  <c r="J139" i="1"/>
  <c r="H154" i="1"/>
  <c r="H155" i="1"/>
  <c r="H156" i="1"/>
  <c r="J144" i="1"/>
  <c r="K127" i="1"/>
  <c r="L125" i="1"/>
  <c r="Y103" i="16"/>
  <c r="K138" i="16"/>
  <c r="K204" i="16"/>
  <c r="I148" i="1"/>
  <c r="K135" i="16"/>
  <c r="T167" i="16"/>
  <c r="U165" i="16"/>
  <c r="M224" i="1"/>
  <c r="J149" i="15"/>
  <c r="Z100" i="16"/>
  <c r="Z102" i="16"/>
  <c r="Z103" i="16"/>
  <c r="Z141" i="16"/>
  <c r="AB36" i="16"/>
  <c r="AC2" i="16"/>
  <c r="M127" i="15"/>
  <c r="N125" i="15"/>
  <c r="J148" i="16"/>
  <c r="O118" i="16"/>
  <c r="O189" i="16"/>
  <c r="O196" i="16"/>
  <c r="O183" i="16"/>
  <c r="O184" i="16"/>
  <c r="O150" i="16"/>
  <c r="K144" i="16"/>
  <c r="J213" i="17"/>
  <c r="J175" i="17"/>
  <c r="O117" i="16"/>
  <c r="P112" i="16"/>
  <c r="P114" i="16"/>
  <c r="Z75" i="16"/>
  <c r="Z42" i="16"/>
  <c r="AC10" i="1"/>
  <c r="AB172" i="1"/>
  <c r="X77" i="16"/>
  <c r="Z179" i="1"/>
  <c r="Z180" i="1"/>
  <c r="Y95" i="16"/>
  <c r="Y97" i="16"/>
  <c r="Y194" i="16"/>
  <c r="Y202" i="16"/>
  <c r="H196" i="15"/>
  <c r="L133" i="15"/>
  <c r="Z122" i="16"/>
  <c r="Z192" i="16"/>
  <c r="Z86" i="16"/>
  <c r="Z94" i="16"/>
  <c r="Z193" i="16"/>
  <c r="AA62" i="16"/>
  <c r="AA93" i="16"/>
  <c r="AA54" i="16"/>
  <c r="AA55" i="16"/>
  <c r="AA56" i="16"/>
  <c r="AA65" i="16"/>
  <c r="AA63" i="16"/>
  <c r="AA40" i="16"/>
  <c r="AA57" i="16"/>
  <c r="AA195" i="16"/>
  <c r="AA41" i="16"/>
  <c r="Z68" i="16"/>
  <c r="Z70" i="16"/>
  <c r="Z96" i="16"/>
  <c r="Y59" i="15"/>
  <c r="AC127" i="16"/>
  <c r="AD3" i="16"/>
  <c r="AC101" i="16"/>
  <c r="T167" i="1"/>
  <c r="U165" i="1"/>
  <c r="O118" i="15"/>
  <c r="O179" i="15"/>
  <c r="O186" i="15"/>
  <c r="O173" i="15"/>
  <c r="O174" i="15"/>
  <c r="P170" i="15"/>
  <c r="P171" i="15"/>
  <c r="P172" i="15"/>
  <c r="O150" i="15"/>
  <c r="W187" i="17"/>
  <c r="W188" i="17"/>
  <c r="N123" i="16"/>
  <c r="N124" i="16"/>
  <c r="M126" i="16"/>
  <c r="N118" i="1"/>
  <c r="N189" i="1"/>
  <c r="N196" i="1"/>
  <c r="N183" i="1"/>
  <c r="N184" i="1"/>
  <c r="N150" i="1"/>
  <c r="Y76" i="16"/>
  <c r="Y200" i="16"/>
  <c r="P116" i="15"/>
  <c r="P117" i="15"/>
  <c r="Q112" i="15"/>
  <c r="Q114" i="15"/>
  <c r="O116" i="1"/>
  <c r="O117" i="1"/>
  <c r="P112" i="1"/>
  <c r="P114" i="1"/>
  <c r="K213" i="17"/>
  <c r="K214" i="17"/>
  <c r="K175" i="17"/>
  <c r="N223" i="16"/>
  <c r="N224" i="16"/>
  <c r="N197" i="16"/>
  <c r="I154" i="15"/>
  <c r="I155" i="15"/>
  <c r="I156" i="15"/>
  <c r="J135" i="1"/>
  <c r="O125" i="17"/>
  <c r="O191" i="17"/>
  <c r="O192" i="17"/>
  <c r="O197" i="17"/>
  <c r="O204" i="17"/>
  <c r="Z10" i="17"/>
  <c r="Y182" i="17"/>
  <c r="O130" i="17"/>
  <c r="O131" i="17"/>
  <c r="N133" i="17"/>
  <c r="K169" i="17"/>
  <c r="L167" i="17"/>
  <c r="Z87" i="16"/>
  <c r="Z203" i="16"/>
  <c r="Z191" i="16"/>
  <c r="Z92" i="16"/>
  <c r="Z58" i="16"/>
  <c r="Z59" i="16"/>
  <c r="H205" i="16"/>
  <c r="M143" i="17"/>
  <c r="J39" i="8"/>
  <c r="L26" i="8"/>
  <c r="L18" i="8"/>
  <c r="L25" i="8"/>
  <c r="L14" i="8"/>
  <c r="AA90" i="17"/>
  <c r="AA87" i="17"/>
  <c r="AA89" i="17"/>
  <c r="AA92" i="17"/>
  <c r="AA85" i="15"/>
  <c r="AA82" i="15"/>
  <c r="AA88" i="17"/>
  <c r="AA91" i="17"/>
  <c r="AC83" i="1"/>
  <c r="AC80" i="1"/>
  <c r="AA84" i="15"/>
  <c r="AA81" i="15"/>
  <c r="AC85" i="1"/>
  <c r="AC82" i="1"/>
  <c r="K25" i="8"/>
  <c r="AA83" i="15"/>
  <c r="AA80" i="15"/>
  <c r="AC84" i="1"/>
  <c r="AC81" i="1"/>
  <c r="K33" i="8"/>
  <c r="K46" i="8"/>
  <c r="AA100" i="17"/>
  <c r="AA150" i="17"/>
  <c r="AA82" i="16"/>
  <c r="M13" i="8"/>
  <c r="M19" i="8"/>
  <c r="M26" i="8"/>
  <c r="AA85" i="16"/>
  <c r="AA84" i="16"/>
  <c r="AA81" i="16"/>
  <c r="M12" i="8"/>
  <c r="AA83" i="16"/>
  <c r="AA80" i="16"/>
  <c r="K44" i="8"/>
  <c r="AD152" i="17"/>
  <c r="AA109" i="17"/>
  <c r="AA110" i="17"/>
  <c r="AA108" i="1"/>
  <c r="Y105" i="15"/>
  <c r="Y113" i="15"/>
  <c r="AB3" i="17"/>
  <c r="AA134" i="17"/>
  <c r="AA108" i="17"/>
  <c r="AB77" i="1"/>
  <c r="AB108" i="1"/>
  <c r="AA99" i="17"/>
  <c r="AA58" i="17"/>
  <c r="AA59" i="17"/>
  <c r="AA94" i="17"/>
  <c r="AA211" i="17"/>
  <c r="AA199" i="17"/>
  <c r="AA93" i="17"/>
  <c r="AC192" i="1"/>
  <c r="AC122" i="1"/>
  <c r="AA101" i="17"/>
  <c r="AA201" i="17"/>
  <c r="AB56" i="17"/>
  <c r="AB57" i="17"/>
  <c r="AB203" i="17"/>
  <c r="AB62" i="17"/>
  <c r="AB63" i="17"/>
  <c r="AB65" i="17"/>
  <c r="AB107" i="17"/>
  <c r="AB55" i="17"/>
  <c r="AA68" i="17"/>
  <c r="AA70" i="17"/>
  <c r="AA103" i="17"/>
  <c r="AB54" i="17"/>
  <c r="AB40" i="17"/>
  <c r="AB41" i="17"/>
  <c r="AC42" i="1"/>
  <c r="AC75" i="1"/>
  <c r="AC76" i="1"/>
  <c r="AC200" i="1"/>
  <c r="Z156" i="17"/>
  <c r="Z157" i="17"/>
  <c r="Z158" i="17"/>
  <c r="X187" i="17"/>
  <c r="X188" i="17"/>
  <c r="AA129" i="17"/>
  <c r="AA200" i="17"/>
  <c r="AC36" i="17"/>
  <c r="AD2" i="17"/>
  <c r="AC87" i="1"/>
  <c r="AC203" i="1"/>
  <c r="AC92" i="1"/>
  <c r="AC191" i="1"/>
  <c r="AC58" i="1"/>
  <c r="AC59" i="1"/>
  <c r="AC86" i="1"/>
  <c r="AA81" i="17"/>
  <c r="AA79" i="17"/>
  <c r="AA80" i="17"/>
  <c r="Z82" i="17"/>
  <c r="AC100" i="1"/>
  <c r="AC141" i="1"/>
  <c r="Z102" i="17"/>
  <c r="Z104" i="17"/>
  <c r="Z112" i="17"/>
  <c r="Z120" i="17"/>
  <c r="Z210" i="17"/>
  <c r="Z202" i="17"/>
  <c r="X116" i="17"/>
  <c r="X115" i="17"/>
  <c r="AC94" i="1"/>
  <c r="AC193" i="1"/>
  <c r="Y105" i="16"/>
  <c r="Y113" i="16"/>
  <c r="AA75" i="17"/>
  <c r="AA42" i="17"/>
  <c r="AD41" i="1"/>
  <c r="AD54" i="1"/>
  <c r="AD56" i="1"/>
  <c r="AD40" i="1"/>
  <c r="AD57" i="1"/>
  <c r="AD195" i="1"/>
  <c r="AD63" i="1"/>
  <c r="AD62" i="1"/>
  <c r="AD93" i="1"/>
  <c r="AC68" i="1"/>
  <c r="AC70" i="1"/>
  <c r="AC96" i="1"/>
  <c r="AD65" i="1"/>
  <c r="AD55" i="1"/>
  <c r="AF2" i="1"/>
  <c r="AE36" i="1"/>
  <c r="Y84" i="17"/>
  <c r="Y208" i="17"/>
  <c r="Y83" i="17"/>
  <c r="AB95" i="1"/>
  <c r="AB97" i="1"/>
  <c r="AB202" i="1"/>
  <c r="AB194" i="1"/>
  <c r="M128" i="15"/>
  <c r="M131" i="15"/>
  <c r="M132" i="15"/>
  <c r="AA127" i="15"/>
  <c r="AB3" i="15"/>
  <c r="AA101" i="15"/>
  <c r="AB3" i="1"/>
  <c r="AA102" i="1"/>
  <c r="AA103" i="1"/>
  <c r="AA105" i="1"/>
  <c r="AA113" i="1"/>
  <c r="AA127" i="1"/>
  <c r="AA101" i="1"/>
  <c r="AA122" i="15"/>
  <c r="AA182" i="15"/>
  <c r="Y109" i="15"/>
  <c r="Y108" i="15"/>
  <c r="Y184" i="17"/>
  <c r="Y185" i="17"/>
  <c r="Y186" i="17"/>
  <c r="Z176" i="16"/>
  <c r="Z175" i="16"/>
  <c r="Z177" i="16"/>
  <c r="Z178" i="16"/>
  <c r="Z174" i="16"/>
  <c r="AD2" i="15"/>
  <c r="AC36" i="15"/>
  <c r="AB10" i="16"/>
  <c r="AA172" i="16"/>
  <c r="AB40" i="15"/>
  <c r="AB55" i="15"/>
  <c r="AB57" i="15"/>
  <c r="AB56" i="15"/>
  <c r="AA68" i="15"/>
  <c r="AA70" i="15"/>
  <c r="AA96" i="15"/>
  <c r="AB65" i="15"/>
  <c r="AB54" i="15"/>
  <c r="AB41" i="15"/>
  <c r="AB62" i="15"/>
  <c r="AB93" i="15"/>
  <c r="AB63" i="15"/>
  <c r="AB177" i="1"/>
  <c r="AB174" i="1"/>
  <c r="AB178" i="1"/>
  <c r="AB176" i="1"/>
  <c r="AB175" i="1"/>
  <c r="AA92" i="15"/>
  <c r="AA58" i="15"/>
  <c r="AA181" i="15"/>
  <c r="AA87" i="15"/>
  <c r="Z77" i="15"/>
  <c r="Z190" i="15"/>
  <c r="AA75" i="15"/>
  <c r="AA76" i="15"/>
  <c r="M8" i="8"/>
  <c r="AA42" i="15"/>
  <c r="Z192" i="15"/>
  <c r="Z95" i="15"/>
  <c r="Z184" i="15"/>
  <c r="AA100" i="15"/>
  <c r="AA102" i="15"/>
  <c r="AA141" i="15"/>
  <c r="Z103" i="15"/>
  <c r="Y179" i="16"/>
  <c r="Y180" i="16"/>
  <c r="AA94" i="15"/>
  <c r="AA86" i="15"/>
  <c r="AA183" i="15"/>
  <c r="K139" i="16"/>
  <c r="K143" i="16"/>
  <c r="T166" i="15"/>
  <c r="T168" i="15"/>
  <c r="I160" i="16"/>
  <c r="I158" i="16"/>
  <c r="I205" i="16"/>
  <c r="I206" i="16"/>
  <c r="L133" i="16"/>
  <c r="L134" i="16"/>
  <c r="L136" i="16"/>
  <c r="P116" i="1"/>
  <c r="I160" i="15"/>
  <c r="I158" i="15"/>
  <c r="H158" i="1"/>
  <c r="H160" i="1"/>
  <c r="M127" i="16"/>
  <c r="M128" i="16"/>
  <c r="M131" i="16"/>
  <c r="AA122" i="16"/>
  <c r="AA192" i="16"/>
  <c r="J204" i="1"/>
  <c r="AA92" i="16"/>
  <c r="AA87" i="16"/>
  <c r="AA203" i="16"/>
  <c r="AA191" i="16"/>
  <c r="AA58" i="16"/>
  <c r="AA59" i="16"/>
  <c r="X109" i="16"/>
  <c r="X108" i="16"/>
  <c r="P125" i="17"/>
  <c r="P191" i="17"/>
  <c r="P192" i="17"/>
  <c r="P197" i="17"/>
  <c r="P204" i="17"/>
  <c r="AD127" i="16"/>
  <c r="AE3" i="16"/>
  <c r="AD101" i="16"/>
  <c r="AA94" i="16"/>
  <c r="AA86" i="16"/>
  <c r="AA193" i="16"/>
  <c r="J143" i="1"/>
  <c r="O118" i="1"/>
  <c r="O183" i="1"/>
  <c r="O184" i="1"/>
  <c r="O189" i="1"/>
  <c r="O196" i="1"/>
  <c r="O150" i="1"/>
  <c r="L134" i="15"/>
  <c r="L136" i="15"/>
  <c r="M165" i="17"/>
  <c r="Z59" i="15"/>
  <c r="AA75" i="16"/>
  <c r="AA42" i="16"/>
  <c r="J149" i="16"/>
  <c r="O123" i="15"/>
  <c r="O124" i="15"/>
  <c r="N126" i="15"/>
  <c r="U166" i="16"/>
  <c r="U168" i="16"/>
  <c r="U186" i="16"/>
  <c r="U201" i="16"/>
  <c r="K145" i="15"/>
  <c r="L144" i="15"/>
  <c r="K146" i="15"/>
  <c r="K148" i="15"/>
  <c r="P124" i="17"/>
  <c r="Q119" i="17"/>
  <c r="Q121" i="17"/>
  <c r="O205" i="17"/>
  <c r="O231" i="17"/>
  <c r="O232" i="17"/>
  <c r="O212" i="15"/>
  <c r="O213" i="15"/>
  <c r="O187" i="15"/>
  <c r="AA10" i="17"/>
  <c r="Z182" i="17"/>
  <c r="P118" i="15"/>
  <c r="P179" i="15"/>
  <c r="P173" i="15"/>
  <c r="P174" i="15"/>
  <c r="Q170" i="15"/>
  <c r="Q171" i="15"/>
  <c r="Q172" i="15"/>
  <c r="P150" i="15"/>
  <c r="Y77" i="16"/>
  <c r="I149" i="1"/>
  <c r="N134" i="17"/>
  <c r="N135" i="17"/>
  <c r="N139" i="17"/>
  <c r="N223" i="1"/>
  <c r="N197" i="1"/>
  <c r="H206" i="16"/>
  <c r="Q116" i="15"/>
  <c r="AE152" i="17"/>
  <c r="AA151" i="17"/>
  <c r="AA153" i="17"/>
  <c r="Z95" i="16"/>
  <c r="Z97" i="16"/>
  <c r="Z105" i="16"/>
  <c r="Z113" i="16"/>
  <c r="Z202" i="16"/>
  <c r="Z194" i="16"/>
  <c r="Z76" i="16"/>
  <c r="Z200" i="16"/>
  <c r="AC36" i="16"/>
  <c r="AD2" i="16"/>
  <c r="M123" i="1"/>
  <c r="M124" i="1"/>
  <c r="L126" i="1"/>
  <c r="H157" i="1"/>
  <c r="I157" i="16"/>
  <c r="P116" i="16"/>
  <c r="P117" i="16"/>
  <c r="Q112" i="16"/>
  <c r="Q114" i="16"/>
  <c r="I157" i="15"/>
  <c r="U166" i="1"/>
  <c r="U168" i="1"/>
  <c r="U186" i="1"/>
  <c r="U201" i="1"/>
  <c r="AD10" i="1"/>
  <c r="AC172" i="1"/>
  <c r="L168" i="17"/>
  <c r="L170" i="17"/>
  <c r="L171" i="17"/>
  <c r="L174" i="17"/>
  <c r="P180" i="15"/>
  <c r="P176" i="15"/>
  <c r="P191" i="15"/>
  <c r="AA100" i="16"/>
  <c r="AA102" i="16"/>
  <c r="AA141" i="16"/>
  <c r="J214" i="17"/>
  <c r="AA179" i="1"/>
  <c r="AA180" i="1"/>
  <c r="O223" i="16"/>
  <c r="O224" i="16"/>
  <c r="O197" i="16"/>
  <c r="AB55" i="16"/>
  <c r="AB56" i="16"/>
  <c r="AB65" i="16"/>
  <c r="AB62" i="16"/>
  <c r="AB93" i="16"/>
  <c r="AB54" i="16"/>
  <c r="AB63" i="16"/>
  <c r="AB40" i="16"/>
  <c r="AB57" i="16"/>
  <c r="AB195" i="16"/>
  <c r="AB41" i="16"/>
  <c r="AA68" i="16"/>
  <c r="AA70" i="16"/>
  <c r="AA96" i="16"/>
  <c r="J151" i="15"/>
  <c r="J152" i="15"/>
  <c r="K128" i="1"/>
  <c r="K131" i="1"/>
  <c r="M147" i="17"/>
  <c r="K39" i="8"/>
  <c r="M14" i="8"/>
  <c r="M18" i="8"/>
  <c r="AB84" i="15"/>
  <c r="AB81" i="15"/>
  <c r="AD82" i="1"/>
  <c r="AD85" i="1"/>
  <c r="AB82" i="16"/>
  <c r="AB89" i="17"/>
  <c r="AB92" i="17"/>
  <c r="N13" i="8"/>
  <c r="N19" i="8"/>
  <c r="N26" i="8"/>
  <c r="AD81" i="1"/>
  <c r="AD84" i="1"/>
  <c r="AD83" i="1"/>
  <c r="AD80" i="1"/>
  <c r="AB80" i="15"/>
  <c r="AB83" i="15"/>
  <c r="AB87" i="17"/>
  <c r="AB90" i="17"/>
  <c r="AB88" i="17"/>
  <c r="AB91" i="17"/>
  <c r="AB85" i="15"/>
  <c r="AB82" i="15"/>
  <c r="AB109" i="17"/>
  <c r="AB110" i="17"/>
  <c r="L33" i="8"/>
  <c r="L46" i="8"/>
  <c r="AC77" i="1"/>
  <c r="AC108" i="1"/>
  <c r="AB100" i="17"/>
  <c r="AB150" i="17"/>
  <c r="AB85" i="16"/>
  <c r="AB83" i="16"/>
  <c r="AB80" i="16"/>
  <c r="AB84" i="16"/>
  <c r="AB81" i="16"/>
  <c r="N12" i="8"/>
  <c r="AC3" i="17"/>
  <c r="AB134" i="17"/>
  <c r="AB108" i="17"/>
  <c r="AB109" i="1"/>
  <c r="AA156" i="17"/>
  <c r="AA157" i="17"/>
  <c r="AA158" i="17"/>
  <c r="AB129" i="17"/>
  <c r="AB200" i="17"/>
  <c r="AC202" i="1"/>
  <c r="AC194" i="1"/>
  <c r="AC95" i="1"/>
  <c r="AC97" i="1"/>
  <c r="Y116" i="17"/>
  <c r="Y115" i="17"/>
  <c r="AA102" i="17"/>
  <c r="AA104" i="17"/>
  <c r="AA112" i="17"/>
  <c r="AA120" i="17"/>
  <c r="AA202" i="17"/>
  <c r="AA210" i="17"/>
  <c r="AE63" i="1"/>
  <c r="AE41" i="1"/>
  <c r="AE62" i="1"/>
  <c r="AE93" i="1"/>
  <c r="AE65" i="1"/>
  <c r="AE55" i="1"/>
  <c r="AE40" i="1"/>
  <c r="AE54" i="1"/>
  <c r="AE56" i="1"/>
  <c r="AE57" i="1"/>
  <c r="AE195" i="1"/>
  <c r="AD68" i="1"/>
  <c r="AD70" i="1"/>
  <c r="AD96" i="1"/>
  <c r="Z84" i="17"/>
  <c r="Z208" i="17"/>
  <c r="Z83" i="17"/>
  <c r="AF36" i="1"/>
  <c r="AG2" i="1"/>
  <c r="AD94" i="1"/>
  <c r="AD193" i="1"/>
  <c r="AD36" i="17"/>
  <c r="AE2" i="17"/>
  <c r="AB75" i="17"/>
  <c r="AB42" i="17"/>
  <c r="AD192" i="1"/>
  <c r="AD122" i="1"/>
  <c r="AD58" i="1"/>
  <c r="AD59" i="1"/>
  <c r="AD86" i="1"/>
  <c r="AD92" i="1"/>
  <c r="AD191" i="1"/>
  <c r="AD87" i="1"/>
  <c r="AD203" i="1"/>
  <c r="AA82" i="17"/>
  <c r="AC40" i="17"/>
  <c r="AC54" i="17"/>
  <c r="AC56" i="17"/>
  <c r="AC55" i="17"/>
  <c r="AC63" i="17"/>
  <c r="AB68" i="17"/>
  <c r="AB70" i="17"/>
  <c r="AB103" i="17"/>
  <c r="AC57" i="17"/>
  <c r="AC203" i="17"/>
  <c r="AC65" i="17"/>
  <c r="AC107" i="17"/>
  <c r="AC62" i="17"/>
  <c r="AC41" i="17"/>
  <c r="AB80" i="17"/>
  <c r="AB81" i="17"/>
  <c r="AB79" i="17"/>
  <c r="AB101" i="17"/>
  <c r="AB201" i="17"/>
  <c r="AD100" i="1"/>
  <c r="AD141" i="1"/>
  <c r="AD42" i="1"/>
  <c r="AD75" i="1"/>
  <c r="AD76" i="1"/>
  <c r="AD200" i="1"/>
  <c r="AB94" i="17"/>
  <c r="AB211" i="17"/>
  <c r="AB58" i="17"/>
  <c r="AB59" i="17"/>
  <c r="AB199" i="17"/>
  <c r="AB99" i="17"/>
  <c r="AB93" i="17"/>
  <c r="AB101" i="1"/>
  <c r="AB102" i="1"/>
  <c r="AB103" i="1"/>
  <c r="AB105" i="1"/>
  <c r="AB113" i="1"/>
  <c r="AC3" i="1"/>
  <c r="AB127" i="1"/>
  <c r="AB127" i="15"/>
  <c r="AC3" i="15"/>
  <c r="AB101" i="15"/>
  <c r="Z179" i="16"/>
  <c r="Z180" i="16"/>
  <c r="Z184" i="17"/>
  <c r="Z185" i="17"/>
  <c r="Z186" i="17"/>
  <c r="AA95" i="15"/>
  <c r="AA184" i="15"/>
  <c r="AA192" i="15"/>
  <c r="AD36" i="15"/>
  <c r="AE2" i="15"/>
  <c r="L44" i="8"/>
  <c r="Z108" i="15"/>
  <c r="Z109" i="15"/>
  <c r="AB183" i="15"/>
  <c r="AB94" i="15"/>
  <c r="AB86" i="15"/>
  <c r="AB185" i="15"/>
  <c r="O132" i="17"/>
  <c r="P130" i="17"/>
  <c r="P131" i="17"/>
  <c r="AB122" i="15"/>
  <c r="AB182" i="15"/>
  <c r="AC176" i="1"/>
  <c r="AC175" i="1"/>
  <c r="AC177" i="1"/>
  <c r="AC174" i="1"/>
  <c r="AC178" i="1"/>
  <c r="AB75" i="15"/>
  <c r="AB42" i="15"/>
  <c r="N8" i="8"/>
  <c r="AA177" i="16"/>
  <c r="AA178" i="16"/>
  <c r="AA175" i="16"/>
  <c r="AA176" i="16"/>
  <c r="AA174" i="16"/>
  <c r="AA103" i="15"/>
  <c r="AA77" i="15"/>
  <c r="AA190" i="15"/>
  <c r="AB58" i="15"/>
  <c r="AB92" i="15"/>
  <c r="AB87" i="15"/>
  <c r="AB181" i="15"/>
  <c r="AC10" i="16"/>
  <c r="AB172" i="16"/>
  <c r="Z97" i="15"/>
  <c r="Z105" i="15"/>
  <c r="Z113" i="15"/>
  <c r="AB100" i="15"/>
  <c r="AB141" i="15"/>
  <c r="AC54" i="15"/>
  <c r="AB68" i="15"/>
  <c r="AB70" i="15"/>
  <c r="AC62" i="15"/>
  <c r="AC55" i="15"/>
  <c r="AC56" i="15"/>
  <c r="AC40" i="15"/>
  <c r="AC63" i="15"/>
  <c r="AC57" i="15"/>
  <c r="AC185" i="15"/>
  <c r="AC65" i="15"/>
  <c r="AC41" i="15"/>
  <c r="T167" i="15"/>
  <c r="U165" i="15"/>
  <c r="U166" i="15"/>
  <c r="U168" i="15"/>
  <c r="Z77" i="16"/>
  <c r="Z108" i="16"/>
  <c r="L135" i="15"/>
  <c r="M133" i="15"/>
  <c r="P186" i="15"/>
  <c r="P187" i="15"/>
  <c r="U167" i="1"/>
  <c r="M132" i="16"/>
  <c r="L213" i="17"/>
  <c r="L175" i="17"/>
  <c r="J151" i="16"/>
  <c r="J152" i="16"/>
  <c r="P231" i="17"/>
  <c r="P232" i="17"/>
  <c r="P205" i="17"/>
  <c r="Q118" i="15"/>
  <c r="Q179" i="15"/>
  <c r="Q173" i="15"/>
  <c r="Q174" i="15"/>
  <c r="R170" i="15"/>
  <c r="R171" i="15"/>
  <c r="R172" i="15"/>
  <c r="Q150" i="15"/>
  <c r="N127" i="15"/>
  <c r="O125" i="15"/>
  <c r="O223" i="1"/>
  <c r="O197" i="1"/>
  <c r="AA103" i="16"/>
  <c r="AB75" i="16"/>
  <c r="AB42" i="16"/>
  <c r="L138" i="16"/>
  <c r="L204" i="16"/>
  <c r="L169" i="17"/>
  <c r="N224" i="1"/>
  <c r="U167" i="16"/>
  <c r="AA95" i="16"/>
  <c r="AA97" i="16"/>
  <c r="AA202" i="16"/>
  <c r="AA194" i="16"/>
  <c r="K132" i="1"/>
  <c r="K133" i="1"/>
  <c r="K134" i="1"/>
  <c r="K136" i="1"/>
  <c r="AD36" i="16"/>
  <c r="AE2" i="16"/>
  <c r="Q117" i="15"/>
  <c r="R112" i="15"/>
  <c r="R114" i="15"/>
  <c r="AB10" i="17"/>
  <c r="AA182" i="17"/>
  <c r="Q123" i="17"/>
  <c r="Q124" i="17"/>
  <c r="R119" i="17"/>
  <c r="R121" i="17"/>
  <c r="AB179" i="1"/>
  <c r="AB180" i="1"/>
  <c r="AB87" i="16"/>
  <c r="AB203" i="16"/>
  <c r="AB92" i="16"/>
  <c r="AB191" i="16"/>
  <c r="AB58" i="16"/>
  <c r="AB59" i="16"/>
  <c r="AC62" i="16"/>
  <c r="AC93" i="16"/>
  <c r="AC54" i="16"/>
  <c r="AC55" i="16"/>
  <c r="AC56" i="16"/>
  <c r="AC65" i="16"/>
  <c r="AC41" i="16"/>
  <c r="AC63" i="16"/>
  <c r="AC40" i="16"/>
  <c r="AC57" i="16"/>
  <c r="AC195" i="16"/>
  <c r="AB68" i="16"/>
  <c r="AB70" i="16"/>
  <c r="AB96" i="16"/>
  <c r="H207" i="16"/>
  <c r="I207" i="16"/>
  <c r="AA76" i="16"/>
  <c r="AA200" i="16"/>
  <c r="AE127" i="16"/>
  <c r="AF3" i="16"/>
  <c r="AE101" i="16"/>
  <c r="I194" i="15"/>
  <c r="I151" i="1"/>
  <c r="I152" i="1"/>
  <c r="M166" i="17"/>
  <c r="L127" i="1"/>
  <c r="M125" i="1"/>
  <c r="J215" i="17"/>
  <c r="K215" i="17"/>
  <c r="AF152" i="17"/>
  <c r="AB151" i="17"/>
  <c r="AB153" i="17"/>
  <c r="P118" i="16"/>
  <c r="P189" i="16"/>
  <c r="P196" i="16"/>
  <c r="P183" i="16"/>
  <c r="P184" i="16"/>
  <c r="P150" i="16"/>
  <c r="K149" i="15"/>
  <c r="Y187" i="17"/>
  <c r="Y188" i="17"/>
  <c r="K145" i="16"/>
  <c r="L144" i="16"/>
  <c r="K146" i="16"/>
  <c r="K148" i="16"/>
  <c r="N125" i="16"/>
  <c r="AB122" i="16"/>
  <c r="AB192" i="16"/>
  <c r="Q180" i="15"/>
  <c r="Q176" i="15"/>
  <c r="Q191" i="15"/>
  <c r="J154" i="15"/>
  <c r="J155" i="15"/>
  <c r="AB100" i="16"/>
  <c r="AB102" i="16"/>
  <c r="AB141" i="16"/>
  <c r="Q116" i="16"/>
  <c r="Q117" i="16"/>
  <c r="R112" i="16"/>
  <c r="R114" i="16"/>
  <c r="N142" i="17"/>
  <c r="N144" i="17"/>
  <c r="N140" i="17"/>
  <c r="N141" i="17"/>
  <c r="Y109" i="16"/>
  <c r="Y108" i="16"/>
  <c r="L138" i="15"/>
  <c r="L193" i="15"/>
  <c r="P118" i="1"/>
  <c r="P183" i="1"/>
  <c r="P184" i="1"/>
  <c r="P189" i="1"/>
  <c r="P196" i="1"/>
  <c r="P150" i="1"/>
  <c r="AB86" i="16"/>
  <c r="AB193" i="16"/>
  <c r="AB94" i="16"/>
  <c r="AE10" i="1"/>
  <c r="AD172" i="1"/>
  <c r="AA59" i="15"/>
  <c r="J146" i="1"/>
  <c r="J145" i="1"/>
  <c r="L135" i="16"/>
  <c r="H205" i="1"/>
  <c r="P117" i="1"/>
  <c r="Q112" i="1"/>
  <c r="Q114" i="1"/>
  <c r="L39" i="8"/>
  <c r="N14" i="8"/>
  <c r="N18" i="8"/>
  <c r="N25" i="8"/>
  <c r="AC91" i="17"/>
  <c r="AC88" i="17"/>
  <c r="AC92" i="17"/>
  <c r="AC89" i="17"/>
  <c r="AE82" i="1"/>
  <c r="AE85" i="1"/>
  <c r="AC85" i="15"/>
  <c r="AC82" i="15"/>
  <c r="AC87" i="17"/>
  <c r="AC90" i="17"/>
  <c r="AE80" i="1"/>
  <c r="AE83" i="1"/>
  <c r="AC81" i="15"/>
  <c r="AC84" i="15"/>
  <c r="AE81" i="1"/>
  <c r="AE84" i="1"/>
  <c r="AC83" i="15"/>
  <c r="AC80" i="15"/>
  <c r="M25" i="8"/>
  <c r="M33" i="8"/>
  <c r="M46" i="8"/>
  <c r="AC109" i="1"/>
  <c r="AC100" i="17"/>
  <c r="AC150" i="17"/>
  <c r="AC83" i="16"/>
  <c r="AC80" i="16"/>
  <c r="AC81" i="16"/>
  <c r="O12" i="8"/>
  <c r="AC84" i="16"/>
  <c r="AC85" i="16"/>
  <c r="AC82" i="16"/>
  <c r="O13" i="8"/>
  <c r="O19" i="8"/>
  <c r="O26" i="8"/>
  <c r="AC109" i="17"/>
  <c r="AC110" i="17"/>
  <c r="AC151" i="17"/>
  <c r="O133" i="17"/>
  <c r="AD3" i="17"/>
  <c r="AC134" i="17"/>
  <c r="AC108" i="17"/>
  <c r="AB156" i="17"/>
  <c r="AB157" i="17"/>
  <c r="AB158" i="17"/>
  <c r="AA208" i="17"/>
  <c r="AA83" i="17"/>
  <c r="AE141" i="1"/>
  <c r="AE100" i="1"/>
  <c r="AB202" i="17"/>
  <c r="AB210" i="17"/>
  <c r="AB102" i="17"/>
  <c r="AB104" i="17"/>
  <c r="AB112" i="17"/>
  <c r="AB120" i="17"/>
  <c r="AE122" i="1"/>
  <c r="AE192" i="1"/>
  <c r="AD77" i="1"/>
  <c r="AD109" i="1"/>
  <c r="AF2" i="17"/>
  <c r="AE36" i="17"/>
  <c r="Z116" i="17"/>
  <c r="Z115" i="17"/>
  <c r="AB82" i="17"/>
  <c r="AD63" i="17"/>
  <c r="AD65" i="17"/>
  <c r="AD107" i="17"/>
  <c r="AD41" i="17"/>
  <c r="AD56" i="17"/>
  <c r="AD62" i="17"/>
  <c r="AD55" i="17"/>
  <c r="AD54" i="17"/>
  <c r="AC68" i="17"/>
  <c r="AC70" i="17"/>
  <c r="AC103" i="17"/>
  <c r="AD40" i="17"/>
  <c r="AD57" i="17"/>
  <c r="AD203" i="17"/>
  <c r="AE75" i="1"/>
  <c r="AE76" i="1"/>
  <c r="AE200" i="1"/>
  <c r="AE42" i="1"/>
  <c r="AC101" i="17"/>
  <c r="AC201" i="17"/>
  <c r="AA97" i="15"/>
  <c r="AA105" i="15"/>
  <c r="AA113" i="15"/>
  <c r="AC200" i="17"/>
  <c r="AC129" i="17"/>
  <c r="AD95" i="1"/>
  <c r="AD97" i="1"/>
  <c r="AD194" i="1"/>
  <c r="AD202" i="1"/>
  <c r="AE94" i="1"/>
  <c r="AE193" i="1"/>
  <c r="AC75" i="17"/>
  <c r="AC42" i="17"/>
  <c r="AC99" i="17"/>
  <c r="AC94" i="17"/>
  <c r="AC211" i="17"/>
  <c r="AC199" i="17"/>
  <c r="AC93" i="17"/>
  <c r="AC58" i="17"/>
  <c r="AC59" i="17"/>
  <c r="AH2" i="1"/>
  <c r="AG36" i="1"/>
  <c r="AE87" i="1"/>
  <c r="AE203" i="1"/>
  <c r="AE86" i="1"/>
  <c r="AE92" i="1"/>
  <c r="AE191" i="1"/>
  <c r="AE58" i="1"/>
  <c r="AE59" i="1"/>
  <c r="AC79" i="17"/>
  <c r="AC80" i="17"/>
  <c r="AC81" i="17"/>
  <c r="AF62" i="1"/>
  <c r="AF93" i="1"/>
  <c r="AF55" i="1"/>
  <c r="AF54" i="1"/>
  <c r="AE68" i="1"/>
  <c r="AE70" i="1"/>
  <c r="AE96" i="1"/>
  <c r="AF65" i="1"/>
  <c r="AF56" i="1"/>
  <c r="AF57" i="1"/>
  <c r="AF195" i="1"/>
  <c r="AF63" i="1"/>
  <c r="AF40" i="1"/>
  <c r="AF41" i="1"/>
  <c r="AA84" i="17"/>
  <c r="AD3" i="15"/>
  <c r="AC127" i="15"/>
  <c r="AC101" i="15"/>
  <c r="AA179" i="16"/>
  <c r="AA180" i="16"/>
  <c r="AC102" i="1"/>
  <c r="AC127" i="1"/>
  <c r="AC101" i="1"/>
  <c r="AD3" i="1"/>
  <c r="AA105" i="16"/>
  <c r="AA113" i="16"/>
  <c r="Z109" i="16"/>
  <c r="AB76" i="15"/>
  <c r="AB102" i="15"/>
  <c r="AC94" i="15"/>
  <c r="AC183" i="15"/>
  <c r="AC86" i="15"/>
  <c r="M44" i="8"/>
  <c r="AC122" i="15"/>
  <c r="AC182" i="15"/>
  <c r="AB175" i="16"/>
  <c r="AB178" i="16"/>
  <c r="AB177" i="16"/>
  <c r="AB176" i="16"/>
  <c r="AB174" i="16"/>
  <c r="AC93" i="15"/>
  <c r="AD10" i="16"/>
  <c r="AC172" i="16"/>
  <c r="AA109" i="15"/>
  <c r="AA108" i="15"/>
  <c r="AC42" i="15"/>
  <c r="O8" i="8"/>
  <c r="AC75" i="15"/>
  <c r="AB96" i="15"/>
  <c r="AC100" i="15"/>
  <c r="AC102" i="15"/>
  <c r="AC141" i="15"/>
  <c r="AC87" i="15"/>
  <c r="AC92" i="15"/>
  <c r="AC58" i="15"/>
  <c r="AC181" i="15"/>
  <c r="AF2" i="15"/>
  <c r="AE36" i="15"/>
  <c r="AD176" i="1"/>
  <c r="AD175" i="1"/>
  <c r="AD177" i="1"/>
  <c r="AD174" i="1"/>
  <c r="AD178" i="1"/>
  <c r="AA184" i="17"/>
  <c r="AA185" i="17"/>
  <c r="AA186" i="17"/>
  <c r="AB192" i="15"/>
  <c r="AB95" i="15"/>
  <c r="AB184" i="15"/>
  <c r="AD41" i="15"/>
  <c r="AD62" i="15"/>
  <c r="AD93" i="15"/>
  <c r="AD40" i="15"/>
  <c r="AD63" i="15"/>
  <c r="AD55" i="15"/>
  <c r="AD57" i="15"/>
  <c r="AD185" i="15"/>
  <c r="AD56" i="15"/>
  <c r="AC68" i="15"/>
  <c r="AC70" i="15"/>
  <c r="AD65" i="15"/>
  <c r="AD54" i="15"/>
  <c r="N143" i="17"/>
  <c r="U167" i="15"/>
  <c r="K149" i="16"/>
  <c r="K151" i="16"/>
  <c r="K152" i="16"/>
  <c r="M167" i="17"/>
  <c r="M168" i="17"/>
  <c r="M170" i="17"/>
  <c r="M171" i="17"/>
  <c r="M174" i="17"/>
  <c r="L139" i="16"/>
  <c r="L143" i="16"/>
  <c r="P212" i="15"/>
  <c r="P213" i="15"/>
  <c r="L139" i="15"/>
  <c r="L143" i="15"/>
  <c r="N123" i="1"/>
  <c r="N124" i="1"/>
  <c r="M126" i="1"/>
  <c r="K138" i="1"/>
  <c r="K204" i="1"/>
  <c r="R116" i="16"/>
  <c r="P123" i="15"/>
  <c r="P124" i="15"/>
  <c r="O126" i="15"/>
  <c r="J154" i="16"/>
  <c r="J155" i="16"/>
  <c r="J156" i="16"/>
  <c r="AB59" i="15"/>
  <c r="AC75" i="16"/>
  <c r="AC42" i="16"/>
  <c r="AC179" i="1"/>
  <c r="AC180" i="1"/>
  <c r="M134" i="15"/>
  <c r="M136" i="15"/>
  <c r="I195" i="15"/>
  <c r="H206" i="1"/>
  <c r="AF10" i="1"/>
  <c r="AE172" i="1"/>
  <c r="P223" i="1"/>
  <c r="P197" i="1"/>
  <c r="AC94" i="16"/>
  <c r="AC86" i="16"/>
  <c r="AC193" i="16"/>
  <c r="Q125" i="17"/>
  <c r="Q191" i="17"/>
  <c r="Q192" i="17"/>
  <c r="Q197" i="17"/>
  <c r="Q204" i="17"/>
  <c r="R116" i="15"/>
  <c r="R117" i="15"/>
  <c r="S112" i="15"/>
  <c r="S114" i="15"/>
  <c r="AG152" i="17"/>
  <c r="AC141" i="16"/>
  <c r="AC100" i="16"/>
  <c r="AC102" i="16"/>
  <c r="J156" i="15"/>
  <c r="O123" i="16"/>
  <c r="O124" i="16"/>
  <c r="N126" i="16"/>
  <c r="K151" i="15"/>
  <c r="K152" i="15"/>
  <c r="P223" i="16"/>
  <c r="P224" i="16"/>
  <c r="P197" i="16"/>
  <c r="AA77" i="16"/>
  <c r="AC122" i="16"/>
  <c r="AC192" i="16"/>
  <c r="R123" i="17"/>
  <c r="AE36" i="16"/>
  <c r="AF2" i="16"/>
  <c r="K135" i="1"/>
  <c r="O224" i="1"/>
  <c r="R180" i="15"/>
  <c r="R176" i="15"/>
  <c r="R191" i="15"/>
  <c r="M133" i="16"/>
  <c r="AB76" i="16"/>
  <c r="AB200" i="16"/>
  <c r="Q186" i="15"/>
  <c r="N146" i="17"/>
  <c r="N212" i="17"/>
  <c r="L128" i="1"/>
  <c r="L131" i="1"/>
  <c r="AC10" i="17"/>
  <c r="AB182" i="17"/>
  <c r="N128" i="15"/>
  <c r="N131" i="15"/>
  <c r="L214" i="17"/>
  <c r="AB95" i="16"/>
  <c r="AB97" i="16"/>
  <c r="AB194" i="16"/>
  <c r="AB202" i="16"/>
  <c r="AC92" i="16"/>
  <c r="AC87" i="16"/>
  <c r="AC203" i="16"/>
  <c r="AC191" i="16"/>
  <c r="AC58" i="16"/>
  <c r="AC59" i="16"/>
  <c r="AD55" i="16"/>
  <c r="AD56" i="16"/>
  <c r="AD65" i="16"/>
  <c r="AD41" i="16"/>
  <c r="AD62" i="16"/>
  <c r="AD93" i="16"/>
  <c r="AD57" i="16"/>
  <c r="AD195" i="16"/>
  <c r="AD63" i="16"/>
  <c r="AD40" i="16"/>
  <c r="AD54" i="16"/>
  <c r="AC68" i="16"/>
  <c r="AC70" i="16"/>
  <c r="AC96" i="16"/>
  <c r="J148" i="1"/>
  <c r="AB103" i="16"/>
  <c r="AF127" i="16"/>
  <c r="AG3" i="16"/>
  <c r="AF101" i="16"/>
  <c r="O134" i="17"/>
  <c r="O135" i="17"/>
  <c r="O139" i="17"/>
  <c r="Q116" i="1"/>
  <c r="Q189" i="16"/>
  <c r="Q196" i="16"/>
  <c r="Q183" i="16"/>
  <c r="Q184" i="16"/>
  <c r="Q118" i="16"/>
  <c r="Q150" i="16"/>
  <c r="I154" i="1"/>
  <c r="I155" i="1"/>
  <c r="I156" i="1"/>
  <c r="K144" i="1"/>
  <c r="Z187" i="17"/>
  <c r="Z188" i="17"/>
  <c r="M39" i="8"/>
  <c r="O18" i="8"/>
  <c r="O25" i="8"/>
  <c r="O14" i="8"/>
  <c r="AF83" i="1"/>
  <c r="AF80" i="1"/>
  <c r="AD83" i="15"/>
  <c r="AD80" i="15"/>
  <c r="AF81" i="1"/>
  <c r="AF84" i="1"/>
  <c r="AD87" i="17"/>
  <c r="AD90" i="17"/>
  <c r="AD82" i="15"/>
  <c r="AD85" i="15"/>
  <c r="AD91" i="17"/>
  <c r="AD88" i="17"/>
  <c r="AF85" i="1"/>
  <c r="AF82" i="1"/>
  <c r="AD84" i="15"/>
  <c r="AD81" i="15"/>
  <c r="AD92" i="17"/>
  <c r="AD89" i="17"/>
  <c r="AC153" i="17"/>
  <c r="AD82" i="16"/>
  <c r="P13" i="8"/>
  <c r="P19" i="8"/>
  <c r="P26" i="8"/>
  <c r="AD100" i="17"/>
  <c r="AD150" i="17"/>
  <c r="AD109" i="17"/>
  <c r="AD110" i="17"/>
  <c r="AH152" i="17"/>
  <c r="AD85" i="16"/>
  <c r="AD83" i="16"/>
  <c r="AD80" i="16"/>
  <c r="AD81" i="16"/>
  <c r="P12" i="8"/>
  <c r="AD84" i="16"/>
  <c r="AE77" i="1"/>
  <c r="AE109" i="1"/>
  <c r="AE3" i="17"/>
  <c r="AD134" i="17"/>
  <c r="AD108" i="17"/>
  <c r="AD108" i="1"/>
  <c r="AF75" i="1"/>
  <c r="AF76" i="1"/>
  <c r="AF200" i="1"/>
  <c r="AF42" i="1"/>
  <c r="AB84" i="17"/>
  <c r="AB83" i="17"/>
  <c r="AB208" i="17"/>
  <c r="AG63" i="1"/>
  <c r="AG62" i="1"/>
  <c r="AG93" i="1"/>
  <c r="AF68" i="1"/>
  <c r="AF70" i="1"/>
  <c r="AF96" i="1"/>
  <c r="AG54" i="1"/>
  <c r="AG55" i="1"/>
  <c r="AG41" i="1"/>
  <c r="AG56" i="1"/>
  <c r="AG40" i="1"/>
  <c r="AG57" i="1"/>
  <c r="AG195" i="1"/>
  <c r="AG65" i="1"/>
  <c r="AD93" i="17"/>
  <c r="AD94" i="17"/>
  <c r="AD211" i="17"/>
  <c r="AD58" i="17"/>
  <c r="AD59" i="17"/>
  <c r="AD199" i="17"/>
  <c r="AD99" i="17"/>
  <c r="AF192" i="1"/>
  <c r="AF122" i="1"/>
  <c r="AI2" i="1"/>
  <c r="AH36" i="1"/>
  <c r="AD129" i="17"/>
  <c r="AD200" i="17"/>
  <c r="AE95" i="1"/>
  <c r="AE97" i="1"/>
  <c r="AE202" i="1"/>
  <c r="AE194" i="1"/>
  <c r="AF94" i="1"/>
  <c r="AF193" i="1"/>
  <c r="AC82" i="17"/>
  <c r="AC156" i="17"/>
  <c r="AC157" i="17"/>
  <c r="AC158" i="17"/>
  <c r="AE63" i="17"/>
  <c r="AD68" i="17"/>
  <c r="AD70" i="17"/>
  <c r="AD103" i="17"/>
  <c r="AE41" i="17"/>
  <c r="AE54" i="17"/>
  <c r="AE40" i="17"/>
  <c r="AE65" i="17"/>
  <c r="AE107" i="17"/>
  <c r="AE55" i="17"/>
  <c r="AE57" i="17"/>
  <c r="AE203" i="17"/>
  <c r="AE56" i="17"/>
  <c r="AE62" i="17"/>
  <c r="AD79" i="17"/>
  <c r="AD80" i="17"/>
  <c r="AD81" i="17"/>
  <c r="AF100" i="1"/>
  <c r="AF141" i="1"/>
  <c r="AC102" i="17"/>
  <c r="AC104" i="17"/>
  <c r="AC112" i="17"/>
  <c r="AC120" i="17"/>
  <c r="AC202" i="17"/>
  <c r="AC210" i="17"/>
  <c r="AD101" i="17"/>
  <c r="AD201" i="17"/>
  <c r="AG2" i="17"/>
  <c r="AF36" i="17"/>
  <c r="AD42" i="17"/>
  <c r="AD75" i="17"/>
  <c r="AA115" i="17"/>
  <c r="AA116" i="17"/>
  <c r="AF58" i="1"/>
  <c r="AF59" i="1"/>
  <c r="AF86" i="1"/>
  <c r="AF87" i="1"/>
  <c r="AF203" i="1"/>
  <c r="AF191" i="1"/>
  <c r="AF92" i="1"/>
  <c r="AD127" i="1"/>
  <c r="AE3" i="1"/>
  <c r="AD101" i="1"/>
  <c r="AD102" i="1"/>
  <c r="AD103" i="1"/>
  <c r="AD105" i="1"/>
  <c r="AD113" i="1"/>
  <c r="AC103" i="1"/>
  <c r="AC105" i="1"/>
  <c r="AC113" i="1"/>
  <c r="AD127" i="15"/>
  <c r="AE3" i="15"/>
  <c r="AD101" i="15"/>
  <c r="AC96" i="15"/>
  <c r="AD94" i="15"/>
  <c r="AD183" i="15"/>
  <c r="AD86" i="15"/>
  <c r="AC176" i="16"/>
  <c r="AC177" i="16"/>
  <c r="AC178" i="16"/>
  <c r="AC175" i="16"/>
  <c r="AC174" i="16"/>
  <c r="AC95" i="15"/>
  <c r="AC192" i="15"/>
  <c r="AC184" i="15"/>
  <c r="AE178" i="1"/>
  <c r="AE176" i="1"/>
  <c r="AE175" i="1"/>
  <c r="AE174" i="1"/>
  <c r="AE177" i="1"/>
  <c r="N44" i="8"/>
  <c r="AE10" i="16"/>
  <c r="AD172" i="16"/>
  <c r="AB77" i="15"/>
  <c r="N33" i="8"/>
  <c r="AB190" i="15"/>
  <c r="AD122" i="15"/>
  <c r="AD182" i="15"/>
  <c r="AC76" i="15"/>
  <c r="AB97" i="15"/>
  <c r="AB105" i="16"/>
  <c r="AB113" i="16"/>
  <c r="AE55" i="15"/>
  <c r="AE63" i="15"/>
  <c r="AE57" i="15"/>
  <c r="AE185" i="15"/>
  <c r="AE40" i="15"/>
  <c r="AE56" i="15"/>
  <c r="AE41" i="15"/>
  <c r="AE54" i="15"/>
  <c r="AD68" i="15"/>
  <c r="AD70" i="15"/>
  <c r="AD96" i="15"/>
  <c r="AE65" i="15"/>
  <c r="AE62" i="15"/>
  <c r="AD92" i="15"/>
  <c r="AD87" i="15"/>
  <c r="AD58" i="15"/>
  <c r="AD181" i="15"/>
  <c r="AF36" i="15"/>
  <c r="AG2" i="15"/>
  <c r="AB185" i="17"/>
  <c r="AB184" i="17"/>
  <c r="AB186" i="17"/>
  <c r="AD100" i="15"/>
  <c r="AD102" i="15"/>
  <c r="AD103" i="15"/>
  <c r="AD141" i="15"/>
  <c r="AD75" i="15"/>
  <c r="AD42" i="15"/>
  <c r="P8" i="8"/>
  <c r="AB179" i="16"/>
  <c r="AB180" i="16"/>
  <c r="AB103" i="15"/>
  <c r="AC103" i="15"/>
  <c r="M169" i="17"/>
  <c r="N147" i="17"/>
  <c r="K139" i="1"/>
  <c r="K143" i="1"/>
  <c r="J158" i="16"/>
  <c r="J205" i="16"/>
  <c r="J160" i="16"/>
  <c r="AB77" i="16"/>
  <c r="AB109" i="16"/>
  <c r="O140" i="17"/>
  <c r="O141" i="17"/>
  <c r="O142" i="17"/>
  <c r="O144" i="17"/>
  <c r="I160" i="1"/>
  <c r="I158" i="1"/>
  <c r="K154" i="15"/>
  <c r="P132" i="17"/>
  <c r="L145" i="16"/>
  <c r="M144" i="16"/>
  <c r="L146" i="16"/>
  <c r="L148" i="16"/>
  <c r="L149" i="16"/>
  <c r="AF36" i="16"/>
  <c r="AG2" i="16"/>
  <c r="J158" i="15"/>
  <c r="J160" i="15"/>
  <c r="L146" i="15"/>
  <c r="L148" i="15"/>
  <c r="L149" i="15"/>
  <c r="L145" i="15"/>
  <c r="M144" i="15"/>
  <c r="M135" i="15"/>
  <c r="O127" i="15"/>
  <c r="O128" i="15"/>
  <c r="O131" i="15"/>
  <c r="M138" i="15"/>
  <c r="M193" i="15"/>
  <c r="J149" i="1"/>
  <c r="AD75" i="16"/>
  <c r="AD42" i="16"/>
  <c r="M134" i="16"/>
  <c r="M136" i="16"/>
  <c r="AE62" i="16"/>
  <c r="AE93" i="16"/>
  <c r="AE54" i="16"/>
  <c r="AE55" i="16"/>
  <c r="AE56" i="16"/>
  <c r="AE65" i="16"/>
  <c r="AE41" i="16"/>
  <c r="AE57" i="16"/>
  <c r="AE195" i="16"/>
  <c r="AE63" i="16"/>
  <c r="AE40" i="16"/>
  <c r="AD68" i="16"/>
  <c r="AD70" i="16"/>
  <c r="AD96" i="16"/>
  <c r="R118" i="15"/>
  <c r="R179" i="15"/>
  <c r="R186" i="15"/>
  <c r="R173" i="15"/>
  <c r="R174" i="15"/>
  <c r="S170" i="15"/>
  <c r="S171" i="15"/>
  <c r="S172" i="15"/>
  <c r="R150" i="15"/>
  <c r="M127" i="1"/>
  <c r="N125" i="1"/>
  <c r="AG127" i="16"/>
  <c r="AH3" i="16"/>
  <c r="AG101" i="16"/>
  <c r="AC103" i="16"/>
  <c r="AA187" i="17"/>
  <c r="AA188" i="17"/>
  <c r="Q189" i="1"/>
  <c r="Q196" i="1"/>
  <c r="Q118" i="1"/>
  <c r="Q183" i="1"/>
  <c r="Q184" i="1"/>
  <c r="Q150" i="1"/>
  <c r="AD100" i="16"/>
  <c r="AD102" i="16"/>
  <c r="AD103" i="16"/>
  <c r="AD141" i="16"/>
  <c r="L215" i="17"/>
  <c r="N132" i="15"/>
  <c r="N134" i="15"/>
  <c r="N136" i="15"/>
  <c r="Q187" i="15"/>
  <c r="Q212" i="15"/>
  <c r="Q213" i="15"/>
  <c r="R197" i="17"/>
  <c r="R204" i="17"/>
  <c r="R191" i="17"/>
  <c r="R192" i="17"/>
  <c r="R125" i="17"/>
  <c r="S116" i="15"/>
  <c r="S117" i="15"/>
  <c r="T112" i="15"/>
  <c r="T114" i="15"/>
  <c r="AC76" i="16"/>
  <c r="AC200" i="16"/>
  <c r="AA109" i="16"/>
  <c r="AA108" i="16"/>
  <c r="AC59" i="15"/>
  <c r="H207" i="1"/>
  <c r="K154" i="16"/>
  <c r="Q197" i="16"/>
  <c r="Q223" i="16"/>
  <c r="Q224" i="16"/>
  <c r="Q117" i="1"/>
  <c r="R112" i="1"/>
  <c r="R114" i="1"/>
  <c r="M213" i="17"/>
  <c r="M214" i="17"/>
  <c r="M175" i="17"/>
  <c r="AD86" i="16"/>
  <c r="AD94" i="16"/>
  <c r="AD193" i="16"/>
  <c r="R124" i="17"/>
  <c r="S119" i="17"/>
  <c r="S121" i="17"/>
  <c r="Q205" i="17"/>
  <c r="Q231" i="17"/>
  <c r="Q232" i="17"/>
  <c r="P224" i="1"/>
  <c r="L132" i="1"/>
  <c r="L133" i="1"/>
  <c r="L134" i="1"/>
  <c r="L136" i="1"/>
  <c r="I157" i="1"/>
  <c r="AD151" i="17"/>
  <c r="AD87" i="16"/>
  <c r="AD203" i="16"/>
  <c r="AD92" i="16"/>
  <c r="AD191" i="16"/>
  <c r="AD58" i="16"/>
  <c r="AD59" i="16"/>
  <c r="AD122" i="16"/>
  <c r="AD192" i="16"/>
  <c r="AD10" i="17"/>
  <c r="AC182" i="17"/>
  <c r="N127" i="16"/>
  <c r="N128" i="16"/>
  <c r="N131" i="16"/>
  <c r="J157" i="15"/>
  <c r="AD179" i="1"/>
  <c r="AD180" i="1"/>
  <c r="R189" i="16"/>
  <c r="R196" i="16"/>
  <c r="R118" i="16"/>
  <c r="R183" i="16"/>
  <c r="R184" i="16"/>
  <c r="R150" i="16"/>
  <c r="AC95" i="16"/>
  <c r="AC97" i="16"/>
  <c r="AC202" i="16"/>
  <c r="AC194" i="16"/>
  <c r="N165" i="17"/>
  <c r="AG10" i="1"/>
  <c r="AF172" i="1"/>
  <c r="I196" i="15"/>
  <c r="J157" i="16"/>
  <c r="R117" i="16"/>
  <c r="S112" i="16"/>
  <c r="S114" i="16"/>
  <c r="AD153" i="17"/>
  <c r="P18" i="8"/>
  <c r="P25" i="8"/>
  <c r="P14" i="8"/>
  <c r="AE89" i="17"/>
  <c r="AE92" i="17"/>
  <c r="AG84" i="1"/>
  <c r="AG81" i="1"/>
  <c r="AE85" i="15"/>
  <c r="AE82" i="15"/>
  <c r="AG83" i="1"/>
  <c r="AG80" i="1"/>
  <c r="AE91" i="17"/>
  <c r="AE88" i="17"/>
  <c r="AE84" i="15"/>
  <c r="AE81" i="15"/>
  <c r="AE87" i="17"/>
  <c r="AE90" i="17"/>
  <c r="AG85" i="1"/>
  <c r="AG82" i="1"/>
  <c r="AE83" i="15"/>
  <c r="AE80" i="15"/>
  <c r="AE100" i="17"/>
  <c r="AE150" i="17"/>
  <c r="AE109" i="17"/>
  <c r="AE110" i="17"/>
  <c r="AI152" i="17"/>
  <c r="AE83" i="16"/>
  <c r="AE80" i="16"/>
  <c r="AE85" i="16"/>
  <c r="AE82" i="16"/>
  <c r="Q13" i="8"/>
  <c r="Q19" i="8"/>
  <c r="Q26" i="8"/>
  <c r="AE84" i="16"/>
  <c r="AE81" i="16"/>
  <c r="Q12" i="8"/>
  <c r="AC105" i="16"/>
  <c r="AC113" i="16"/>
  <c r="AE108" i="1"/>
  <c r="AF77" i="1"/>
  <c r="AF109" i="1"/>
  <c r="AE108" i="17"/>
  <c r="AE134" i="17"/>
  <c r="AF3" i="17"/>
  <c r="AD156" i="17"/>
  <c r="AD157" i="17"/>
  <c r="AD158" i="17"/>
  <c r="AF63" i="17"/>
  <c r="AF57" i="17"/>
  <c r="AF203" i="17"/>
  <c r="AF41" i="17"/>
  <c r="AE68" i="17"/>
  <c r="AE70" i="17"/>
  <c r="AE103" i="17"/>
  <c r="AF40" i="17"/>
  <c r="AF65" i="17"/>
  <c r="AF107" i="17"/>
  <c r="AF55" i="17"/>
  <c r="AF56" i="17"/>
  <c r="AF54" i="17"/>
  <c r="AF62" i="17"/>
  <c r="AI36" i="1"/>
  <c r="AJ2" i="1"/>
  <c r="AG100" i="1"/>
  <c r="AG141" i="1"/>
  <c r="AH57" i="1"/>
  <c r="AH195" i="1"/>
  <c r="AH63" i="1"/>
  <c r="AH41" i="1"/>
  <c r="AH55" i="1"/>
  <c r="AH54" i="1"/>
  <c r="AH40" i="1"/>
  <c r="AH56" i="1"/>
  <c r="AG68" i="1"/>
  <c r="AG70" i="1"/>
  <c r="AG96" i="1"/>
  <c r="AH62" i="1"/>
  <c r="AH93" i="1"/>
  <c r="AH65" i="1"/>
  <c r="AG36" i="17"/>
  <c r="AH2" i="17"/>
  <c r="AE79" i="17"/>
  <c r="AE81" i="17"/>
  <c r="AE80" i="17"/>
  <c r="AE200" i="17"/>
  <c r="AE129" i="17"/>
  <c r="AF95" i="1"/>
  <c r="AF97" i="1"/>
  <c r="AF202" i="1"/>
  <c r="AF194" i="1"/>
  <c r="AE58" i="17"/>
  <c r="AE59" i="17"/>
  <c r="AE93" i="17"/>
  <c r="AE94" i="17"/>
  <c r="AE211" i="17"/>
  <c r="AE99" i="17"/>
  <c r="AE199" i="17"/>
  <c r="AD82" i="17"/>
  <c r="AD84" i="17"/>
  <c r="AE75" i="17"/>
  <c r="AE42" i="17"/>
  <c r="AG94" i="1"/>
  <c r="AG193" i="1"/>
  <c r="AG42" i="1"/>
  <c r="AG75" i="1"/>
  <c r="AG76" i="1"/>
  <c r="AG200" i="1"/>
  <c r="AB116" i="17"/>
  <c r="AB115" i="17"/>
  <c r="AC84" i="17"/>
  <c r="AC83" i="17"/>
  <c r="AC208" i="17"/>
  <c r="AE201" i="17"/>
  <c r="AE101" i="17"/>
  <c r="AG192" i="1"/>
  <c r="AG122" i="1"/>
  <c r="AD102" i="17"/>
  <c r="AD104" i="17"/>
  <c r="AD112" i="17"/>
  <c r="AD120" i="17"/>
  <c r="AD202" i="17"/>
  <c r="AD210" i="17"/>
  <c r="AG86" i="1"/>
  <c r="AG87" i="1"/>
  <c r="AG203" i="1"/>
  <c r="AG58" i="1"/>
  <c r="AG59" i="1"/>
  <c r="AG92" i="1"/>
  <c r="AG191" i="1"/>
  <c r="AE101" i="15"/>
  <c r="AF3" i="15"/>
  <c r="AE127" i="15"/>
  <c r="AF3" i="1"/>
  <c r="AE102" i="1"/>
  <c r="AE127" i="1"/>
  <c r="AE101" i="1"/>
  <c r="AB187" i="17"/>
  <c r="AB188" i="17"/>
  <c r="AC179" i="16"/>
  <c r="AC180" i="16"/>
  <c r="AE183" i="15"/>
  <c r="AE86" i="15"/>
  <c r="AE94" i="15"/>
  <c r="AC190" i="15"/>
  <c r="O33" i="8"/>
  <c r="AB109" i="15"/>
  <c r="AB108" i="15"/>
  <c r="O44" i="8"/>
  <c r="AD176" i="16"/>
  <c r="AD177" i="16"/>
  <c r="AD178" i="16"/>
  <c r="AD175" i="16"/>
  <c r="AD174" i="16"/>
  <c r="AF10" i="16"/>
  <c r="AE172" i="16"/>
  <c r="AF178" i="1"/>
  <c r="AF176" i="1"/>
  <c r="AF175" i="1"/>
  <c r="AF177" i="1"/>
  <c r="AF174" i="1"/>
  <c r="AD76" i="15"/>
  <c r="AD77" i="15"/>
  <c r="AE93" i="15"/>
  <c r="AG36" i="15"/>
  <c r="AH2" i="15"/>
  <c r="AE100" i="15"/>
  <c r="AE102" i="15"/>
  <c r="AE141" i="15"/>
  <c r="AE122" i="15"/>
  <c r="AE182" i="15"/>
  <c r="AC186" i="17"/>
  <c r="AC184" i="17"/>
  <c r="AC185" i="17"/>
  <c r="AF55" i="15"/>
  <c r="AF56" i="15"/>
  <c r="AF65" i="15"/>
  <c r="AF41" i="15"/>
  <c r="AF63" i="15"/>
  <c r="AF40" i="15"/>
  <c r="AF57" i="15"/>
  <c r="AF54" i="15"/>
  <c r="AF62" i="15"/>
  <c r="AF93" i="15"/>
  <c r="AE68" i="15"/>
  <c r="AE70" i="15"/>
  <c r="AC97" i="15"/>
  <c r="AC105" i="15"/>
  <c r="AC113" i="15"/>
  <c r="AE87" i="15"/>
  <c r="AE92" i="15"/>
  <c r="AE181" i="15"/>
  <c r="AE58" i="15"/>
  <c r="AB105" i="15"/>
  <c r="AB113" i="15"/>
  <c r="AD95" i="15"/>
  <c r="AD184" i="15"/>
  <c r="AD192" i="15"/>
  <c r="AE75" i="15"/>
  <c r="AE76" i="15"/>
  <c r="AE42" i="15"/>
  <c r="Q8" i="8"/>
  <c r="AC77" i="15"/>
  <c r="N39" i="8"/>
  <c r="N46" i="8"/>
  <c r="M215" i="17"/>
  <c r="N133" i="15"/>
  <c r="N135" i="15"/>
  <c r="AB108" i="16"/>
  <c r="K155" i="16"/>
  <c r="K156" i="16"/>
  <c r="K160" i="16"/>
  <c r="O123" i="1"/>
  <c r="O124" i="1"/>
  <c r="N126" i="1"/>
  <c r="N134" i="16"/>
  <c r="N136" i="16"/>
  <c r="N132" i="16"/>
  <c r="L138" i="1"/>
  <c r="L204" i="1"/>
  <c r="O132" i="15"/>
  <c r="S123" i="17"/>
  <c r="K145" i="1"/>
  <c r="L144" i="1"/>
  <c r="K146" i="1"/>
  <c r="K148" i="1"/>
  <c r="AE122" i="16"/>
  <c r="AE192" i="16"/>
  <c r="AH10" i="1"/>
  <c r="AG172" i="1"/>
  <c r="R231" i="17"/>
  <c r="R232" i="17"/>
  <c r="R205" i="17"/>
  <c r="J194" i="15"/>
  <c r="O125" i="16"/>
  <c r="L151" i="15"/>
  <c r="L152" i="15"/>
  <c r="J206" i="16"/>
  <c r="AE179" i="1"/>
  <c r="AE180" i="1"/>
  <c r="AD59" i="15"/>
  <c r="AE92" i="16"/>
  <c r="AE58" i="16"/>
  <c r="AE59" i="16"/>
  <c r="AE87" i="16"/>
  <c r="AE203" i="16"/>
  <c r="AE191" i="16"/>
  <c r="S116" i="16"/>
  <c r="R116" i="1"/>
  <c r="D20" i="8"/>
  <c r="AC77" i="16"/>
  <c r="M138" i="16"/>
  <c r="M204" i="16"/>
  <c r="K155" i="15"/>
  <c r="P125" i="15"/>
  <c r="S173" i="15"/>
  <c r="S174" i="15"/>
  <c r="T170" i="15"/>
  <c r="T171" i="15"/>
  <c r="T172" i="15"/>
  <c r="S118" i="15"/>
  <c r="S179" i="15"/>
  <c r="S150" i="15"/>
  <c r="M128" i="1"/>
  <c r="M131" i="1"/>
  <c r="M135" i="16"/>
  <c r="M139" i="15"/>
  <c r="Q130" i="17"/>
  <c r="Q131" i="17"/>
  <c r="P133" i="17"/>
  <c r="O146" i="17"/>
  <c r="O212" i="17"/>
  <c r="R187" i="15"/>
  <c r="R212" i="15"/>
  <c r="R213" i="15"/>
  <c r="J151" i="1"/>
  <c r="J152" i="1"/>
  <c r="AE10" i="17"/>
  <c r="AD182" i="17"/>
  <c r="T116" i="15"/>
  <c r="T117" i="15"/>
  <c r="U112" i="15"/>
  <c r="U114" i="15"/>
  <c r="AE75" i="16"/>
  <c r="AE42" i="16"/>
  <c r="I205" i="1"/>
  <c r="AD95" i="16"/>
  <c r="AD97" i="16"/>
  <c r="AD105" i="16"/>
  <c r="AD113" i="16"/>
  <c r="AD202" i="16"/>
  <c r="AD194" i="16"/>
  <c r="R223" i="16"/>
  <c r="R224" i="16"/>
  <c r="R197" i="16"/>
  <c r="Q197" i="1"/>
  <c r="Q223" i="1"/>
  <c r="Q224" i="1"/>
  <c r="AE100" i="16"/>
  <c r="AE102" i="16"/>
  <c r="AE103" i="16"/>
  <c r="AE141" i="16"/>
  <c r="AD76" i="16"/>
  <c r="AD200" i="16"/>
  <c r="AG36" i="16"/>
  <c r="AH2" i="16"/>
  <c r="O143" i="17"/>
  <c r="AH127" i="16"/>
  <c r="AI3" i="16"/>
  <c r="AH101" i="16"/>
  <c r="N166" i="17"/>
  <c r="N167" i="17"/>
  <c r="N168" i="17"/>
  <c r="N170" i="17"/>
  <c r="N171" i="17"/>
  <c r="N174" i="17"/>
  <c r="L135" i="1"/>
  <c r="N138" i="15"/>
  <c r="N193" i="15"/>
  <c r="S180" i="15"/>
  <c r="S176" i="15"/>
  <c r="S191" i="15"/>
  <c r="AE94" i="16"/>
  <c r="AE86" i="16"/>
  <c r="AE193" i="16"/>
  <c r="AF55" i="16"/>
  <c r="AF56" i="16"/>
  <c r="AF65" i="16"/>
  <c r="AF41" i="16"/>
  <c r="AF62" i="16"/>
  <c r="AF93" i="16"/>
  <c r="AF54" i="16"/>
  <c r="AF40" i="16"/>
  <c r="AF63" i="16"/>
  <c r="AF57" i="16"/>
  <c r="AF195" i="16"/>
  <c r="AE68" i="16"/>
  <c r="AE70" i="16"/>
  <c r="AE96" i="16"/>
  <c r="L151" i="16"/>
  <c r="L152" i="16"/>
  <c r="D27" i="8"/>
  <c r="D21" i="8"/>
  <c r="Q14" i="8"/>
  <c r="Q18" i="8"/>
  <c r="Q25" i="8"/>
  <c r="AH80" i="1"/>
  <c r="AH83" i="1"/>
  <c r="AH84" i="1"/>
  <c r="AH81" i="1"/>
  <c r="AF85" i="15"/>
  <c r="AF82" i="15"/>
  <c r="AF90" i="17"/>
  <c r="AF87" i="17"/>
  <c r="AF88" i="17"/>
  <c r="AF91" i="17"/>
  <c r="R12" i="8"/>
  <c r="AF84" i="15"/>
  <c r="AF81" i="15"/>
  <c r="AF89" i="17"/>
  <c r="AF92" i="17"/>
  <c r="AF80" i="15"/>
  <c r="AF83" i="15"/>
  <c r="AH82" i="1"/>
  <c r="AH85" i="1"/>
  <c r="AF100" i="17"/>
  <c r="AF150" i="17"/>
  <c r="AE151" i="17"/>
  <c r="AE153" i="17"/>
  <c r="AF81" i="16"/>
  <c r="AF84" i="16"/>
  <c r="AF83" i="16"/>
  <c r="AF80" i="16"/>
  <c r="AF82" i="16"/>
  <c r="R13" i="8"/>
  <c r="R19" i="8"/>
  <c r="R26" i="8"/>
  <c r="AF85" i="16"/>
  <c r="AF108" i="1"/>
  <c r="AF108" i="17"/>
  <c r="AG3" i="17"/>
  <c r="AF134" i="17"/>
  <c r="AE156" i="17"/>
  <c r="AE157" i="17"/>
  <c r="AE158" i="17"/>
  <c r="AF109" i="17"/>
  <c r="AF110" i="17"/>
  <c r="AF151" i="17"/>
  <c r="AF153" i="17"/>
  <c r="AG95" i="1"/>
  <c r="AG97" i="1"/>
  <c r="AG194" i="1"/>
  <c r="AG202" i="1"/>
  <c r="AH94" i="1"/>
  <c r="AH193" i="1"/>
  <c r="AF79" i="17"/>
  <c r="AF81" i="17"/>
  <c r="AF80" i="17"/>
  <c r="AD116" i="17"/>
  <c r="AD115" i="17"/>
  <c r="AE210" i="17"/>
  <c r="AE202" i="17"/>
  <c r="AE102" i="17"/>
  <c r="AE104" i="17"/>
  <c r="AE112" i="17"/>
  <c r="AE120" i="17"/>
  <c r="AK2" i="1"/>
  <c r="AJ36" i="1"/>
  <c r="AE82" i="17"/>
  <c r="AH191" i="1"/>
  <c r="AH86" i="1"/>
  <c r="AH92" i="1"/>
  <c r="AH87" i="1"/>
  <c r="AH203" i="1"/>
  <c r="AH58" i="1"/>
  <c r="AH59" i="1"/>
  <c r="AI57" i="1"/>
  <c r="AI195" i="1"/>
  <c r="AI63" i="1"/>
  <c r="AI55" i="1"/>
  <c r="AI54" i="1"/>
  <c r="AI41" i="1"/>
  <c r="AI62" i="1"/>
  <c r="AI93" i="1"/>
  <c r="AH68" i="1"/>
  <c r="AH70" i="1"/>
  <c r="AH96" i="1"/>
  <c r="AI56" i="1"/>
  <c r="AI40" i="1"/>
  <c r="AI65" i="1"/>
  <c r="AF75" i="17"/>
  <c r="AF42" i="17"/>
  <c r="AC116" i="17"/>
  <c r="AC115" i="17"/>
  <c r="AH36" i="17"/>
  <c r="AI2" i="17"/>
  <c r="AH122" i="1"/>
  <c r="AH192" i="1"/>
  <c r="AG65" i="17"/>
  <c r="AG107" i="17"/>
  <c r="AG40" i="17"/>
  <c r="AG57" i="17"/>
  <c r="AG203" i="17"/>
  <c r="AG62" i="17"/>
  <c r="AF68" i="17"/>
  <c r="AF70" i="17"/>
  <c r="AF103" i="17"/>
  <c r="AG55" i="17"/>
  <c r="AG54" i="17"/>
  <c r="AG56" i="17"/>
  <c r="AG41" i="17"/>
  <c r="AG63" i="17"/>
  <c r="AH75" i="1"/>
  <c r="AH76" i="1"/>
  <c r="AH200" i="1"/>
  <c r="AH42" i="1"/>
  <c r="AF58" i="17"/>
  <c r="AF59" i="17"/>
  <c r="AF99" i="17"/>
  <c r="AF94" i="17"/>
  <c r="AF211" i="17"/>
  <c r="AF93" i="17"/>
  <c r="AF199" i="17"/>
  <c r="AF129" i="17"/>
  <c r="AF200" i="17"/>
  <c r="AG77" i="1"/>
  <c r="AG109" i="1"/>
  <c r="AD83" i="17"/>
  <c r="AD208" i="17"/>
  <c r="AH141" i="1"/>
  <c r="AH100" i="1"/>
  <c r="AF201" i="17"/>
  <c r="AF101" i="17"/>
  <c r="AD179" i="16"/>
  <c r="AD180" i="16"/>
  <c r="AF101" i="1"/>
  <c r="AF102" i="1"/>
  <c r="AG3" i="1"/>
  <c r="AF127" i="1"/>
  <c r="AE103" i="1"/>
  <c r="AE105" i="1"/>
  <c r="AE113" i="1"/>
  <c r="AF127" i="15"/>
  <c r="AG3" i="15"/>
  <c r="AF101" i="15"/>
  <c r="P44" i="8"/>
  <c r="AC108" i="15"/>
  <c r="AC109" i="15"/>
  <c r="AF185" i="15"/>
  <c r="AD97" i="15"/>
  <c r="AE103" i="15"/>
  <c r="AE95" i="15"/>
  <c r="AE192" i="15"/>
  <c r="AE184" i="15"/>
  <c r="AI2" i="15"/>
  <c r="AH36" i="15"/>
  <c r="AF75" i="15"/>
  <c r="AF42" i="15"/>
  <c r="R8" i="8"/>
  <c r="AG40" i="15"/>
  <c r="AG56" i="15"/>
  <c r="AG55" i="15"/>
  <c r="AG65" i="15"/>
  <c r="AF68" i="15"/>
  <c r="AF70" i="15"/>
  <c r="AG54" i="15"/>
  <c r="AG41" i="15"/>
  <c r="AG62" i="15"/>
  <c r="AG93" i="15"/>
  <c r="AG57" i="15"/>
  <c r="AG185" i="15"/>
  <c r="AG63" i="15"/>
  <c r="AE77" i="15"/>
  <c r="AE190" i="15"/>
  <c r="AF100" i="15"/>
  <c r="AF102" i="15"/>
  <c r="AF103" i="15"/>
  <c r="AF141" i="15"/>
  <c r="AE96" i="15"/>
  <c r="AF86" i="15"/>
  <c r="AF183" i="15"/>
  <c r="AF94" i="15"/>
  <c r="AE175" i="16"/>
  <c r="AE176" i="16"/>
  <c r="AE177" i="16"/>
  <c r="AE178" i="16"/>
  <c r="AE174" i="16"/>
  <c r="AD186" i="17"/>
  <c r="AD184" i="17"/>
  <c r="AD185" i="17"/>
  <c r="AG178" i="1"/>
  <c r="AG176" i="1"/>
  <c r="AG175" i="1"/>
  <c r="AG177" i="1"/>
  <c r="AG174" i="1"/>
  <c r="AF122" i="15"/>
  <c r="AF182" i="15"/>
  <c r="AD109" i="15"/>
  <c r="AD108" i="15"/>
  <c r="AF172" i="16"/>
  <c r="AG10" i="16"/>
  <c r="O39" i="8"/>
  <c r="O46" i="8"/>
  <c r="AF92" i="15"/>
  <c r="AF87" i="15"/>
  <c r="AF181" i="15"/>
  <c r="AF58" i="15"/>
  <c r="P33" i="8"/>
  <c r="AD190" i="15"/>
  <c r="K157" i="16"/>
  <c r="O147" i="17"/>
  <c r="K158" i="16"/>
  <c r="K205" i="16"/>
  <c r="O133" i="15"/>
  <c r="O134" i="15"/>
  <c r="O136" i="15"/>
  <c r="L139" i="1"/>
  <c r="L143" i="1"/>
  <c r="L154" i="15"/>
  <c r="N175" i="17"/>
  <c r="N213" i="17"/>
  <c r="N214" i="17"/>
  <c r="N215" i="17"/>
  <c r="U116" i="15"/>
  <c r="R183" i="1"/>
  <c r="R184" i="1"/>
  <c r="R118" i="1"/>
  <c r="R189" i="1"/>
  <c r="R196" i="1"/>
  <c r="R150" i="1"/>
  <c r="N127" i="1"/>
  <c r="O125" i="1"/>
  <c r="O165" i="17"/>
  <c r="M132" i="1"/>
  <c r="M133" i="1"/>
  <c r="M134" i="1"/>
  <c r="M136" i="1"/>
  <c r="R117" i="1"/>
  <c r="S112" i="1"/>
  <c r="S114" i="1"/>
  <c r="S183" i="16"/>
  <c r="S184" i="16"/>
  <c r="S189" i="16"/>
  <c r="S196" i="16"/>
  <c r="S118" i="16"/>
  <c r="S150" i="16"/>
  <c r="AE95" i="16"/>
  <c r="AE97" i="16"/>
  <c r="AE105" i="16"/>
  <c r="AE113" i="16"/>
  <c r="AE202" i="16"/>
  <c r="AE194" i="16"/>
  <c r="P134" i="17"/>
  <c r="P135" i="17"/>
  <c r="P139" i="17"/>
  <c r="K149" i="1"/>
  <c r="AI10" i="1"/>
  <c r="AH172" i="1"/>
  <c r="AF87" i="16"/>
  <c r="AF203" i="16"/>
  <c r="AF92" i="16"/>
  <c r="AF58" i="16"/>
  <c r="AF59" i="16"/>
  <c r="AF191" i="16"/>
  <c r="AF10" i="17"/>
  <c r="AE182" i="17"/>
  <c r="J154" i="1"/>
  <c r="J155" i="1"/>
  <c r="J156" i="1"/>
  <c r="S186" i="15"/>
  <c r="AE59" i="15"/>
  <c r="J195" i="15"/>
  <c r="N133" i="16"/>
  <c r="N135" i="16"/>
  <c r="AF86" i="16"/>
  <c r="AF193" i="16"/>
  <c r="AF94" i="16"/>
  <c r="AF122" i="16"/>
  <c r="AF192" i="16"/>
  <c r="AH36" i="16"/>
  <c r="AI2" i="16"/>
  <c r="AG62" i="16"/>
  <c r="AG93" i="16"/>
  <c r="AG54" i="16"/>
  <c r="AG55" i="16"/>
  <c r="AG56" i="16"/>
  <c r="AG65" i="16"/>
  <c r="AG57" i="16"/>
  <c r="AG195" i="16"/>
  <c r="AG40" i="16"/>
  <c r="AG63" i="16"/>
  <c r="AG41" i="16"/>
  <c r="AF68" i="16"/>
  <c r="AF70" i="16"/>
  <c r="AF96" i="16"/>
  <c r="AC187" i="17"/>
  <c r="AC188" i="17"/>
  <c r="I206" i="1"/>
  <c r="AE76" i="16"/>
  <c r="AE200" i="16"/>
  <c r="M139" i="16"/>
  <c r="S191" i="17"/>
  <c r="S192" i="17"/>
  <c r="S125" i="17"/>
  <c r="S197" i="17"/>
  <c r="S204" i="17"/>
  <c r="N138" i="16"/>
  <c r="N204" i="16"/>
  <c r="AC109" i="16"/>
  <c r="AC108" i="16"/>
  <c r="AI127" i="16"/>
  <c r="AJ3" i="16"/>
  <c r="AI101" i="16"/>
  <c r="AF179" i="1"/>
  <c r="AF180" i="1"/>
  <c r="AF75" i="16"/>
  <c r="AF42" i="16"/>
  <c r="N169" i="17"/>
  <c r="Q123" i="15"/>
  <c r="Q124" i="15"/>
  <c r="P126" i="15"/>
  <c r="P123" i="16"/>
  <c r="P124" i="16"/>
  <c r="O126" i="16"/>
  <c r="S124" i="17"/>
  <c r="T119" i="17"/>
  <c r="T121" i="17"/>
  <c r="J207" i="16"/>
  <c r="S117" i="16"/>
  <c r="T112" i="16"/>
  <c r="T114" i="16"/>
  <c r="L154" i="16"/>
  <c r="AF100" i="16"/>
  <c r="AF102" i="16"/>
  <c r="AF141" i="16"/>
  <c r="N139" i="15"/>
  <c r="AD77" i="16"/>
  <c r="T179" i="15"/>
  <c r="T118" i="15"/>
  <c r="T173" i="15"/>
  <c r="T174" i="15"/>
  <c r="U170" i="15"/>
  <c r="U171" i="15"/>
  <c r="U172" i="15"/>
  <c r="T150" i="15"/>
  <c r="M143" i="15"/>
  <c r="T180" i="15"/>
  <c r="T176" i="15"/>
  <c r="T191" i="15"/>
  <c r="K156" i="15"/>
  <c r="K157" i="15"/>
  <c r="AG81" i="15"/>
  <c r="AG84" i="15"/>
  <c r="AG85" i="15"/>
  <c r="AG82" i="15"/>
  <c r="AI80" i="1"/>
  <c r="AI83" i="1"/>
  <c r="AI84" i="1"/>
  <c r="AI81" i="1"/>
  <c r="AG89" i="17"/>
  <c r="AG92" i="17"/>
  <c r="R18" i="8"/>
  <c r="R25" i="8"/>
  <c r="R14" i="8"/>
  <c r="AG88" i="17"/>
  <c r="AG91" i="17"/>
  <c r="S12" i="8"/>
  <c r="AG83" i="15"/>
  <c r="AG80" i="15"/>
  <c r="AG90" i="17"/>
  <c r="AG87" i="17"/>
  <c r="AI82" i="1"/>
  <c r="AI85" i="1"/>
  <c r="Q33" i="8"/>
  <c r="AG100" i="17"/>
  <c r="AG150" i="17"/>
  <c r="AG82" i="16"/>
  <c r="S13" i="8"/>
  <c r="S19" i="8"/>
  <c r="S26" i="8"/>
  <c r="AG85" i="16"/>
  <c r="AG84" i="16"/>
  <c r="AG81" i="16"/>
  <c r="AG80" i="16"/>
  <c r="AG83" i="16"/>
  <c r="AJ152" i="17"/>
  <c r="AG109" i="17"/>
  <c r="AG110" i="17"/>
  <c r="AK152" i="17"/>
  <c r="AG108" i="1"/>
  <c r="AH77" i="1"/>
  <c r="AH109" i="1"/>
  <c r="AH3" i="17"/>
  <c r="AG134" i="17"/>
  <c r="AG108" i="17"/>
  <c r="AG75" i="17"/>
  <c r="AG42" i="17"/>
  <c r="AF210" i="17"/>
  <c r="AF102" i="17"/>
  <c r="AF104" i="17"/>
  <c r="AF112" i="17"/>
  <c r="AF120" i="17"/>
  <c r="AF202" i="17"/>
  <c r="AG101" i="17"/>
  <c r="AG201" i="17"/>
  <c r="AI141" i="1"/>
  <c r="AI100" i="1"/>
  <c r="AJ56" i="1"/>
  <c r="AI68" i="1"/>
  <c r="AI70" i="1"/>
  <c r="AI96" i="1"/>
  <c r="AJ54" i="1"/>
  <c r="AJ65" i="1"/>
  <c r="AJ57" i="1"/>
  <c r="AJ195" i="1"/>
  <c r="AJ40" i="1"/>
  <c r="AJ63" i="1"/>
  <c r="AJ62" i="1"/>
  <c r="AJ93" i="1"/>
  <c r="AJ41" i="1"/>
  <c r="AJ55" i="1"/>
  <c r="AI192" i="1"/>
  <c r="AI122" i="1"/>
  <c r="AG94" i="17"/>
  <c r="AG211" i="17"/>
  <c r="AG58" i="17"/>
  <c r="AG59" i="17"/>
  <c r="AG99" i="17"/>
  <c r="AG93" i="17"/>
  <c r="AG199" i="17"/>
  <c r="AK36" i="1"/>
  <c r="AL2" i="1"/>
  <c r="AF82" i="17"/>
  <c r="AF84" i="17"/>
  <c r="AG129" i="17"/>
  <c r="AG200" i="17"/>
  <c r="AI36" i="17"/>
  <c r="AJ2" i="17"/>
  <c r="AI94" i="1"/>
  <c r="AI193" i="1"/>
  <c r="AH56" i="17"/>
  <c r="AH41" i="17"/>
  <c r="AH65" i="17"/>
  <c r="AH107" i="17"/>
  <c r="AH57" i="17"/>
  <c r="AH203" i="17"/>
  <c r="AH54" i="17"/>
  <c r="AH55" i="17"/>
  <c r="AH62" i="17"/>
  <c r="AG68" i="17"/>
  <c r="AG70" i="17"/>
  <c r="AG103" i="17"/>
  <c r="AH40" i="17"/>
  <c r="AH63" i="17"/>
  <c r="AI75" i="1"/>
  <c r="AI76" i="1"/>
  <c r="AI200" i="1"/>
  <c r="AI42" i="1"/>
  <c r="AH194" i="1"/>
  <c r="AH202" i="1"/>
  <c r="AH95" i="1"/>
  <c r="AH97" i="1"/>
  <c r="AE84" i="17"/>
  <c r="AE208" i="17"/>
  <c r="AE83" i="17"/>
  <c r="AF156" i="17"/>
  <c r="AF157" i="17"/>
  <c r="AF158" i="17"/>
  <c r="AG79" i="17"/>
  <c r="AG81" i="17"/>
  <c r="AG80" i="17"/>
  <c r="AI58" i="1"/>
  <c r="AI59" i="1"/>
  <c r="AI86" i="1"/>
  <c r="AI92" i="1"/>
  <c r="AI191" i="1"/>
  <c r="AI87" i="1"/>
  <c r="AI203" i="1"/>
  <c r="AH3" i="1"/>
  <c r="AG101" i="1"/>
  <c r="AG102" i="1"/>
  <c r="AG103" i="1"/>
  <c r="AG105" i="1"/>
  <c r="AG113" i="1"/>
  <c r="AG127" i="1"/>
  <c r="AF103" i="1"/>
  <c r="AF105" i="1"/>
  <c r="AF113" i="1"/>
  <c r="AG101" i="15"/>
  <c r="AH3" i="15"/>
  <c r="AG127" i="15"/>
  <c r="AE179" i="16"/>
  <c r="AE180" i="16"/>
  <c r="AH10" i="16"/>
  <c r="AG172" i="16"/>
  <c r="AF95" i="15"/>
  <c r="AF184" i="15"/>
  <c r="AF192" i="15"/>
  <c r="AG75" i="15"/>
  <c r="AG76" i="15"/>
  <c r="S8" i="8"/>
  <c r="AG42" i="15"/>
  <c r="AF175" i="16"/>
  <c r="AF176" i="16"/>
  <c r="AF177" i="16"/>
  <c r="AF178" i="16"/>
  <c r="AF174" i="16"/>
  <c r="AG87" i="15"/>
  <c r="AG92" i="15"/>
  <c r="AG58" i="15"/>
  <c r="AG181" i="15"/>
  <c r="AF76" i="15"/>
  <c r="Q39" i="8"/>
  <c r="Q46" i="8"/>
  <c r="AF96" i="15"/>
  <c r="AH55" i="15"/>
  <c r="AH56" i="15"/>
  <c r="AH63" i="15"/>
  <c r="AH40" i="15"/>
  <c r="AH57" i="15"/>
  <c r="AH65" i="15"/>
  <c r="AH41" i="15"/>
  <c r="AH54" i="15"/>
  <c r="AG68" i="15"/>
  <c r="AG70" i="15"/>
  <c r="AH62" i="15"/>
  <c r="AH93" i="15"/>
  <c r="AD105" i="15"/>
  <c r="AD113" i="15"/>
  <c r="AE185" i="17"/>
  <c r="AE186" i="17"/>
  <c r="AE184" i="17"/>
  <c r="AE109" i="15"/>
  <c r="AE108" i="15"/>
  <c r="AG100" i="15"/>
  <c r="AG141" i="15"/>
  <c r="AI36" i="15"/>
  <c r="AJ2" i="15"/>
  <c r="AH177" i="1"/>
  <c r="AH174" i="1"/>
  <c r="AH178" i="1"/>
  <c r="AH176" i="1"/>
  <c r="AH175" i="1"/>
  <c r="Q44" i="8"/>
  <c r="AG122" i="15"/>
  <c r="AG182" i="15"/>
  <c r="AG94" i="15"/>
  <c r="AG86" i="15"/>
  <c r="AG183" i="15"/>
  <c r="P39" i="8"/>
  <c r="P46" i="8"/>
  <c r="AE97" i="15"/>
  <c r="AE105" i="15"/>
  <c r="AE113" i="15"/>
  <c r="L155" i="16"/>
  <c r="L156" i="16"/>
  <c r="N139" i="16"/>
  <c r="N143" i="16"/>
  <c r="O135" i="15"/>
  <c r="M138" i="1"/>
  <c r="M204" i="1"/>
  <c r="J160" i="1"/>
  <c r="J158" i="1"/>
  <c r="P140" i="17"/>
  <c r="P141" i="17"/>
  <c r="E61" i="8"/>
  <c r="S231" i="17"/>
  <c r="S232" i="17"/>
  <c r="S233" i="17"/>
  <c r="S205" i="17"/>
  <c r="AD187" i="17"/>
  <c r="AD188" i="17"/>
  <c r="O138" i="15"/>
  <c r="O193" i="15"/>
  <c r="T123" i="17"/>
  <c r="AF103" i="16"/>
  <c r="AF76" i="16"/>
  <c r="AF200" i="16"/>
  <c r="AJ10" i="1"/>
  <c r="AI172" i="1"/>
  <c r="L145" i="1"/>
  <c r="M144" i="1"/>
  <c r="L146" i="1"/>
  <c r="L148" i="1"/>
  <c r="Q132" i="17"/>
  <c r="K158" i="15"/>
  <c r="K194" i="15"/>
  <c r="K195" i="15"/>
  <c r="K160" i="15"/>
  <c r="AF95" i="16"/>
  <c r="AF97" i="16"/>
  <c r="AF194" i="16"/>
  <c r="AF202" i="16"/>
  <c r="J157" i="1"/>
  <c r="S116" i="1"/>
  <c r="E20" i="8"/>
  <c r="AG179" i="1"/>
  <c r="AG180" i="1"/>
  <c r="U180" i="15"/>
  <c r="U176" i="15"/>
  <c r="U191" i="15"/>
  <c r="O127" i="16"/>
  <c r="O128" i="16"/>
  <c r="O131" i="16"/>
  <c r="AE77" i="16"/>
  <c r="M135" i="1"/>
  <c r="AG75" i="16"/>
  <c r="AG42" i="16"/>
  <c r="I207" i="1"/>
  <c r="AG94" i="16"/>
  <c r="AG86" i="16"/>
  <c r="AG193" i="16"/>
  <c r="AI36" i="16"/>
  <c r="AJ2" i="16"/>
  <c r="AF59" i="15"/>
  <c r="E59" i="8"/>
  <c r="S187" i="15"/>
  <c r="S212" i="15"/>
  <c r="S213" i="15"/>
  <c r="S214" i="15"/>
  <c r="O166" i="17"/>
  <c r="O167" i="17"/>
  <c r="O168" i="17"/>
  <c r="O170" i="17"/>
  <c r="O171" i="17"/>
  <c r="O174" i="17"/>
  <c r="P123" i="1"/>
  <c r="P124" i="1"/>
  <c r="O126" i="1"/>
  <c r="U118" i="15"/>
  <c r="U173" i="15"/>
  <c r="U174" i="15"/>
  <c r="V170" i="15"/>
  <c r="V171" i="15"/>
  <c r="U179" i="15"/>
  <c r="U150" i="15"/>
  <c r="AD109" i="16"/>
  <c r="AD108" i="16"/>
  <c r="AG141" i="16"/>
  <c r="AG100" i="16"/>
  <c r="AG102" i="16"/>
  <c r="AG103" i="16"/>
  <c r="J196" i="15"/>
  <c r="AG10" i="17"/>
  <c r="AF182" i="17"/>
  <c r="T116" i="16"/>
  <c r="M145" i="15"/>
  <c r="N144" i="15"/>
  <c r="M146" i="15"/>
  <c r="M148" i="15"/>
  <c r="M149" i="15"/>
  <c r="T186" i="15"/>
  <c r="K206" i="16"/>
  <c r="AG192" i="16"/>
  <c r="AG122" i="16"/>
  <c r="AH55" i="16"/>
  <c r="AH56" i="16"/>
  <c r="AH65" i="16"/>
  <c r="AH41" i="16"/>
  <c r="AH62" i="16"/>
  <c r="AH93" i="16"/>
  <c r="AH54" i="16"/>
  <c r="AH57" i="16"/>
  <c r="AH195" i="16"/>
  <c r="AH40" i="16"/>
  <c r="AH63" i="16"/>
  <c r="AG68" i="16"/>
  <c r="AG70" i="16"/>
  <c r="AG96" i="16"/>
  <c r="K151" i="1"/>
  <c r="K152" i="1"/>
  <c r="N128" i="1"/>
  <c r="N131" i="1"/>
  <c r="R197" i="1"/>
  <c r="R223" i="1"/>
  <c r="R224" i="1"/>
  <c r="U117" i="15"/>
  <c r="V112" i="15"/>
  <c r="V114" i="15"/>
  <c r="L155" i="15"/>
  <c r="N143" i="15"/>
  <c r="P127" i="15"/>
  <c r="Q125" i="15"/>
  <c r="AJ127" i="16"/>
  <c r="AK3" i="16"/>
  <c r="AJ101" i="16"/>
  <c r="M143" i="16"/>
  <c r="AG92" i="16"/>
  <c r="AG87" i="16"/>
  <c r="AG203" i="16"/>
  <c r="AG58" i="16"/>
  <c r="AG59" i="16"/>
  <c r="AG191" i="16"/>
  <c r="S223" i="16"/>
  <c r="S224" i="16"/>
  <c r="S225" i="16"/>
  <c r="S197" i="16"/>
  <c r="E60" i="8"/>
  <c r="E27" i="8"/>
  <c r="E21" i="8"/>
  <c r="E45" i="8"/>
  <c r="AJ84" i="1"/>
  <c r="AJ81" i="1"/>
  <c r="AJ82" i="1"/>
  <c r="AJ85" i="1"/>
  <c r="AH88" i="17"/>
  <c r="AH91" i="17"/>
  <c r="S18" i="8"/>
  <c r="S25" i="8"/>
  <c r="S14" i="8"/>
  <c r="AH90" i="17"/>
  <c r="AH87" i="17"/>
  <c r="AH82" i="15"/>
  <c r="AH85" i="15"/>
  <c r="AH84" i="15"/>
  <c r="AH81" i="15"/>
  <c r="AH83" i="15"/>
  <c r="AH80" i="15"/>
  <c r="AH89" i="17"/>
  <c r="AH92" i="17"/>
  <c r="AJ83" i="1"/>
  <c r="AJ80" i="1"/>
  <c r="AH100" i="17"/>
  <c r="AH150" i="17"/>
  <c r="AH82" i="16"/>
  <c r="T13" i="8"/>
  <c r="T19" i="8"/>
  <c r="T26" i="8"/>
  <c r="AH85" i="16"/>
  <c r="AH84" i="16"/>
  <c r="AH81" i="16"/>
  <c r="T12" i="8"/>
  <c r="AH80" i="16"/>
  <c r="AH83" i="16"/>
  <c r="AH109" i="17"/>
  <c r="AH110" i="17"/>
  <c r="AH151" i="17"/>
  <c r="AH153" i="17"/>
  <c r="AG151" i="17"/>
  <c r="AG153" i="17"/>
  <c r="AH108" i="1"/>
  <c r="AG156" i="17"/>
  <c r="AG157" i="17"/>
  <c r="AG158" i="17"/>
  <c r="AI3" i="17"/>
  <c r="AH134" i="17"/>
  <c r="AH108" i="17"/>
  <c r="AH75" i="17"/>
  <c r="AH42" i="17"/>
  <c r="AH80" i="17"/>
  <c r="AH79" i="17"/>
  <c r="AH81" i="17"/>
  <c r="AH201" i="17"/>
  <c r="AH101" i="17"/>
  <c r="AF116" i="17"/>
  <c r="AF115" i="17"/>
  <c r="AI95" i="1"/>
  <c r="AI97" i="1"/>
  <c r="AI194" i="1"/>
  <c r="AI202" i="1"/>
  <c r="AE115" i="17"/>
  <c r="AE116" i="17"/>
  <c r="AF83" i="17"/>
  <c r="AF208" i="17"/>
  <c r="AJ100" i="1"/>
  <c r="AJ141" i="1"/>
  <c r="AL36" i="1"/>
  <c r="AM2" i="1"/>
  <c r="AJ58" i="1"/>
  <c r="AJ59" i="1"/>
  <c r="AJ191" i="1"/>
  <c r="AJ92" i="1"/>
  <c r="AJ87" i="1"/>
  <c r="AJ203" i="1"/>
  <c r="AJ86" i="1"/>
  <c r="AH129" i="17"/>
  <c r="AH200" i="17"/>
  <c r="AK63" i="1"/>
  <c r="AK54" i="1"/>
  <c r="AK41" i="1"/>
  <c r="AK55" i="1"/>
  <c r="AK62" i="1"/>
  <c r="AK93" i="1"/>
  <c r="AJ68" i="1"/>
  <c r="AJ70" i="1"/>
  <c r="AJ96" i="1"/>
  <c r="AK56" i="1"/>
  <c r="AK65" i="1"/>
  <c r="AK40" i="1"/>
  <c r="AK57" i="1"/>
  <c r="AK195" i="1"/>
  <c r="AJ192" i="1"/>
  <c r="AJ122" i="1"/>
  <c r="AH199" i="17"/>
  <c r="AH58" i="17"/>
  <c r="AH59" i="17"/>
  <c r="AH99" i="17"/>
  <c r="AH94" i="17"/>
  <c r="AH211" i="17"/>
  <c r="AH93" i="17"/>
  <c r="AK2" i="17"/>
  <c r="AJ36" i="17"/>
  <c r="AJ42" i="1"/>
  <c r="AJ75" i="1"/>
  <c r="AJ76" i="1"/>
  <c r="AJ200" i="1"/>
  <c r="AJ94" i="1"/>
  <c r="AJ193" i="1"/>
  <c r="AI77" i="1"/>
  <c r="AI109" i="1"/>
  <c r="AG82" i="17"/>
  <c r="AH68" i="17"/>
  <c r="AH70" i="17"/>
  <c r="AH103" i="17"/>
  <c r="AI41" i="17"/>
  <c r="AI65" i="17"/>
  <c r="AI107" i="17"/>
  <c r="AI62" i="17"/>
  <c r="AI54" i="17"/>
  <c r="AI55" i="17"/>
  <c r="AI63" i="17"/>
  <c r="AI40" i="17"/>
  <c r="AI56" i="17"/>
  <c r="AI57" i="17"/>
  <c r="AI203" i="17"/>
  <c r="AG102" i="17"/>
  <c r="AG104" i="17"/>
  <c r="AG112" i="17"/>
  <c r="AG120" i="17"/>
  <c r="AG210" i="17"/>
  <c r="AG202" i="17"/>
  <c r="AH127" i="15"/>
  <c r="AI3" i="15"/>
  <c r="AH101" i="15"/>
  <c r="AH179" i="1"/>
  <c r="AH180" i="1"/>
  <c r="AH102" i="1"/>
  <c r="AH127" i="1"/>
  <c r="AI3" i="1"/>
  <c r="AH101" i="1"/>
  <c r="AH92" i="15"/>
  <c r="AH87" i="15"/>
  <c r="AH181" i="15"/>
  <c r="AH58" i="15"/>
  <c r="AF77" i="15"/>
  <c r="R33" i="8"/>
  <c r="AF190" i="15"/>
  <c r="AH75" i="15"/>
  <c r="AH76" i="15"/>
  <c r="T8" i="8"/>
  <c r="AH42" i="15"/>
  <c r="AG95" i="15"/>
  <c r="AG184" i="15"/>
  <c r="AG192" i="15"/>
  <c r="AK2" i="15"/>
  <c r="AJ36" i="15"/>
  <c r="AH100" i="15"/>
  <c r="AH102" i="15"/>
  <c r="AH141" i="15"/>
  <c r="R44" i="8"/>
  <c r="AF97" i="15"/>
  <c r="AF105" i="15"/>
  <c r="AF113" i="15"/>
  <c r="AI57" i="15"/>
  <c r="AI185" i="15"/>
  <c r="AI55" i="15"/>
  <c r="AI40" i="15"/>
  <c r="AI56" i="15"/>
  <c r="AH68" i="15"/>
  <c r="AH70" i="15"/>
  <c r="AI65" i="15"/>
  <c r="AI54" i="15"/>
  <c r="AI41" i="15"/>
  <c r="AI62" i="15"/>
  <c r="AI93" i="15"/>
  <c r="AI63" i="15"/>
  <c r="AH185" i="15"/>
  <c r="AG178" i="16"/>
  <c r="AG175" i="16"/>
  <c r="AG176" i="16"/>
  <c r="AG177" i="16"/>
  <c r="AG174" i="16"/>
  <c r="AI10" i="16"/>
  <c r="AH172" i="16"/>
  <c r="AG102" i="15"/>
  <c r="AF179" i="16"/>
  <c r="AF180" i="16"/>
  <c r="AH94" i="15"/>
  <c r="AH86" i="15"/>
  <c r="AH183" i="15"/>
  <c r="AG77" i="15"/>
  <c r="AG190" i="15"/>
  <c r="AF185" i="17"/>
  <c r="AF186" i="17"/>
  <c r="AF184" i="17"/>
  <c r="AF105" i="16"/>
  <c r="AF113" i="16"/>
  <c r="AI177" i="1"/>
  <c r="AI174" i="1"/>
  <c r="AI178" i="1"/>
  <c r="AI176" i="1"/>
  <c r="AI175" i="1"/>
  <c r="AG96" i="15"/>
  <c r="AH182" i="15"/>
  <c r="AH122" i="15"/>
  <c r="O139" i="15"/>
  <c r="O143" i="15"/>
  <c r="U186" i="15"/>
  <c r="G59" i="8"/>
  <c r="AF77" i="16"/>
  <c r="AF109" i="16"/>
  <c r="K196" i="15"/>
  <c r="M139" i="1"/>
  <c r="M143" i="1"/>
  <c r="O213" i="17"/>
  <c r="O214" i="17"/>
  <c r="O215" i="17"/>
  <c r="O175" i="17"/>
  <c r="O132" i="16"/>
  <c r="O133" i="16"/>
  <c r="O134" i="16"/>
  <c r="O136" i="16"/>
  <c r="K154" i="1"/>
  <c r="K155" i="1"/>
  <c r="AE187" i="17"/>
  <c r="AE188" i="17"/>
  <c r="AK10" i="1"/>
  <c r="AJ172" i="1"/>
  <c r="L156" i="15"/>
  <c r="L157" i="15"/>
  <c r="AH87" i="16"/>
  <c r="AH203" i="16"/>
  <c r="AH92" i="16"/>
  <c r="AH191" i="16"/>
  <c r="AH58" i="16"/>
  <c r="AH59" i="16"/>
  <c r="AI62" i="16"/>
  <c r="AI93" i="16"/>
  <c r="AI54" i="16"/>
  <c r="AI55" i="16"/>
  <c r="AI65" i="16"/>
  <c r="AI41" i="16"/>
  <c r="AI57" i="16"/>
  <c r="AI195" i="16"/>
  <c r="AI63" i="16"/>
  <c r="AI40" i="16"/>
  <c r="AH68" i="16"/>
  <c r="AH70" i="16"/>
  <c r="AH96" i="16"/>
  <c r="AI56" i="16"/>
  <c r="P142" i="17"/>
  <c r="P144" i="17"/>
  <c r="T118" i="16"/>
  <c r="T189" i="16"/>
  <c r="T196" i="16"/>
  <c r="T183" i="16"/>
  <c r="T184" i="16"/>
  <c r="T150" i="16"/>
  <c r="R130" i="17"/>
  <c r="R131" i="17"/>
  <c r="Q133" i="17"/>
  <c r="K207" i="16"/>
  <c r="AH10" i="17"/>
  <c r="AG182" i="17"/>
  <c r="O169" i="17"/>
  <c r="AE109" i="16"/>
  <c r="AE108" i="16"/>
  <c r="L149" i="1"/>
  <c r="AH75" i="16"/>
  <c r="AH42" i="16"/>
  <c r="AG95" i="16"/>
  <c r="AG97" i="16"/>
  <c r="AG105" i="16"/>
  <c r="AG113" i="16"/>
  <c r="AG194" i="16"/>
  <c r="AG202" i="16"/>
  <c r="S183" i="1"/>
  <c r="S184" i="1"/>
  <c r="S118" i="1"/>
  <c r="S189" i="1"/>
  <c r="S196" i="1"/>
  <c r="S150" i="1"/>
  <c r="P125" i="16"/>
  <c r="J205" i="1"/>
  <c r="AG76" i="16"/>
  <c r="AG200" i="16"/>
  <c r="L160" i="16"/>
  <c r="L158" i="16"/>
  <c r="L205" i="16"/>
  <c r="L206" i="16"/>
  <c r="M146" i="16"/>
  <c r="M148" i="16"/>
  <c r="M149" i="16"/>
  <c r="M145" i="16"/>
  <c r="N144" i="16"/>
  <c r="N145" i="16"/>
  <c r="O144" i="16"/>
  <c r="V116" i="15"/>
  <c r="V117" i="15"/>
  <c r="W112" i="15"/>
  <c r="W114" i="15"/>
  <c r="AK127" i="16"/>
  <c r="AL3" i="16"/>
  <c r="AK101" i="16"/>
  <c r="AH100" i="16"/>
  <c r="AH102" i="16"/>
  <c r="AH141" i="16"/>
  <c r="T187" i="15"/>
  <c r="T212" i="15"/>
  <c r="T213" i="15"/>
  <c r="T214" i="15"/>
  <c r="F59" i="8"/>
  <c r="O127" i="1"/>
  <c r="O128" i="1"/>
  <c r="O131" i="1"/>
  <c r="S117" i="1"/>
  <c r="T112" i="1"/>
  <c r="T114" i="1"/>
  <c r="L157" i="16"/>
  <c r="N132" i="1"/>
  <c r="N133" i="1"/>
  <c r="N134" i="1"/>
  <c r="N136" i="1"/>
  <c r="AH86" i="16"/>
  <c r="AH94" i="16"/>
  <c r="AH193" i="16"/>
  <c r="M151" i="15"/>
  <c r="M152" i="15"/>
  <c r="T197" i="17"/>
  <c r="T204" i="17"/>
  <c r="T191" i="17"/>
  <c r="T192" i="17"/>
  <c r="T125" i="17"/>
  <c r="R123" i="15"/>
  <c r="R124" i="15"/>
  <c r="Q126" i="15"/>
  <c r="P128" i="15"/>
  <c r="P131" i="15"/>
  <c r="T117" i="16"/>
  <c r="U112" i="16"/>
  <c r="U114" i="16"/>
  <c r="AJ36" i="16"/>
  <c r="AK2" i="16"/>
  <c r="N145" i="15"/>
  <c r="O144" i="15"/>
  <c r="N146" i="15"/>
  <c r="N148" i="15"/>
  <c r="AH122" i="16"/>
  <c r="AH192" i="16"/>
  <c r="AG59" i="15"/>
  <c r="T124" i="17"/>
  <c r="U119" i="17"/>
  <c r="U121" i="17"/>
  <c r="T18" i="8"/>
  <c r="T25" i="8"/>
  <c r="T14" i="8"/>
  <c r="AI88" i="17"/>
  <c r="AI91" i="17"/>
  <c r="AK85" i="1"/>
  <c r="AK82" i="1"/>
  <c r="AI90" i="17"/>
  <c r="AI87" i="17"/>
  <c r="AI85" i="15"/>
  <c r="AI82" i="15"/>
  <c r="AK84" i="1"/>
  <c r="AK81" i="1"/>
  <c r="AI84" i="15"/>
  <c r="AI81" i="15"/>
  <c r="U12" i="8"/>
  <c r="AI89" i="17"/>
  <c r="AI92" i="17"/>
  <c r="AK83" i="1"/>
  <c r="AK80" i="1"/>
  <c r="AI82" i="16"/>
  <c r="U13" i="8"/>
  <c r="U19" i="8"/>
  <c r="U26" i="8"/>
  <c r="AI83" i="15"/>
  <c r="AI80" i="15"/>
  <c r="S33" i="8"/>
  <c r="S46" i="8"/>
  <c r="AI100" i="17"/>
  <c r="AI150" i="17"/>
  <c r="AI81" i="16"/>
  <c r="AI84" i="16"/>
  <c r="AI85" i="16"/>
  <c r="AI80" i="16"/>
  <c r="AI83" i="16"/>
  <c r="AI109" i="17"/>
  <c r="AI110" i="17"/>
  <c r="AL152" i="17"/>
  <c r="AG97" i="15"/>
  <c r="AI108" i="1"/>
  <c r="AJ77" i="1"/>
  <c r="AJ108" i="1"/>
  <c r="AH156" i="17"/>
  <c r="AH157" i="17"/>
  <c r="AH158" i="17"/>
  <c r="AI134" i="17"/>
  <c r="AI108" i="17"/>
  <c r="AJ3" i="17"/>
  <c r="AF187" i="17"/>
  <c r="AF188" i="17"/>
  <c r="AI129" i="17"/>
  <c r="AI200" i="17"/>
  <c r="AK141" i="1"/>
  <c r="AK100" i="1"/>
  <c r="AI79" i="17"/>
  <c r="AI80" i="17"/>
  <c r="AI81" i="17"/>
  <c r="AG84" i="17"/>
  <c r="AG208" i="17"/>
  <c r="AG83" i="17"/>
  <c r="AI93" i="17"/>
  <c r="AI94" i="17"/>
  <c r="AI211" i="17"/>
  <c r="AI99" i="17"/>
  <c r="AI199" i="17"/>
  <c r="AI58" i="17"/>
  <c r="AI59" i="17"/>
  <c r="AK193" i="1"/>
  <c r="AK94" i="1"/>
  <c r="AM36" i="1"/>
  <c r="AN2" i="1"/>
  <c r="AH82" i="17"/>
  <c r="AK92" i="1"/>
  <c r="AK87" i="1"/>
  <c r="AK203" i="1"/>
  <c r="AK191" i="1"/>
  <c r="AK58" i="1"/>
  <c r="AK59" i="1"/>
  <c r="AK86" i="1"/>
  <c r="AL65" i="1"/>
  <c r="AL56" i="1"/>
  <c r="AL57" i="1"/>
  <c r="AL195" i="1"/>
  <c r="AL63" i="1"/>
  <c r="AL40" i="1"/>
  <c r="AL54" i="1"/>
  <c r="AL41" i="1"/>
  <c r="AL55" i="1"/>
  <c r="AL62" i="1"/>
  <c r="AL93" i="1"/>
  <c r="AK68" i="1"/>
  <c r="AK70" i="1"/>
  <c r="AK96" i="1"/>
  <c r="AH202" i="17"/>
  <c r="AH102" i="17"/>
  <c r="AH104" i="17"/>
  <c r="AH112" i="17"/>
  <c r="AH120" i="17"/>
  <c r="AH210" i="17"/>
  <c r="AI75" i="17"/>
  <c r="AI42" i="17"/>
  <c r="AJ63" i="17"/>
  <c r="AJ65" i="17"/>
  <c r="AJ107" i="17"/>
  <c r="AJ57" i="17"/>
  <c r="AJ203" i="17"/>
  <c r="AJ54" i="17"/>
  <c r="AJ41" i="17"/>
  <c r="AI68" i="17"/>
  <c r="AI70" i="17"/>
  <c r="AI103" i="17"/>
  <c r="AJ62" i="17"/>
  <c r="AJ55" i="17"/>
  <c r="AJ40" i="17"/>
  <c r="AJ56" i="17"/>
  <c r="AK192" i="1"/>
  <c r="AK122" i="1"/>
  <c r="AJ202" i="1"/>
  <c r="AJ194" i="1"/>
  <c r="AJ95" i="1"/>
  <c r="AJ97" i="1"/>
  <c r="AI201" i="17"/>
  <c r="AI101" i="17"/>
  <c r="AL2" i="17"/>
  <c r="AK36" i="17"/>
  <c r="AK75" i="1"/>
  <c r="AK76" i="1"/>
  <c r="AK200" i="1"/>
  <c r="AK42" i="1"/>
  <c r="AJ3" i="1"/>
  <c r="AI127" i="1"/>
  <c r="AI102" i="1"/>
  <c r="AI103" i="1"/>
  <c r="AI105" i="1"/>
  <c r="AI113" i="1"/>
  <c r="AI101" i="1"/>
  <c r="AH103" i="1"/>
  <c r="AH105" i="1"/>
  <c r="AH113" i="1"/>
  <c r="AI127" i="15"/>
  <c r="AI101" i="15"/>
  <c r="AJ3" i="15"/>
  <c r="AG179" i="16"/>
  <c r="AG180" i="16"/>
  <c r="AG109" i="15"/>
  <c r="AG108" i="15"/>
  <c r="AH175" i="16"/>
  <c r="AH176" i="16"/>
  <c r="AH178" i="16"/>
  <c r="AH177" i="16"/>
  <c r="AH174" i="16"/>
  <c r="AI100" i="15"/>
  <c r="AI102" i="15"/>
  <c r="AI103" i="15"/>
  <c r="AI141" i="15"/>
  <c r="R39" i="8"/>
  <c r="R46" i="8"/>
  <c r="AI172" i="16"/>
  <c r="AJ10" i="16"/>
  <c r="AH96" i="15"/>
  <c r="AF109" i="15"/>
  <c r="AF108" i="15"/>
  <c r="AI94" i="15"/>
  <c r="AI86" i="15"/>
  <c r="AI183" i="15"/>
  <c r="S44" i="8"/>
  <c r="AH95" i="15"/>
  <c r="AH184" i="15"/>
  <c r="AH192" i="15"/>
  <c r="AI122" i="15"/>
  <c r="AI182" i="15"/>
  <c r="AG184" i="17"/>
  <c r="AG185" i="17"/>
  <c r="AG186" i="17"/>
  <c r="AJ177" i="1"/>
  <c r="AJ174" i="1"/>
  <c r="AJ178" i="1"/>
  <c r="AJ176" i="1"/>
  <c r="AJ175" i="1"/>
  <c r="AH77" i="15"/>
  <c r="AH190" i="15"/>
  <c r="AI42" i="15"/>
  <c r="U8" i="8"/>
  <c r="AI75" i="15"/>
  <c r="AI76" i="15"/>
  <c r="AJ57" i="15"/>
  <c r="AJ185" i="15"/>
  <c r="AJ55" i="15"/>
  <c r="AJ65" i="15"/>
  <c r="AJ41" i="15"/>
  <c r="AJ54" i="15"/>
  <c r="AI68" i="15"/>
  <c r="AI70" i="15"/>
  <c r="AJ62" i="15"/>
  <c r="AJ93" i="15"/>
  <c r="AJ56" i="15"/>
  <c r="AJ63" i="15"/>
  <c r="AJ40" i="15"/>
  <c r="AG103" i="15"/>
  <c r="AH103" i="15"/>
  <c r="AI87" i="15"/>
  <c r="AI92" i="15"/>
  <c r="AI58" i="15"/>
  <c r="AI181" i="15"/>
  <c r="AK36" i="15"/>
  <c r="AL2" i="15"/>
  <c r="U187" i="15"/>
  <c r="U212" i="15"/>
  <c r="U213" i="15"/>
  <c r="U214" i="15"/>
  <c r="AF108" i="16"/>
  <c r="P143" i="17"/>
  <c r="N146" i="16"/>
  <c r="N148" i="16"/>
  <c r="L207" i="16"/>
  <c r="N135" i="1"/>
  <c r="M154" i="15"/>
  <c r="M155" i="15"/>
  <c r="O138" i="16"/>
  <c r="O204" i="16"/>
  <c r="O132" i="1"/>
  <c r="AH59" i="15"/>
  <c r="W116" i="15"/>
  <c r="W117" i="15"/>
  <c r="X112" i="15"/>
  <c r="X114" i="15"/>
  <c r="AI10" i="17"/>
  <c r="AH182" i="17"/>
  <c r="N138" i="1"/>
  <c r="N204" i="1"/>
  <c r="AI92" i="16"/>
  <c r="AI87" i="16"/>
  <c r="AI203" i="16"/>
  <c r="AI191" i="16"/>
  <c r="AI58" i="16"/>
  <c r="AI59" i="16"/>
  <c r="T116" i="1"/>
  <c r="J206" i="1"/>
  <c r="AL10" i="1"/>
  <c r="AK172" i="1"/>
  <c r="AH95" i="16"/>
  <c r="AH97" i="16"/>
  <c r="AH194" i="16"/>
  <c r="AH202" i="16"/>
  <c r="Q134" i="17"/>
  <c r="R132" i="17"/>
  <c r="U123" i="17"/>
  <c r="AI94" i="16"/>
  <c r="AI193" i="16"/>
  <c r="AI86" i="16"/>
  <c r="K156" i="1"/>
  <c r="K157" i="1"/>
  <c r="M146" i="1"/>
  <c r="M148" i="1"/>
  <c r="M145" i="1"/>
  <c r="N144" i="1"/>
  <c r="AM152" i="17"/>
  <c r="AI151" i="17"/>
  <c r="AI153" i="17"/>
  <c r="Q123" i="16"/>
  <c r="Q124" i="16"/>
  <c r="P126" i="16"/>
  <c r="AH76" i="16"/>
  <c r="AH200" i="16"/>
  <c r="L160" i="15"/>
  <c r="L158" i="15"/>
  <c r="L194" i="15"/>
  <c r="L195" i="15"/>
  <c r="L196" i="15"/>
  <c r="AH103" i="16"/>
  <c r="M151" i="16"/>
  <c r="M152" i="16"/>
  <c r="P125" i="1"/>
  <c r="AK36" i="16"/>
  <c r="AL2" i="16"/>
  <c r="AL127" i="16"/>
  <c r="AM3" i="16"/>
  <c r="AL101" i="16"/>
  <c r="AI179" i="1"/>
  <c r="AI180" i="1"/>
  <c r="T197" i="16"/>
  <c r="F60" i="8"/>
  <c r="T223" i="16"/>
  <c r="T224" i="16"/>
  <c r="T225" i="16"/>
  <c r="O135" i="16"/>
  <c r="N149" i="15"/>
  <c r="AJ55" i="16"/>
  <c r="AJ56" i="16"/>
  <c r="AJ65" i="16"/>
  <c r="AJ62" i="16"/>
  <c r="AJ93" i="16"/>
  <c r="AJ54" i="16"/>
  <c r="AJ57" i="16"/>
  <c r="AJ195" i="16"/>
  <c r="AJ63" i="16"/>
  <c r="AJ40" i="16"/>
  <c r="AJ41" i="16"/>
  <c r="AI68" i="16"/>
  <c r="AI70" i="16"/>
  <c r="AI96" i="16"/>
  <c r="AG77" i="16"/>
  <c r="E58" i="8"/>
  <c r="S197" i="1"/>
  <c r="S223" i="1"/>
  <c r="S224" i="1"/>
  <c r="S225" i="1"/>
  <c r="AI75" i="16"/>
  <c r="AI42" i="16"/>
  <c r="P132" i="15"/>
  <c r="P133" i="15"/>
  <c r="P134" i="15"/>
  <c r="P136" i="15"/>
  <c r="AI122" i="16"/>
  <c r="AI192" i="16"/>
  <c r="L151" i="1"/>
  <c r="L152" i="1"/>
  <c r="U116" i="16"/>
  <c r="Q127" i="15"/>
  <c r="Q128" i="15"/>
  <c r="Q131" i="15"/>
  <c r="T231" i="17"/>
  <c r="T232" i="17"/>
  <c r="T233" i="17"/>
  <c r="T205" i="17"/>
  <c r="F61" i="8"/>
  <c r="V179" i="15"/>
  <c r="V118" i="15"/>
  <c r="V150" i="15"/>
  <c r="O146" i="15"/>
  <c r="O148" i="15"/>
  <c r="O145" i="15"/>
  <c r="P144" i="15"/>
  <c r="P146" i="17"/>
  <c r="P212" i="17"/>
  <c r="AI141" i="16"/>
  <c r="AI100" i="16"/>
  <c r="AI102" i="16"/>
  <c r="AI103" i="16"/>
  <c r="S39" i="8"/>
  <c r="T117" i="1"/>
  <c r="U112" i="1"/>
  <c r="U114" i="1"/>
  <c r="F20" i="8"/>
  <c r="AJ88" i="17"/>
  <c r="AJ91" i="17"/>
  <c r="AL83" i="1"/>
  <c r="AL80" i="1"/>
  <c r="U18" i="8"/>
  <c r="U25" i="8"/>
  <c r="U14" i="8"/>
  <c r="AJ84" i="15"/>
  <c r="AJ81" i="15"/>
  <c r="AJ85" i="15"/>
  <c r="AJ82" i="15"/>
  <c r="AJ87" i="17"/>
  <c r="AJ90" i="17"/>
  <c r="T33" i="8"/>
  <c r="T39" i="8"/>
  <c r="AL82" i="1"/>
  <c r="AL85" i="1"/>
  <c r="AJ92" i="17"/>
  <c r="AJ89" i="17"/>
  <c r="AJ80" i="15"/>
  <c r="AJ83" i="15"/>
  <c r="AL81" i="1"/>
  <c r="AL84" i="1"/>
  <c r="AJ100" i="17"/>
  <c r="AJ150" i="17"/>
  <c r="AJ85" i="16"/>
  <c r="AJ82" i="16"/>
  <c r="V13" i="8"/>
  <c r="V19" i="8"/>
  <c r="V26" i="8"/>
  <c r="AJ81" i="16"/>
  <c r="V12" i="8"/>
  <c r="AJ84" i="16"/>
  <c r="AJ80" i="16"/>
  <c r="AJ83" i="16"/>
  <c r="AG105" i="15"/>
  <c r="AG113" i="15"/>
  <c r="AJ109" i="1"/>
  <c r="AK77" i="1"/>
  <c r="AK108" i="1"/>
  <c r="AJ109" i="17"/>
  <c r="AJ110" i="17"/>
  <c r="AJ108" i="17"/>
  <c r="AK3" i="17"/>
  <c r="AJ134" i="17"/>
  <c r="AN36" i="1"/>
  <c r="AN65" i="1"/>
  <c r="AJ42" i="17"/>
  <c r="AJ75" i="17"/>
  <c r="AI82" i="17"/>
  <c r="AL86" i="1"/>
  <c r="AL92" i="1"/>
  <c r="AL87" i="1"/>
  <c r="AL203" i="1"/>
  <c r="AL58" i="1"/>
  <c r="AL59" i="1"/>
  <c r="AL191" i="1"/>
  <c r="AJ99" i="17"/>
  <c r="AJ58" i="17"/>
  <c r="AJ59" i="17"/>
  <c r="AJ199" i="17"/>
  <c r="AJ93" i="17"/>
  <c r="AJ94" i="17"/>
  <c r="AJ211" i="17"/>
  <c r="AH84" i="17"/>
  <c r="AH208" i="17"/>
  <c r="AH83" i="17"/>
  <c r="AK54" i="17"/>
  <c r="AK62" i="17"/>
  <c r="AJ68" i="17"/>
  <c r="AJ70" i="17"/>
  <c r="AJ103" i="17"/>
  <c r="AK55" i="17"/>
  <c r="AK41" i="17"/>
  <c r="AK56" i="17"/>
  <c r="AK63" i="17"/>
  <c r="AK65" i="17"/>
  <c r="AK40" i="17"/>
  <c r="AK57" i="17"/>
  <c r="AL94" i="1"/>
  <c r="AL193" i="1"/>
  <c r="AI102" i="17"/>
  <c r="AI104" i="17"/>
  <c r="AI112" i="17"/>
  <c r="AI120" i="17"/>
  <c r="AI210" i="17"/>
  <c r="AI202" i="17"/>
  <c r="AL36" i="17"/>
  <c r="AM2" i="17"/>
  <c r="AJ101" i="17"/>
  <c r="AJ201" i="17"/>
  <c r="AL100" i="1"/>
  <c r="AL141" i="1"/>
  <c r="AM40" i="1"/>
  <c r="AM54" i="1"/>
  <c r="AM41" i="1"/>
  <c r="AM62" i="1"/>
  <c r="AM63" i="1"/>
  <c r="AL68" i="1"/>
  <c r="AL70" i="1"/>
  <c r="AM55" i="1"/>
  <c r="AM56" i="1"/>
  <c r="AM57" i="1"/>
  <c r="AM65" i="1"/>
  <c r="AI156" i="17"/>
  <c r="AI157" i="17"/>
  <c r="AI158" i="17"/>
  <c r="AJ81" i="17"/>
  <c r="AJ80" i="17"/>
  <c r="AJ79" i="17"/>
  <c r="AL122" i="1"/>
  <c r="AL192" i="1"/>
  <c r="AK95" i="1"/>
  <c r="AK97" i="1"/>
  <c r="AK194" i="1"/>
  <c r="AK202" i="1"/>
  <c r="AJ200" i="17"/>
  <c r="AJ129" i="17"/>
  <c r="AL75" i="1"/>
  <c r="AL76" i="1"/>
  <c r="AL200" i="1"/>
  <c r="AL42" i="1"/>
  <c r="AG116" i="17"/>
  <c r="AG115" i="17"/>
  <c r="AH97" i="15"/>
  <c r="AH105" i="15"/>
  <c r="AH113" i="15"/>
  <c r="AK3" i="15"/>
  <c r="AJ127" i="15"/>
  <c r="AJ101" i="15"/>
  <c r="AJ102" i="1"/>
  <c r="AJ103" i="1"/>
  <c r="AJ105" i="1"/>
  <c r="AJ113" i="1"/>
  <c r="AJ127" i="1"/>
  <c r="AK3" i="1"/>
  <c r="AJ101" i="1"/>
  <c r="AK10" i="16"/>
  <c r="AJ172" i="16"/>
  <c r="AI96" i="15"/>
  <c r="AI177" i="16"/>
  <c r="AI178" i="16"/>
  <c r="AI175" i="16"/>
  <c r="AI176" i="16"/>
  <c r="AI174" i="16"/>
  <c r="AJ87" i="15"/>
  <c r="AJ92" i="15"/>
  <c r="AJ181" i="15"/>
  <c r="AJ58" i="15"/>
  <c r="AJ75" i="15"/>
  <c r="AJ76" i="15"/>
  <c r="AJ42" i="15"/>
  <c r="V8" i="8"/>
  <c r="T44" i="8"/>
  <c r="R125" i="15"/>
  <c r="S123" i="15"/>
  <c r="S124" i="15"/>
  <c r="AL36" i="15"/>
  <c r="AM2" i="15"/>
  <c r="AJ100" i="15"/>
  <c r="AJ102" i="15"/>
  <c r="AJ141" i="15"/>
  <c r="AH184" i="17"/>
  <c r="AH185" i="17"/>
  <c r="AH186" i="17"/>
  <c r="AK56" i="15"/>
  <c r="AK41" i="15"/>
  <c r="AK65" i="15"/>
  <c r="AJ68" i="15"/>
  <c r="AJ70" i="15"/>
  <c r="AJ96" i="15"/>
  <c r="AK54" i="15"/>
  <c r="AK62" i="15"/>
  <c r="AK93" i="15"/>
  <c r="AK57" i="15"/>
  <c r="AK185" i="15"/>
  <c r="AK40" i="15"/>
  <c r="AK63" i="15"/>
  <c r="AK55" i="15"/>
  <c r="AJ122" i="15"/>
  <c r="AJ182" i="15"/>
  <c r="AH109" i="15"/>
  <c r="AH108" i="15"/>
  <c r="AK176" i="1"/>
  <c r="AK175" i="1"/>
  <c r="AK177" i="1"/>
  <c r="AK174" i="1"/>
  <c r="AK178" i="1"/>
  <c r="AJ183" i="15"/>
  <c r="AJ94" i="15"/>
  <c r="AJ86" i="15"/>
  <c r="AI77" i="15"/>
  <c r="AI190" i="15"/>
  <c r="AI95" i="15"/>
  <c r="AI184" i="15"/>
  <c r="AI192" i="15"/>
  <c r="AH179" i="16"/>
  <c r="AH180" i="16"/>
  <c r="AH77" i="16"/>
  <c r="AH108" i="16"/>
  <c r="O133" i="1"/>
  <c r="O134" i="1"/>
  <c r="O136" i="1"/>
  <c r="O138" i="1"/>
  <c r="O204" i="1"/>
  <c r="P147" i="17"/>
  <c r="P165" i="17"/>
  <c r="P166" i="17"/>
  <c r="P167" i="17"/>
  <c r="P168" i="17"/>
  <c r="P170" i="17"/>
  <c r="P171" i="17"/>
  <c r="P174" i="17"/>
  <c r="M149" i="1"/>
  <c r="M151" i="1"/>
  <c r="M152" i="1"/>
  <c r="N139" i="1"/>
  <c r="N143" i="1"/>
  <c r="M154" i="16"/>
  <c r="M155" i="16"/>
  <c r="M156" i="16"/>
  <c r="M158" i="16"/>
  <c r="M205" i="16"/>
  <c r="M206" i="16"/>
  <c r="M207" i="16"/>
  <c r="Q132" i="15"/>
  <c r="U116" i="1"/>
  <c r="G20" i="8"/>
  <c r="G27" i="8"/>
  <c r="X116" i="15"/>
  <c r="U183" i="16"/>
  <c r="U184" i="16"/>
  <c r="U118" i="16"/>
  <c r="U189" i="16"/>
  <c r="U196" i="16"/>
  <c r="U150" i="16"/>
  <c r="P138" i="15"/>
  <c r="P193" i="15"/>
  <c r="J207" i="1"/>
  <c r="AJ10" i="17"/>
  <c r="AI182" i="17"/>
  <c r="AK62" i="16"/>
  <c r="AK93" i="16"/>
  <c r="AK54" i="16"/>
  <c r="AK55" i="16"/>
  <c r="AK56" i="16"/>
  <c r="AK65" i="16"/>
  <c r="AK63" i="16"/>
  <c r="AK40" i="16"/>
  <c r="AK57" i="16"/>
  <c r="AK195" i="16"/>
  <c r="AK41" i="16"/>
  <c r="AJ68" i="16"/>
  <c r="AJ70" i="16"/>
  <c r="AJ96" i="16"/>
  <c r="AI76" i="16"/>
  <c r="AI200" i="16"/>
  <c r="AJ75" i="16"/>
  <c r="AJ42" i="16"/>
  <c r="AJ122" i="16"/>
  <c r="AJ192" i="16"/>
  <c r="AH105" i="16"/>
  <c r="AH113" i="16"/>
  <c r="AI59" i="15"/>
  <c r="M156" i="15"/>
  <c r="M157" i="15"/>
  <c r="AN3" i="16"/>
  <c r="AM101" i="16"/>
  <c r="AM127" i="16"/>
  <c r="U191" i="17"/>
  <c r="U192" i="17"/>
  <c r="U125" i="17"/>
  <c r="U197" i="17"/>
  <c r="U204" i="17"/>
  <c r="W118" i="15"/>
  <c r="W179" i="15"/>
  <c r="W150" i="15"/>
  <c r="AG187" i="17"/>
  <c r="AG188" i="17"/>
  <c r="Q123" i="1"/>
  <c r="Q124" i="1"/>
  <c r="P126" i="1"/>
  <c r="K158" i="1"/>
  <c r="K205" i="1"/>
  <c r="K160" i="1"/>
  <c r="U117" i="16"/>
  <c r="V112" i="16"/>
  <c r="V114" i="16"/>
  <c r="AJ100" i="16"/>
  <c r="AJ102" i="16"/>
  <c r="AJ141" i="16"/>
  <c r="U124" i="17"/>
  <c r="V119" i="17"/>
  <c r="V121" i="17"/>
  <c r="AJ86" i="16"/>
  <c r="AJ94" i="16"/>
  <c r="AJ193" i="16"/>
  <c r="AI95" i="16"/>
  <c r="AI97" i="16"/>
  <c r="AI105" i="16"/>
  <c r="AI113" i="16"/>
  <c r="AI194" i="16"/>
  <c r="AI202" i="16"/>
  <c r="S130" i="17"/>
  <c r="S131" i="17"/>
  <c r="R133" i="17"/>
  <c r="N149" i="16"/>
  <c r="O139" i="16"/>
  <c r="AG109" i="16"/>
  <c r="AG108" i="16"/>
  <c r="AL36" i="16"/>
  <c r="AM2" i="16"/>
  <c r="L154" i="1"/>
  <c r="L155" i="1"/>
  <c r="L156" i="1"/>
  <c r="N151" i="15"/>
  <c r="O149" i="15"/>
  <c r="T118" i="1"/>
  <c r="T183" i="1"/>
  <c r="T184" i="1"/>
  <c r="T189" i="1"/>
  <c r="T196" i="1"/>
  <c r="T150" i="1"/>
  <c r="P135" i="15"/>
  <c r="AJ92" i="16"/>
  <c r="AJ87" i="16"/>
  <c r="AJ203" i="16"/>
  <c r="AJ191" i="16"/>
  <c r="AJ58" i="16"/>
  <c r="AJ59" i="16"/>
  <c r="P127" i="16"/>
  <c r="Q125" i="16"/>
  <c r="AJ179" i="1"/>
  <c r="AJ180" i="1"/>
  <c r="Q135" i="17"/>
  <c r="Q139" i="17"/>
  <c r="AM10" i="1"/>
  <c r="AL172" i="1"/>
  <c r="F27" i="8"/>
  <c r="F45" i="8"/>
  <c r="F21" i="8"/>
  <c r="T46" i="8"/>
  <c r="V18" i="8"/>
  <c r="V25" i="8"/>
  <c r="V14" i="8"/>
  <c r="AM80" i="1"/>
  <c r="AM83" i="1"/>
  <c r="AK92" i="17"/>
  <c r="AK89" i="17"/>
  <c r="AK83" i="15"/>
  <c r="AK80" i="15"/>
  <c r="AM82" i="1"/>
  <c r="AM85" i="1"/>
  <c r="AM81" i="1"/>
  <c r="AM84" i="1"/>
  <c r="AK91" i="17"/>
  <c r="AK88" i="17"/>
  <c r="AK82" i="16"/>
  <c r="W13" i="8"/>
  <c r="W19" i="8"/>
  <c r="W26" i="8"/>
  <c r="AK81" i="15"/>
  <c r="AK84" i="15"/>
  <c r="AK85" i="15"/>
  <c r="AK82" i="15"/>
  <c r="AK87" i="17"/>
  <c r="AK90" i="17"/>
  <c r="G45" i="8"/>
  <c r="G21" i="8"/>
  <c r="U33" i="8"/>
  <c r="U46" i="8"/>
  <c r="AK100" i="17"/>
  <c r="AK150" i="17"/>
  <c r="AK83" i="16"/>
  <c r="AK80" i="16"/>
  <c r="AK85" i="16"/>
  <c r="AK81" i="16"/>
  <c r="W12" i="8"/>
  <c r="AK84" i="16"/>
  <c r="AK109" i="1"/>
  <c r="AN54" i="1"/>
  <c r="AN57" i="1"/>
  <c r="AN195" i="1"/>
  <c r="AN63" i="1"/>
  <c r="E63" i="1"/>
  <c r="AN40" i="1"/>
  <c r="AN62" i="1"/>
  <c r="AN93" i="1"/>
  <c r="AJ151" i="17"/>
  <c r="AJ153" i="17"/>
  <c r="AN152" i="17"/>
  <c r="E152" i="17"/>
  <c r="AN56" i="1"/>
  <c r="AN41" i="1"/>
  <c r="AN75" i="1"/>
  <c r="AN76" i="1"/>
  <c r="AN77" i="1"/>
  <c r="AN109" i="1"/>
  <c r="AN55" i="1"/>
  <c r="AK134" i="17"/>
  <c r="AK108" i="17"/>
  <c r="AL3" i="17"/>
  <c r="AJ156" i="17"/>
  <c r="AJ157" i="17"/>
  <c r="AJ158" i="17"/>
  <c r="AJ82" i="17"/>
  <c r="AJ83" i="17"/>
  <c r="AM94" i="1"/>
  <c r="AM193" i="1"/>
  <c r="AM122" i="1"/>
  <c r="AM192" i="1"/>
  <c r="AK75" i="17"/>
  <c r="AK42" i="17"/>
  <c r="AL96" i="1"/>
  <c r="AM68" i="1"/>
  <c r="AM70" i="1"/>
  <c r="AN100" i="1"/>
  <c r="AN141" i="1"/>
  <c r="AK129" i="17"/>
  <c r="AK200" i="17"/>
  <c r="AJ102" i="17"/>
  <c r="AJ104" i="17"/>
  <c r="AJ112" i="17"/>
  <c r="AJ120" i="17"/>
  <c r="AJ202" i="17"/>
  <c r="AJ210" i="17"/>
  <c r="AL95" i="1"/>
  <c r="AL194" i="1"/>
  <c r="AL202" i="1"/>
  <c r="AM195" i="1"/>
  <c r="E195" i="1"/>
  <c r="AH116" i="17"/>
  <c r="AH115" i="17"/>
  <c r="AI84" i="17"/>
  <c r="AI208" i="17"/>
  <c r="AI83" i="17"/>
  <c r="AK101" i="17"/>
  <c r="AK201" i="17"/>
  <c r="AM93" i="1"/>
  <c r="AM36" i="17"/>
  <c r="AN2" i="17"/>
  <c r="AK203" i="17"/>
  <c r="AH109" i="16"/>
  <c r="AL77" i="1"/>
  <c r="AL108" i="1"/>
  <c r="AM75" i="1"/>
  <c r="AM42" i="1"/>
  <c r="AK68" i="17"/>
  <c r="AK70" i="17"/>
  <c r="AL56" i="17"/>
  <c r="AL57" i="17"/>
  <c r="AL203" i="17"/>
  <c r="AL54" i="17"/>
  <c r="AL62" i="17"/>
  <c r="AL40" i="17"/>
  <c r="AL63" i="17"/>
  <c r="AL41" i="17"/>
  <c r="AL65" i="17"/>
  <c r="AL107" i="17"/>
  <c r="AL55" i="17"/>
  <c r="AK80" i="17"/>
  <c r="AK79" i="17"/>
  <c r="AK81" i="17"/>
  <c r="E81" i="17"/>
  <c r="AK99" i="17"/>
  <c r="AK94" i="17"/>
  <c r="AK58" i="17"/>
  <c r="AK199" i="17"/>
  <c r="AK93" i="17"/>
  <c r="AM100" i="1"/>
  <c r="E65" i="1"/>
  <c r="AM141" i="1"/>
  <c r="AM86" i="1"/>
  <c r="AM92" i="1"/>
  <c r="AM87" i="1"/>
  <c r="AM203" i="1"/>
  <c r="AM58" i="1"/>
  <c r="AM59" i="1"/>
  <c r="AM191" i="1"/>
  <c r="AK107" i="17"/>
  <c r="AK109" i="17"/>
  <c r="AK110" i="17"/>
  <c r="AK151" i="17"/>
  <c r="AK153" i="17"/>
  <c r="AL3" i="15"/>
  <c r="AK127" i="15"/>
  <c r="AK101" i="15"/>
  <c r="AK127" i="1"/>
  <c r="AK102" i="1"/>
  <c r="AL3" i="1"/>
  <c r="AK101" i="1"/>
  <c r="O135" i="1"/>
  <c r="R126" i="15"/>
  <c r="R127" i="15"/>
  <c r="R128" i="15"/>
  <c r="R131" i="15"/>
  <c r="AJ77" i="15"/>
  <c r="AJ190" i="15"/>
  <c r="AI184" i="17"/>
  <c r="AI185" i="17"/>
  <c r="AI186" i="17"/>
  <c r="U44" i="8"/>
  <c r="AK87" i="15"/>
  <c r="AK92" i="15"/>
  <c r="AK58" i="15"/>
  <c r="AK181" i="15"/>
  <c r="AK100" i="15"/>
  <c r="AK102" i="15"/>
  <c r="AK103" i="15"/>
  <c r="AK141" i="15"/>
  <c r="AJ103" i="15"/>
  <c r="AL176" i="1"/>
  <c r="AL175" i="1"/>
  <c r="AL177" i="1"/>
  <c r="AL174" i="1"/>
  <c r="AL178" i="1"/>
  <c r="AI109" i="15"/>
  <c r="AI108" i="15"/>
  <c r="AK122" i="15"/>
  <c r="AK182" i="15"/>
  <c r="AK42" i="15"/>
  <c r="W8" i="8"/>
  <c r="AK75" i="15"/>
  <c r="AK76" i="15"/>
  <c r="AM36" i="15"/>
  <c r="AN2" i="15"/>
  <c r="AI97" i="15"/>
  <c r="AI105" i="15"/>
  <c r="AI113" i="15"/>
  <c r="AJ95" i="15"/>
  <c r="AJ97" i="15"/>
  <c r="AJ192" i="15"/>
  <c r="AJ184" i="15"/>
  <c r="AK94" i="15"/>
  <c r="AK86" i="15"/>
  <c r="AK183" i="15"/>
  <c r="AL62" i="15"/>
  <c r="AL93" i="15"/>
  <c r="AL55" i="15"/>
  <c r="AL56" i="15"/>
  <c r="AL40" i="15"/>
  <c r="AL63" i="15"/>
  <c r="AL57" i="15"/>
  <c r="AL185" i="15"/>
  <c r="AL65" i="15"/>
  <c r="AL41" i="15"/>
  <c r="AL54" i="15"/>
  <c r="AK68" i="15"/>
  <c r="AK70" i="15"/>
  <c r="AK96" i="15"/>
  <c r="AI179" i="16"/>
  <c r="AI180" i="16"/>
  <c r="AJ178" i="16"/>
  <c r="AJ175" i="16"/>
  <c r="AJ177" i="16"/>
  <c r="AJ176" i="16"/>
  <c r="AJ174" i="16"/>
  <c r="AK172" i="16"/>
  <c r="AL10" i="16"/>
  <c r="O139" i="1"/>
  <c r="O143" i="1"/>
  <c r="P139" i="15"/>
  <c r="P143" i="15"/>
  <c r="N152" i="15"/>
  <c r="N154" i="15"/>
  <c r="N155" i="15"/>
  <c r="Q133" i="15"/>
  <c r="Q134" i="15"/>
  <c r="Q136" i="15"/>
  <c r="Q138" i="15"/>
  <c r="Q193" i="15"/>
  <c r="M154" i="1"/>
  <c r="L160" i="1"/>
  <c r="L158" i="1"/>
  <c r="L205" i="1"/>
  <c r="L206" i="1"/>
  <c r="R123" i="16"/>
  <c r="R124" i="16"/>
  <c r="Q126" i="16"/>
  <c r="AN10" i="1"/>
  <c r="AN172" i="1"/>
  <c r="AM172" i="1"/>
  <c r="N151" i="16"/>
  <c r="N152" i="16"/>
  <c r="P127" i="1"/>
  <c r="Q125" i="1"/>
  <c r="M160" i="15"/>
  <c r="M158" i="15"/>
  <c r="M194" i="15"/>
  <c r="M195" i="15"/>
  <c r="M196" i="15"/>
  <c r="AI77" i="16"/>
  <c r="X118" i="15"/>
  <c r="X179" i="15"/>
  <c r="X150" i="15"/>
  <c r="M160" i="16"/>
  <c r="R134" i="17"/>
  <c r="S132" i="17"/>
  <c r="Q140" i="17"/>
  <c r="Q141" i="17"/>
  <c r="O151" i="15"/>
  <c r="O152" i="15"/>
  <c r="V116" i="16"/>
  <c r="V117" i="16"/>
  <c r="W112" i="16"/>
  <c r="W114" i="16"/>
  <c r="AJ59" i="15"/>
  <c r="X117" i="15"/>
  <c r="Y112" i="15"/>
  <c r="Y114" i="15"/>
  <c r="AM36" i="16"/>
  <c r="AN2" i="16"/>
  <c r="AJ95" i="16"/>
  <c r="AJ97" i="16"/>
  <c r="AJ202" i="16"/>
  <c r="AJ194" i="16"/>
  <c r="AK141" i="16"/>
  <c r="AK100" i="16"/>
  <c r="AK102" i="16"/>
  <c r="U118" i="1"/>
  <c r="U183" i="1"/>
  <c r="U184" i="1"/>
  <c r="U189" i="1"/>
  <c r="U196" i="1"/>
  <c r="U150" i="1"/>
  <c r="AK75" i="16"/>
  <c r="AK42" i="16"/>
  <c r="AL55" i="16"/>
  <c r="AL56" i="16"/>
  <c r="AL65" i="16"/>
  <c r="AL41" i="16"/>
  <c r="AL62" i="16"/>
  <c r="AL93" i="16"/>
  <c r="AL54" i="16"/>
  <c r="AL57" i="16"/>
  <c r="AL195" i="16"/>
  <c r="AL63" i="16"/>
  <c r="AL40" i="16"/>
  <c r="AK68" i="16"/>
  <c r="AK70" i="16"/>
  <c r="AK96" i="16"/>
  <c r="AK179" i="1"/>
  <c r="AK180" i="1"/>
  <c r="V123" i="17"/>
  <c r="P175" i="17"/>
  <c r="P213" i="17"/>
  <c r="P214" i="17"/>
  <c r="P215" i="17"/>
  <c r="AK86" i="16"/>
  <c r="AK94" i="16"/>
  <c r="AK193" i="16"/>
  <c r="U117" i="1"/>
  <c r="V112" i="1"/>
  <c r="V114" i="1"/>
  <c r="M157" i="16"/>
  <c r="P128" i="16"/>
  <c r="P131" i="16"/>
  <c r="U205" i="17"/>
  <c r="G61" i="8"/>
  <c r="U231" i="17"/>
  <c r="U232" i="17"/>
  <c r="U233" i="17"/>
  <c r="T223" i="1"/>
  <c r="T224" i="1"/>
  <c r="T225" i="1"/>
  <c r="F58" i="8"/>
  <c r="T197" i="1"/>
  <c r="P169" i="17"/>
  <c r="N146" i="1"/>
  <c r="N148" i="1"/>
  <c r="N149" i="1"/>
  <c r="N145" i="1"/>
  <c r="O144" i="1"/>
  <c r="AK122" i="16"/>
  <c r="AK192" i="16"/>
  <c r="AK10" i="17"/>
  <c r="AJ182" i="17"/>
  <c r="AH187" i="17"/>
  <c r="AH188" i="17"/>
  <c r="L157" i="1"/>
  <c r="O143" i="16"/>
  <c r="AJ103" i="16"/>
  <c r="K206" i="1"/>
  <c r="AN127" i="16"/>
  <c r="AN101" i="16"/>
  <c r="AJ76" i="16"/>
  <c r="AJ200" i="16"/>
  <c r="AK87" i="16"/>
  <c r="AK203" i="16"/>
  <c r="AK92" i="16"/>
  <c r="AK58" i="16"/>
  <c r="AK59" i="16"/>
  <c r="AK191" i="16"/>
  <c r="G60" i="8"/>
  <c r="U223" i="16"/>
  <c r="U224" i="16"/>
  <c r="U225" i="16"/>
  <c r="U197" i="16"/>
  <c r="U39" i="8"/>
  <c r="W14" i="8"/>
  <c r="W18" i="8"/>
  <c r="W25" i="8"/>
  <c r="AL87" i="17"/>
  <c r="AL90" i="17"/>
  <c r="AL82" i="15"/>
  <c r="AL85" i="15"/>
  <c r="AL84" i="15"/>
  <c r="AL81" i="15"/>
  <c r="AL91" i="17"/>
  <c r="AL88" i="17"/>
  <c r="AL92" i="17"/>
  <c r="AL89" i="17"/>
  <c r="AL83" i="15"/>
  <c r="AL80" i="15"/>
  <c r="AN122" i="1"/>
  <c r="AN81" i="1"/>
  <c r="E81" i="1"/>
  <c r="AN84" i="1"/>
  <c r="E84" i="1"/>
  <c r="E54" i="1"/>
  <c r="AN83" i="1"/>
  <c r="E83" i="1"/>
  <c r="AN80" i="1"/>
  <c r="E80" i="1"/>
  <c r="E56" i="1"/>
  <c r="AN85" i="1"/>
  <c r="E85" i="1"/>
  <c r="AN82" i="1"/>
  <c r="E82" i="1"/>
  <c r="V33" i="8"/>
  <c r="V39" i="8"/>
  <c r="AL83" i="16"/>
  <c r="AL80" i="16"/>
  <c r="AL81" i="16"/>
  <c r="X12" i="8"/>
  <c r="AL84" i="16"/>
  <c r="AL85" i="16"/>
  <c r="AL82" i="16"/>
  <c r="X13" i="8"/>
  <c r="X19" i="8"/>
  <c r="X26" i="8"/>
  <c r="AN191" i="1"/>
  <c r="E62" i="1"/>
  <c r="AN92" i="1"/>
  <c r="E57" i="1"/>
  <c r="AN192" i="1"/>
  <c r="E192" i="1"/>
  <c r="E55" i="1"/>
  <c r="AN193" i="1"/>
  <c r="E193" i="1"/>
  <c r="AN94" i="1"/>
  <c r="E94" i="1"/>
  <c r="AN86" i="1"/>
  <c r="E86" i="1"/>
  <c r="E93" i="1"/>
  <c r="AN87" i="1"/>
  <c r="AN203" i="1"/>
  <c r="E203" i="1"/>
  <c r="AN42" i="1"/>
  <c r="AN58" i="1"/>
  <c r="AN59" i="1"/>
  <c r="AL97" i="1"/>
  <c r="AL109" i="17"/>
  <c r="AL110" i="17"/>
  <c r="AL151" i="17"/>
  <c r="AN108" i="1"/>
  <c r="E41" i="1"/>
  <c r="AN200" i="1"/>
  <c r="AL108" i="17"/>
  <c r="AM3" i="17"/>
  <c r="AL134" i="17"/>
  <c r="E122" i="1"/>
  <c r="E191" i="1"/>
  <c r="AJ84" i="17"/>
  <c r="AJ116" i="17"/>
  <c r="AI187" i="17"/>
  <c r="AI188" i="17"/>
  <c r="E141" i="1"/>
  <c r="AN36" i="17"/>
  <c r="AN62" i="17"/>
  <c r="AJ208" i="17"/>
  <c r="AK82" i="17"/>
  <c r="AK83" i="17"/>
  <c r="AL93" i="17"/>
  <c r="AL99" i="17"/>
  <c r="AL94" i="17"/>
  <c r="AL211" i="17"/>
  <c r="AL58" i="17"/>
  <c r="AL199" i="17"/>
  <c r="AK156" i="17"/>
  <c r="AK157" i="17"/>
  <c r="AK158" i="17"/>
  <c r="AL100" i="17"/>
  <c r="E92" i="1"/>
  <c r="AK210" i="17"/>
  <c r="AK102" i="17"/>
  <c r="AK202" i="17"/>
  <c r="AM202" i="1"/>
  <c r="AM95" i="1"/>
  <c r="AM194" i="1"/>
  <c r="AL129" i="17"/>
  <c r="AL200" i="17"/>
  <c r="AL201" i="17"/>
  <c r="AL101" i="17"/>
  <c r="AL109" i="1"/>
  <c r="AK59" i="17"/>
  <c r="AK103" i="17"/>
  <c r="AM40" i="17"/>
  <c r="AM41" i="17"/>
  <c r="AM63" i="17"/>
  <c r="AM62" i="17"/>
  <c r="AM55" i="17"/>
  <c r="AM56" i="17"/>
  <c r="AL68" i="17"/>
  <c r="AL70" i="17"/>
  <c r="AL103" i="17"/>
  <c r="AM54" i="17"/>
  <c r="AM65" i="17"/>
  <c r="AM107" i="17"/>
  <c r="AM57" i="17"/>
  <c r="AM203" i="17"/>
  <c r="AI115" i="17"/>
  <c r="AI116" i="17"/>
  <c r="AK211" i="17"/>
  <c r="AL75" i="17"/>
  <c r="AL42" i="17"/>
  <c r="E100" i="1"/>
  <c r="E75" i="1"/>
  <c r="AM76" i="1"/>
  <c r="AN68" i="1"/>
  <c r="AN70" i="1"/>
  <c r="AM96" i="1"/>
  <c r="AJ105" i="15"/>
  <c r="AJ113" i="15"/>
  <c r="AL80" i="17"/>
  <c r="AL79" i="17"/>
  <c r="AM3" i="1"/>
  <c r="AL127" i="1"/>
  <c r="AL101" i="1"/>
  <c r="AL102" i="1"/>
  <c r="AL103" i="1"/>
  <c r="AL105" i="1"/>
  <c r="AL113" i="1"/>
  <c r="AK103" i="1"/>
  <c r="AK105" i="1"/>
  <c r="AK113" i="1"/>
  <c r="AL127" i="15"/>
  <c r="AM3" i="15"/>
  <c r="AL101" i="15"/>
  <c r="AN36" i="15"/>
  <c r="AN41" i="15"/>
  <c r="AJ184" i="17"/>
  <c r="AJ185" i="17"/>
  <c r="AJ186" i="17"/>
  <c r="AM10" i="16"/>
  <c r="AL172" i="16"/>
  <c r="AK176" i="16"/>
  <c r="AK177" i="16"/>
  <c r="AK178" i="16"/>
  <c r="AK175" i="16"/>
  <c r="AK174" i="16"/>
  <c r="AL183" i="15"/>
  <c r="AL94" i="15"/>
  <c r="AL86" i="15"/>
  <c r="AL122" i="15"/>
  <c r="AL182" i="15"/>
  <c r="AL58" i="15"/>
  <c r="AL181" i="15"/>
  <c r="AL87" i="15"/>
  <c r="AL92" i="15"/>
  <c r="AM178" i="1"/>
  <c r="AM176" i="1"/>
  <c r="AM175" i="1"/>
  <c r="AM174" i="1"/>
  <c r="AM177" i="1"/>
  <c r="AJ179" i="16"/>
  <c r="AJ180" i="16"/>
  <c r="AL75" i="15"/>
  <c r="AL76" i="15"/>
  <c r="AL42" i="15"/>
  <c r="X8" i="8"/>
  <c r="AM40" i="15"/>
  <c r="AM57" i="15"/>
  <c r="AM185" i="15"/>
  <c r="AM55" i="15"/>
  <c r="AM41" i="15"/>
  <c r="AM65" i="15"/>
  <c r="AL68" i="15"/>
  <c r="AL70" i="15"/>
  <c r="AL96" i="15"/>
  <c r="AM54" i="15"/>
  <c r="AM56" i="15"/>
  <c r="AM62" i="15"/>
  <c r="AM93" i="15"/>
  <c r="AM63" i="15"/>
  <c r="AN178" i="1"/>
  <c r="AN176" i="1"/>
  <c r="AN175" i="1"/>
  <c r="AN177" i="1"/>
  <c r="AN174" i="1"/>
  <c r="AL100" i="15"/>
  <c r="AL102" i="15"/>
  <c r="AL103" i="15"/>
  <c r="AL141" i="15"/>
  <c r="AK95" i="15"/>
  <c r="AK184" i="15"/>
  <c r="AK192" i="15"/>
  <c r="AK77" i="15"/>
  <c r="AK190" i="15"/>
  <c r="R135" i="17"/>
  <c r="R139" i="17"/>
  <c r="R140" i="17"/>
  <c r="AJ109" i="15"/>
  <c r="AJ108" i="15"/>
  <c r="N156" i="15"/>
  <c r="N158" i="15"/>
  <c r="N194" i="15"/>
  <c r="N195" i="15"/>
  <c r="N196" i="15"/>
  <c r="AJ77" i="16"/>
  <c r="AJ108" i="16"/>
  <c r="Q135" i="15"/>
  <c r="Q139" i="15"/>
  <c r="Q143" i="15"/>
  <c r="N154" i="16"/>
  <c r="N155" i="16"/>
  <c r="AI109" i="16"/>
  <c r="AI108" i="16"/>
  <c r="Q127" i="16"/>
  <c r="R125" i="16"/>
  <c r="O145" i="16"/>
  <c r="P144" i="16"/>
  <c r="O146" i="16"/>
  <c r="O148" i="16"/>
  <c r="O149" i="16"/>
  <c r="S125" i="15"/>
  <c r="AL122" i="16"/>
  <c r="AL192" i="16"/>
  <c r="AK76" i="16"/>
  <c r="AK200" i="16"/>
  <c r="AK59" i="15"/>
  <c r="K207" i="1"/>
  <c r="L207" i="1"/>
  <c r="AL100" i="16"/>
  <c r="AL102" i="16"/>
  <c r="AL103" i="16"/>
  <c r="AL141" i="16"/>
  <c r="AK103" i="16"/>
  <c r="R132" i="15"/>
  <c r="O145" i="1"/>
  <c r="P144" i="1"/>
  <c r="O146" i="1"/>
  <c r="O148" i="1"/>
  <c r="P132" i="16"/>
  <c r="P133" i="16"/>
  <c r="P134" i="16"/>
  <c r="P136" i="16"/>
  <c r="V125" i="17"/>
  <c r="V197" i="17"/>
  <c r="U197" i="1"/>
  <c r="U223" i="1"/>
  <c r="U224" i="1"/>
  <c r="U225" i="1"/>
  <c r="G58" i="8"/>
  <c r="O154" i="15"/>
  <c r="R123" i="1"/>
  <c r="R124" i="1"/>
  <c r="Q126" i="1"/>
  <c r="AJ105" i="16"/>
  <c r="AJ113" i="16"/>
  <c r="V124" i="17"/>
  <c r="W119" i="17"/>
  <c r="W121" i="17"/>
  <c r="AL92" i="16"/>
  <c r="AL87" i="16"/>
  <c r="AL203" i="16"/>
  <c r="AL58" i="16"/>
  <c r="AL59" i="16"/>
  <c r="AL191" i="16"/>
  <c r="V189" i="16"/>
  <c r="V118" i="16"/>
  <c r="V150" i="16"/>
  <c r="AL179" i="1"/>
  <c r="AL180" i="1"/>
  <c r="P128" i="1"/>
  <c r="P131" i="1"/>
  <c r="M155" i="1"/>
  <c r="AL10" i="17"/>
  <c r="AK182" i="17"/>
  <c r="AM62" i="16"/>
  <c r="AM93" i="16"/>
  <c r="AM54" i="16"/>
  <c r="AM55" i="16"/>
  <c r="AM56" i="16"/>
  <c r="AM65" i="16"/>
  <c r="AM57" i="16"/>
  <c r="AM195" i="16"/>
  <c r="AM40" i="16"/>
  <c r="AM63" i="16"/>
  <c r="AM41" i="16"/>
  <c r="AL68" i="16"/>
  <c r="AL70" i="16"/>
  <c r="AL96" i="16"/>
  <c r="V116" i="1"/>
  <c r="H20" i="8"/>
  <c r="H27" i="8"/>
  <c r="AK95" i="16"/>
  <c r="AK97" i="16"/>
  <c r="AK105" i="16"/>
  <c r="AK113" i="16"/>
  <c r="AK194" i="16"/>
  <c r="AK202" i="16"/>
  <c r="W116" i="16"/>
  <c r="W117" i="16"/>
  <c r="X112" i="16"/>
  <c r="X114" i="16"/>
  <c r="P146" i="15"/>
  <c r="P148" i="15"/>
  <c r="P149" i="15"/>
  <c r="P145" i="15"/>
  <c r="Q144" i="15"/>
  <c r="AL86" i="16"/>
  <c r="AL94" i="16"/>
  <c r="AL193" i="16"/>
  <c r="N151" i="1"/>
  <c r="N152" i="1"/>
  <c r="AL75" i="16"/>
  <c r="AL42" i="16"/>
  <c r="AN36" i="16"/>
  <c r="Y116" i="15"/>
  <c r="Q142" i="17"/>
  <c r="Q144" i="17"/>
  <c r="T130" i="17"/>
  <c r="T131" i="17"/>
  <c r="S133" i="17"/>
  <c r="X18" i="8"/>
  <c r="X25" i="8"/>
  <c r="X14" i="8"/>
  <c r="AM85" i="15"/>
  <c r="AM82" i="15"/>
  <c r="AM83" i="15"/>
  <c r="AM80" i="15"/>
  <c r="AM90" i="17"/>
  <c r="AM87" i="17"/>
  <c r="AM84" i="15"/>
  <c r="AM81" i="15"/>
  <c r="AM89" i="17"/>
  <c r="AM92" i="17"/>
  <c r="AM82" i="16"/>
  <c r="Y13" i="8"/>
  <c r="Y19" i="8"/>
  <c r="Y26" i="8"/>
  <c r="AM88" i="17"/>
  <c r="AM91" i="17"/>
  <c r="Y12" i="8"/>
  <c r="H45" i="8"/>
  <c r="H21" i="8"/>
  <c r="H32" i="8"/>
  <c r="V46" i="8"/>
  <c r="W33" i="8"/>
  <c r="W39" i="8"/>
  <c r="AN100" i="17"/>
  <c r="AN150" i="17"/>
  <c r="AM100" i="17"/>
  <c r="AM150" i="17"/>
  <c r="AM85" i="16"/>
  <c r="AM81" i="16"/>
  <c r="AM84" i="16"/>
  <c r="AM83" i="16"/>
  <c r="AM80" i="16"/>
  <c r="AN202" i="1"/>
  <c r="E202" i="1"/>
  <c r="E87" i="1"/>
  <c r="AN194" i="1"/>
  <c r="E194" i="1"/>
  <c r="AN95" i="1"/>
  <c r="E58" i="1"/>
  <c r="AM109" i="17"/>
  <c r="AM110" i="17"/>
  <c r="AM151" i="17"/>
  <c r="AN55" i="17"/>
  <c r="AJ115" i="17"/>
  <c r="AJ187" i="17"/>
  <c r="AJ188" i="17"/>
  <c r="AM134" i="17"/>
  <c r="AN3" i="17"/>
  <c r="AM108" i="17"/>
  <c r="AK84" i="17"/>
  <c r="AK115" i="17"/>
  <c r="AM97" i="1"/>
  <c r="E175" i="1"/>
  <c r="E178" i="1"/>
  <c r="AN65" i="17"/>
  <c r="AN107" i="17"/>
  <c r="AL59" i="17"/>
  <c r="AN40" i="17"/>
  <c r="AN80" i="17"/>
  <c r="AN54" i="17"/>
  <c r="AN63" i="17"/>
  <c r="AK208" i="17"/>
  <c r="AN57" i="17"/>
  <c r="AN203" i="17"/>
  <c r="E203" i="17"/>
  <c r="AN56" i="17"/>
  <c r="AN41" i="17"/>
  <c r="AN75" i="17"/>
  <c r="AN63" i="15"/>
  <c r="E63" i="15"/>
  <c r="AL82" i="17"/>
  <c r="AL208" i="17"/>
  <c r="AN65" i="15"/>
  <c r="AN100" i="15"/>
  <c r="AM101" i="17"/>
  <c r="AM201" i="17"/>
  <c r="AN57" i="15"/>
  <c r="AN185" i="15"/>
  <c r="E185" i="15"/>
  <c r="E70" i="1"/>
  <c r="AN96" i="1"/>
  <c r="AM129" i="17"/>
  <c r="AM200" i="17"/>
  <c r="AM68" i="17"/>
  <c r="AM70" i="17"/>
  <c r="AK104" i="17"/>
  <c r="AN55" i="15"/>
  <c r="E95" i="1"/>
  <c r="AL210" i="17"/>
  <c r="AL202" i="17"/>
  <c r="AL102" i="17"/>
  <c r="AL104" i="17"/>
  <c r="AL112" i="17"/>
  <c r="AL120" i="17"/>
  <c r="AL156" i="17"/>
  <c r="AL157" i="17"/>
  <c r="AL158" i="17"/>
  <c r="AM75" i="17"/>
  <c r="AM42" i="17"/>
  <c r="AN200" i="17"/>
  <c r="AN129" i="17"/>
  <c r="AN62" i="15"/>
  <c r="AN93" i="15"/>
  <c r="E93" i="15"/>
  <c r="AM200" i="1"/>
  <c r="E200" i="1"/>
  <c r="O7" i="2"/>
  <c r="AM77" i="1"/>
  <c r="E76" i="1"/>
  <c r="AM80" i="17"/>
  <c r="AM79" i="17"/>
  <c r="E62" i="17"/>
  <c r="AN54" i="15"/>
  <c r="AM199" i="17"/>
  <c r="AM93" i="17"/>
  <c r="AM94" i="17"/>
  <c r="AM99" i="17"/>
  <c r="AM58" i="17"/>
  <c r="AL150" i="17"/>
  <c r="E100" i="17"/>
  <c r="AN40" i="15"/>
  <c r="E176" i="1"/>
  <c r="AN56" i="15"/>
  <c r="AM102" i="1"/>
  <c r="AN3" i="1"/>
  <c r="AM101" i="1"/>
  <c r="AM127" i="1"/>
  <c r="AN3" i="15"/>
  <c r="AM127" i="15"/>
  <c r="AM101" i="15"/>
  <c r="Q128" i="16"/>
  <c r="Q131" i="16"/>
  <c r="Q132" i="16"/>
  <c r="W44" i="8"/>
  <c r="AK186" i="17"/>
  <c r="AK184" i="17"/>
  <c r="AK185" i="17"/>
  <c r="AN75" i="15"/>
  <c r="E41" i="15"/>
  <c r="AM100" i="15"/>
  <c r="AM102" i="15"/>
  <c r="AM141" i="15"/>
  <c r="E55" i="15"/>
  <c r="AL192" i="15"/>
  <c r="AL95" i="15"/>
  <c r="AL97" i="15"/>
  <c r="AL105" i="15"/>
  <c r="AL113" i="15"/>
  <c r="AL184" i="15"/>
  <c r="Y8" i="8"/>
  <c r="AM75" i="15"/>
  <c r="AM42" i="15"/>
  <c r="AN42" i="15"/>
  <c r="AL176" i="16"/>
  <c r="AL177" i="16"/>
  <c r="AL178" i="16"/>
  <c r="AL175" i="16"/>
  <c r="AL174" i="16"/>
  <c r="V44" i="8"/>
  <c r="AK97" i="15"/>
  <c r="AK105" i="15"/>
  <c r="AM122" i="15"/>
  <c r="AM182" i="15"/>
  <c r="AN10" i="16"/>
  <c r="AN172" i="16"/>
  <c r="AM172" i="16"/>
  <c r="AK179" i="16"/>
  <c r="AM68" i="15"/>
  <c r="AM70" i="15"/>
  <c r="AK109" i="15"/>
  <c r="AK108" i="15"/>
  <c r="AM86" i="15"/>
  <c r="AM183" i="15"/>
  <c r="AM94" i="15"/>
  <c r="AL77" i="15"/>
  <c r="AL190" i="15"/>
  <c r="AM92" i="15"/>
  <c r="AM87" i="15"/>
  <c r="AM181" i="15"/>
  <c r="AM58" i="15"/>
  <c r="R133" i="15"/>
  <c r="R134" i="15"/>
  <c r="R136" i="15"/>
  <c r="R138" i="15"/>
  <c r="R193" i="15"/>
  <c r="N157" i="15"/>
  <c r="O155" i="15"/>
  <c r="O156" i="15"/>
  <c r="N160" i="15"/>
  <c r="AJ109" i="16"/>
  <c r="AK77" i="16"/>
  <c r="AK108" i="16"/>
  <c r="N154" i="1"/>
  <c r="S123" i="16"/>
  <c r="S124" i="16"/>
  <c r="R126" i="16"/>
  <c r="P138" i="16"/>
  <c r="P204" i="16"/>
  <c r="Q146" i="17"/>
  <c r="Q212" i="17"/>
  <c r="Q143" i="17"/>
  <c r="R141" i="17"/>
  <c r="AM10" i="17"/>
  <c r="AL182" i="17"/>
  <c r="AN179" i="1"/>
  <c r="E174" i="1"/>
  <c r="V118" i="1"/>
  <c r="V189" i="1"/>
  <c r="V150" i="1"/>
  <c r="W189" i="16"/>
  <c r="W118" i="16"/>
  <c r="W150" i="16"/>
  <c r="Q127" i="1"/>
  <c r="Q128" i="1"/>
  <c r="Q131" i="1"/>
  <c r="O149" i="1"/>
  <c r="AL59" i="15"/>
  <c r="AM75" i="16"/>
  <c r="AM42" i="16"/>
  <c r="X116" i="16"/>
  <c r="AM100" i="16"/>
  <c r="AM102" i="16"/>
  <c r="AM141" i="16"/>
  <c r="AL95" i="16"/>
  <c r="AL97" i="16"/>
  <c r="AL105" i="16"/>
  <c r="AL113" i="16"/>
  <c r="AL194" i="16"/>
  <c r="AL202" i="16"/>
  <c r="Y118" i="15"/>
  <c r="Y179" i="15"/>
  <c r="Y150" i="15"/>
  <c r="Y117" i="15"/>
  <c r="Z112" i="15"/>
  <c r="Z114" i="15"/>
  <c r="P151" i="15"/>
  <c r="P152" i="15"/>
  <c r="Q145" i="15"/>
  <c r="R144" i="15"/>
  <c r="Q146" i="15"/>
  <c r="Q148" i="15"/>
  <c r="AN55" i="16"/>
  <c r="AN62" i="16"/>
  <c r="AN54" i="16"/>
  <c r="AN56" i="16"/>
  <c r="AN65" i="16"/>
  <c r="AN41" i="16"/>
  <c r="Z8" i="8"/>
  <c r="AN57" i="16"/>
  <c r="AN63" i="16"/>
  <c r="E63" i="16"/>
  <c r="AN40" i="16"/>
  <c r="AM68" i="16"/>
  <c r="AM70" i="16"/>
  <c r="AM86" i="16"/>
  <c r="AM193" i="16"/>
  <c r="AM94" i="16"/>
  <c r="M156" i="1"/>
  <c r="M157" i="1"/>
  <c r="W123" i="17"/>
  <c r="T123" i="15"/>
  <c r="T124" i="15"/>
  <c r="S126" i="15"/>
  <c r="O151" i="16"/>
  <c r="O152" i="16"/>
  <c r="S134" i="17"/>
  <c r="T132" i="17"/>
  <c r="AM122" i="16"/>
  <c r="AM192" i="16"/>
  <c r="E177" i="1"/>
  <c r="V117" i="1"/>
  <c r="W112" i="1"/>
  <c r="W114" i="1"/>
  <c r="AL76" i="16"/>
  <c r="AL200" i="16"/>
  <c r="AM92" i="16"/>
  <c r="AM87" i="16"/>
  <c r="AM203" i="16"/>
  <c r="AM191" i="16"/>
  <c r="AM58" i="16"/>
  <c r="AM59" i="16"/>
  <c r="P132" i="1"/>
  <c r="P133" i="1"/>
  <c r="P135" i="16"/>
  <c r="AM179" i="1"/>
  <c r="AM180" i="1"/>
  <c r="N156" i="16"/>
  <c r="N157" i="16"/>
  <c r="E57" i="17"/>
  <c r="E56" i="15"/>
  <c r="AN85" i="15"/>
  <c r="E85" i="15"/>
  <c r="AN82" i="15"/>
  <c r="E82" i="15"/>
  <c r="Y18" i="8"/>
  <c r="Y25" i="8"/>
  <c r="Y14" i="8"/>
  <c r="AN181" i="15"/>
  <c r="AN80" i="15"/>
  <c r="E80" i="15"/>
  <c r="AN83" i="15"/>
  <c r="E83" i="15"/>
  <c r="AN201" i="17"/>
  <c r="AN89" i="17"/>
  <c r="AN92" i="17"/>
  <c r="E55" i="17"/>
  <c r="AN91" i="17"/>
  <c r="AN88" i="17"/>
  <c r="AN122" i="15"/>
  <c r="AN84" i="15"/>
  <c r="E84" i="15"/>
  <c r="AN81" i="15"/>
  <c r="E81" i="15"/>
  <c r="AM153" i="17"/>
  <c r="E54" i="17"/>
  <c r="AN90" i="17"/>
  <c r="E90" i="17"/>
  <c r="AN87" i="17"/>
  <c r="E87" i="17"/>
  <c r="X33" i="8"/>
  <c r="X46" i="8"/>
  <c r="W46" i="8"/>
  <c r="W124" i="17"/>
  <c r="X119" i="17"/>
  <c r="X121" i="17"/>
  <c r="X123" i="17"/>
  <c r="E63" i="17"/>
  <c r="E89" i="17"/>
  <c r="E92" i="17"/>
  <c r="E88" i="17"/>
  <c r="E91" i="17"/>
  <c r="AN84" i="16"/>
  <c r="E84" i="16"/>
  <c r="AN81" i="16"/>
  <c r="E81" i="16"/>
  <c r="AN85" i="16"/>
  <c r="E85" i="16"/>
  <c r="AN82" i="16"/>
  <c r="E82" i="16"/>
  <c r="AN80" i="16"/>
  <c r="E80" i="16"/>
  <c r="AN83" i="16"/>
  <c r="E83" i="16"/>
  <c r="AN183" i="15"/>
  <c r="E65" i="17"/>
  <c r="AK116" i="17"/>
  <c r="AN182" i="15"/>
  <c r="E182" i="15"/>
  <c r="E57" i="15"/>
  <c r="AM59" i="17"/>
  <c r="AN93" i="17"/>
  <c r="E93" i="17"/>
  <c r="AN134" i="17"/>
  <c r="AN108" i="17"/>
  <c r="E201" i="17"/>
  <c r="AK187" i="17"/>
  <c r="AK188" i="17"/>
  <c r="AN141" i="15"/>
  <c r="E141" i="15"/>
  <c r="AN199" i="17"/>
  <c r="E62" i="15"/>
  <c r="AN42" i="17"/>
  <c r="E65" i="15"/>
  <c r="AN101" i="17"/>
  <c r="E101" i="17"/>
  <c r="AN99" i="17"/>
  <c r="E99" i="17"/>
  <c r="E56" i="17"/>
  <c r="AN94" i="15"/>
  <c r="E94" i="15"/>
  <c r="E75" i="17"/>
  <c r="E41" i="17"/>
  <c r="AN79" i="17"/>
  <c r="E79" i="17"/>
  <c r="AN58" i="15"/>
  <c r="AL84" i="17"/>
  <c r="AL116" i="17"/>
  <c r="AN86" i="15"/>
  <c r="AN92" i="15"/>
  <c r="E92" i="15"/>
  <c r="AL83" i="17"/>
  <c r="E199" i="17"/>
  <c r="E80" i="17"/>
  <c r="AN58" i="17"/>
  <c r="E54" i="15"/>
  <c r="E200" i="17"/>
  <c r="AN94" i="17"/>
  <c r="AN211" i="17"/>
  <c r="E107" i="17"/>
  <c r="AN109" i="17"/>
  <c r="AM156" i="17"/>
  <c r="AM157" i="17"/>
  <c r="AM158" i="17"/>
  <c r="AM211" i="17"/>
  <c r="AM102" i="17"/>
  <c r="AM202" i="17"/>
  <c r="AM210" i="17"/>
  <c r="AM82" i="17"/>
  <c r="AK112" i="17"/>
  <c r="AK120" i="17"/>
  <c r="E150" i="17"/>
  <c r="AL153" i="17"/>
  <c r="AM103" i="17"/>
  <c r="AN68" i="17"/>
  <c r="AN70" i="17"/>
  <c r="E129" i="17"/>
  <c r="AN87" i="15"/>
  <c r="E87" i="15"/>
  <c r="AM109" i="1"/>
  <c r="E109" i="1"/>
  <c r="AM108" i="1"/>
  <c r="E108" i="1"/>
  <c r="E77" i="1"/>
  <c r="E96" i="1"/>
  <c r="AN97" i="1"/>
  <c r="E97" i="1"/>
  <c r="AN127" i="15"/>
  <c r="AN101" i="15"/>
  <c r="AN101" i="1"/>
  <c r="AN127" i="1"/>
  <c r="AN102" i="1"/>
  <c r="E102" i="1"/>
  <c r="AM103" i="1"/>
  <c r="Q149" i="15"/>
  <c r="Q151" i="15"/>
  <c r="Q152" i="15"/>
  <c r="E122" i="15"/>
  <c r="AK109" i="16"/>
  <c r="AL186" i="17"/>
  <c r="AL184" i="17"/>
  <c r="AL185" i="17"/>
  <c r="AM184" i="15"/>
  <c r="AM192" i="15"/>
  <c r="AM95" i="15"/>
  <c r="AM76" i="15"/>
  <c r="AM77" i="15"/>
  <c r="E100" i="15"/>
  <c r="AN102" i="15"/>
  <c r="E102" i="15"/>
  <c r="E183" i="15"/>
  <c r="AM175" i="16"/>
  <c r="AM176" i="16"/>
  <c r="AM177" i="16"/>
  <c r="AM178" i="16"/>
  <c r="AM174" i="16"/>
  <c r="AK113" i="15"/>
  <c r="AL109" i="15"/>
  <c r="AL108" i="15"/>
  <c r="AN175" i="16"/>
  <c r="AN176" i="16"/>
  <c r="AN177" i="16"/>
  <c r="AN178" i="16"/>
  <c r="AN174" i="16"/>
  <c r="E181" i="15"/>
  <c r="R135" i="15"/>
  <c r="AM96" i="15"/>
  <c r="AN68" i="15"/>
  <c r="AN70" i="15"/>
  <c r="AL179" i="16"/>
  <c r="AL180" i="16"/>
  <c r="AM103" i="15"/>
  <c r="AN76" i="15"/>
  <c r="E75" i="15"/>
  <c r="AK180" i="16"/>
  <c r="AB8" i="8"/>
  <c r="O158" i="15"/>
  <c r="O194" i="15"/>
  <c r="O195" i="15"/>
  <c r="O196" i="15"/>
  <c r="O160" i="15"/>
  <c r="O157" i="15"/>
  <c r="Q147" i="17"/>
  <c r="Q165" i="17"/>
  <c r="Q166" i="17"/>
  <c r="Q167" i="17"/>
  <c r="Q168" i="17"/>
  <c r="Q170" i="17"/>
  <c r="Q171" i="17"/>
  <c r="Q174" i="17"/>
  <c r="P139" i="16"/>
  <c r="P143" i="16"/>
  <c r="AL77" i="16"/>
  <c r="AL109" i="16"/>
  <c r="R142" i="17"/>
  <c r="R144" i="17"/>
  <c r="U130" i="17"/>
  <c r="U131" i="17"/>
  <c r="T133" i="17"/>
  <c r="O154" i="16"/>
  <c r="O155" i="16"/>
  <c r="P154" i="15"/>
  <c r="Q132" i="1"/>
  <c r="W116" i="1"/>
  <c r="W117" i="1"/>
  <c r="X112" i="1"/>
  <c r="X114" i="1"/>
  <c r="AN94" i="16"/>
  <c r="E94" i="16"/>
  <c r="AN86" i="16"/>
  <c r="AN193" i="16"/>
  <c r="E193" i="16"/>
  <c r="E56" i="16"/>
  <c r="S135" i="17"/>
  <c r="S139" i="17"/>
  <c r="AN87" i="16"/>
  <c r="AN92" i="16"/>
  <c r="AN58" i="16"/>
  <c r="AN191" i="16"/>
  <c r="E191" i="16"/>
  <c r="E54" i="16"/>
  <c r="X118" i="16"/>
  <c r="X189" i="16"/>
  <c r="X150" i="16"/>
  <c r="AM96" i="16"/>
  <c r="AN68" i="16"/>
  <c r="AN70" i="16"/>
  <c r="AN93" i="16"/>
  <c r="E93" i="16"/>
  <c r="E62" i="16"/>
  <c r="Q133" i="16"/>
  <c r="X117" i="16"/>
  <c r="Y112" i="16"/>
  <c r="Y114" i="16"/>
  <c r="R125" i="1"/>
  <c r="W197" i="17"/>
  <c r="W125" i="17"/>
  <c r="AM59" i="15"/>
  <c r="N160" i="16"/>
  <c r="N158" i="16"/>
  <c r="N205" i="16"/>
  <c r="N206" i="16"/>
  <c r="N207" i="16"/>
  <c r="M160" i="1"/>
  <c r="M158" i="1"/>
  <c r="M205" i="1"/>
  <c r="M206" i="1"/>
  <c r="M207" i="1"/>
  <c r="AN122" i="16"/>
  <c r="E122" i="16"/>
  <c r="AN192" i="16"/>
  <c r="E192" i="16"/>
  <c r="E55" i="16"/>
  <c r="O151" i="1"/>
  <c r="O152" i="1"/>
  <c r="R127" i="16"/>
  <c r="AM103" i="16"/>
  <c r="AN180" i="1"/>
  <c r="E179" i="1"/>
  <c r="E180" i="1"/>
  <c r="AN195" i="16"/>
  <c r="E195" i="16"/>
  <c r="E57" i="16"/>
  <c r="N155" i="1"/>
  <c r="Z116" i="15"/>
  <c r="Z117" i="15"/>
  <c r="AA112" i="15"/>
  <c r="AA114" i="15"/>
  <c r="S127" i="15"/>
  <c r="S128" i="15"/>
  <c r="S131" i="15"/>
  <c r="AN75" i="16"/>
  <c r="AN42" i="16"/>
  <c r="E41" i="16"/>
  <c r="AM76" i="16"/>
  <c r="AM200" i="16"/>
  <c r="P134" i="1"/>
  <c r="P136" i="1"/>
  <c r="AM95" i="16"/>
  <c r="AM194" i="16"/>
  <c r="AM202" i="16"/>
  <c r="AN141" i="16"/>
  <c r="E141" i="16"/>
  <c r="AN100" i="16"/>
  <c r="E65" i="16"/>
  <c r="AM182" i="17"/>
  <c r="AN10" i="17"/>
  <c r="AN182" i="17"/>
  <c r="R139" i="15"/>
  <c r="I20" i="8"/>
  <c r="I27" i="8"/>
  <c r="Z13" i="8"/>
  <c r="Z12" i="8"/>
  <c r="X39" i="8"/>
  <c r="E58" i="15"/>
  <c r="AN95" i="15"/>
  <c r="E95" i="15"/>
  <c r="AN210" i="17"/>
  <c r="E210" i="17"/>
  <c r="AN59" i="17"/>
  <c r="X44" i="8"/>
  <c r="E86" i="15"/>
  <c r="AM97" i="16"/>
  <c r="AM105" i="16"/>
  <c r="AM113" i="16"/>
  <c r="AN184" i="15"/>
  <c r="E211" i="17"/>
  <c r="E175" i="16"/>
  <c r="AN192" i="15"/>
  <c r="E192" i="15"/>
  <c r="E94" i="17"/>
  <c r="AN82" i="17"/>
  <c r="AN83" i="17"/>
  <c r="AN102" i="17"/>
  <c r="E102" i="17"/>
  <c r="AN202" i="17"/>
  <c r="E202" i="17"/>
  <c r="AN103" i="1"/>
  <c r="AN105" i="1"/>
  <c r="AN113" i="1"/>
  <c r="E58" i="17"/>
  <c r="AN156" i="17"/>
  <c r="AN157" i="17"/>
  <c r="AN158" i="17"/>
  <c r="E158" i="17"/>
  <c r="AL115" i="17"/>
  <c r="E109" i="17"/>
  <c r="AN110" i="17"/>
  <c r="AM84" i="17"/>
  <c r="AM208" i="17"/>
  <c r="AM83" i="17"/>
  <c r="AM104" i="17"/>
  <c r="AM97" i="15"/>
  <c r="AM105" i="15"/>
  <c r="AM113" i="15"/>
  <c r="E178" i="16"/>
  <c r="AN103" i="17"/>
  <c r="E103" i="17"/>
  <c r="E70" i="17"/>
  <c r="AM105" i="1"/>
  <c r="P155" i="15"/>
  <c r="P156" i="15"/>
  <c r="P157" i="15"/>
  <c r="E176" i="16"/>
  <c r="E177" i="16"/>
  <c r="AN179" i="16"/>
  <c r="AN180" i="16"/>
  <c r="AN185" i="17"/>
  <c r="AN186" i="17"/>
  <c r="AN184" i="17"/>
  <c r="AN103" i="15"/>
  <c r="E103" i="15"/>
  <c r="AM185" i="17"/>
  <c r="AM186" i="17"/>
  <c r="AM184" i="17"/>
  <c r="AM179" i="16"/>
  <c r="E174" i="16"/>
  <c r="AM109" i="15"/>
  <c r="AM108" i="15"/>
  <c r="AN77" i="15"/>
  <c r="AN190" i="15"/>
  <c r="E76" i="15"/>
  <c r="P7" i="2"/>
  <c r="Y33" i="8"/>
  <c r="AM190" i="15"/>
  <c r="Y44" i="8"/>
  <c r="AN96" i="15"/>
  <c r="E70" i="15"/>
  <c r="AL108" i="16"/>
  <c r="AM77" i="16"/>
  <c r="AM109" i="16"/>
  <c r="P135" i="1"/>
  <c r="Q133" i="1"/>
  <c r="AA116" i="15"/>
  <c r="Q175" i="17"/>
  <c r="Q213" i="17"/>
  <c r="Q214" i="17"/>
  <c r="Q215" i="17"/>
  <c r="Q154" i="15"/>
  <c r="AN203" i="16"/>
  <c r="E203" i="16"/>
  <c r="E87" i="16"/>
  <c r="T134" i="17"/>
  <c r="T135" i="17"/>
  <c r="T139" i="17"/>
  <c r="Q169" i="17"/>
  <c r="AN95" i="16"/>
  <c r="E95" i="16"/>
  <c r="AN202" i="16"/>
  <c r="E202" i="16"/>
  <c r="AN194" i="16"/>
  <c r="E194" i="16"/>
  <c r="E86" i="16"/>
  <c r="E100" i="16"/>
  <c r="AN102" i="16"/>
  <c r="R143" i="15"/>
  <c r="T125" i="15"/>
  <c r="N156" i="1"/>
  <c r="N157" i="1"/>
  <c r="W118" i="1"/>
  <c r="W189" i="1"/>
  <c r="W150" i="1"/>
  <c r="Y116" i="16"/>
  <c r="Y117" i="16"/>
  <c r="Z112" i="16"/>
  <c r="Z114" i="16"/>
  <c r="E92" i="16"/>
  <c r="AN96" i="16"/>
  <c r="E96" i="16"/>
  <c r="E70" i="16"/>
  <c r="X116" i="1"/>
  <c r="X117" i="1"/>
  <c r="Y112" i="1"/>
  <c r="Y114" i="1"/>
  <c r="AN59" i="15"/>
  <c r="R143" i="17"/>
  <c r="Z179" i="15"/>
  <c r="Z118" i="15"/>
  <c r="Z150" i="15"/>
  <c r="Q134" i="16"/>
  <c r="Q136" i="16"/>
  <c r="O154" i="1"/>
  <c r="P145" i="16"/>
  <c r="Q144" i="16"/>
  <c r="P146" i="16"/>
  <c r="P148" i="16"/>
  <c r="P149" i="16"/>
  <c r="R146" i="17"/>
  <c r="R212" i="17"/>
  <c r="S125" i="16"/>
  <c r="S123" i="1"/>
  <c r="S124" i="1"/>
  <c r="R126" i="1"/>
  <c r="X197" i="17"/>
  <c r="X125" i="17"/>
  <c r="AN76" i="16"/>
  <c r="AN77" i="16"/>
  <c r="E75" i="16"/>
  <c r="S132" i="15"/>
  <c r="S133" i="15"/>
  <c r="S134" i="15"/>
  <c r="S136" i="15"/>
  <c r="S140" i="17"/>
  <c r="S142" i="17"/>
  <c r="S144" i="17"/>
  <c r="P138" i="1"/>
  <c r="P204" i="1"/>
  <c r="AL187" i="17"/>
  <c r="AL188" i="17"/>
  <c r="R128" i="16"/>
  <c r="R131" i="16"/>
  <c r="AN59" i="16"/>
  <c r="E58" i="16"/>
  <c r="O156" i="16"/>
  <c r="O157" i="16"/>
  <c r="X124" i="17"/>
  <c r="Y119" i="17"/>
  <c r="Y121" i="17"/>
  <c r="I45" i="8"/>
  <c r="I21" i="8"/>
  <c r="I32" i="8"/>
  <c r="J20" i="8"/>
  <c r="Z18" i="8"/>
  <c r="Z14" i="8"/>
  <c r="AB14" i="8"/>
  <c r="AB12" i="8"/>
  <c r="Z19" i="8"/>
  <c r="AB13" i="8"/>
  <c r="Z33" i="8"/>
  <c r="AB33" i="8"/>
  <c r="E184" i="15"/>
  <c r="E82" i="17"/>
  <c r="R7" i="2"/>
  <c r="AN208" i="17"/>
  <c r="E208" i="17"/>
  <c r="AN84" i="17"/>
  <c r="AN116" i="17"/>
  <c r="E103" i="1"/>
  <c r="AN151" i="17"/>
  <c r="E110" i="17"/>
  <c r="AM112" i="17"/>
  <c r="AN104" i="17"/>
  <c r="AN112" i="17"/>
  <c r="AN120" i="17"/>
  <c r="AM116" i="17"/>
  <c r="AM115" i="17"/>
  <c r="AM187" i="17"/>
  <c r="AM188" i="17"/>
  <c r="AN97" i="16"/>
  <c r="E97" i="16"/>
  <c r="AM113" i="1"/>
  <c r="E113" i="1"/>
  <c r="E105" i="1"/>
  <c r="E185" i="17"/>
  <c r="E190" i="15"/>
  <c r="Y46" i="8"/>
  <c r="Y39" i="8"/>
  <c r="AM180" i="16"/>
  <c r="E179" i="16"/>
  <c r="E180" i="16"/>
  <c r="E96" i="15"/>
  <c r="AN97" i="15"/>
  <c r="AN109" i="15"/>
  <c r="E109" i="15"/>
  <c r="AN108" i="15"/>
  <c r="E108" i="15"/>
  <c r="E77" i="15"/>
  <c r="AM108" i="16"/>
  <c r="R147" i="17"/>
  <c r="AN109" i="16"/>
  <c r="AN108" i="16"/>
  <c r="E77" i="16"/>
  <c r="T140" i="17"/>
  <c r="T142" i="17"/>
  <c r="T144" i="17"/>
  <c r="Y116" i="1"/>
  <c r="R146" i="15"/>
  <c r="R148" i="15"/>
  <c r="R149" i="15"/>
  <c r="R145" i="15"/>
  <c r="S144" i="15"/>
  <c r="Q134" i="1"/>
  <c r="Q136" i="1"/>
  <c r="AN187" i="17"/>
  <c r="E184" i="17"/>
  <c r="E102" i="16"/>
  <c r="AN103" i="16"/>
  <c r="E186" i="17"/>
  <c r="Y118" i="16"/>
  <c r="Y189" i="16"/>
  <c r="Y150" i="16"/>
  <c r="Q155" i="15"/>
  <c r="Y123" i="17"/>
  <c r="S135" i="15"/>
  <c r="Z116" i="16"/>
  <c r="Z117" i="16"/>
  <c r="AA112" i="16"/>
  <c r="AA114" i="16"/>
  <c r="R132" i="16"/>
  <c r="AN200" i="16"/>
  <c r="E76" i="16"/>
  <c r="Q7" i="2"/>
  <c r="Q135" i="16"/>
  <c r="P160" i="15"/>
  <c r="P158" i="15"/>
  <c r="P194" i="15"/>
  <c r="P195" i="15"/>
  <c r="P196" i="15"/>
  <c r="T123" i="16"/>
  <c r="T124" i="16"/>
  <c r="S126" i="16"/>
  <c r="O158" i="16"/>
  <c r="O205" i="16"/>
  <c r="O206" i="16"/>
  <c r="O207" i="16"/>
  <c r="O160" i="16"/>
  <c r="S146" i="17"/>
  <c r="S212" i="17"/>
  <c r="R127" i="1"/>
  <c r="S125" i="1"/>
  <c r="Q138" i="16"/>
  <c r="Q204" i="16"/>
  <c r="X118" i="1"/>
  <c r="X189" i="1"/>
  <c r="X150" i="1"/>
  <c r="N160" i="1"/>
  <c r="N158" i="1"/>
  <c r="N205" i="1"/>
  <c r="N206" i="1"/>
  <c r="N207" i="1"/>
  <c r="S141" i="17"/>
  <c r="S143" i="17"/>
  <c r="U123" i="15"/>
  <c r="U124" i="15"/>
  <c r="T126" i="15"/>
  <c r="AA118" i="15"/>
  <c r="AA179" i="15"/>
  <c r="AA150" i="15"/>
  <c r="P151" i="16"/>
  <c r="P152" i="16"/>
  <c r="O155" i="1"/>
  <c r="P139" i="1"/>
  <c r="S138" i="15"/>
  <c r="S139" i="15"/>
  <c r="R165" i="17"/>
  <c r="U132" i="17"/>
  <c r="AA117" i="15"/>
  <c r="AB112" i="15"/>
  <c r="AB114" i="15"/>
  <c r="J45" i="8"/>
  <c r="J21" i="8"/>
  <c r="J27" i="8"/>
  <c r="J32" i="8"/>
  <c r="Z26" i="8"/>
  <c r="AB19" i="8"/>
  <c r="Z25" i="8"/>
  <c r="AB25" i="8"/>
  <c r="AB18" i="8"/>
  <c r="Z46" i="8"/>
  <c r="AB46" i="8"/>
  <c r="Z39" i="8"/>
  <c r="AB39" i="8"/>
  <c r="Y124" i="17"/>
  <c r="Z119" i="17"/>
  <c r="Z121" i="17"/>
  <c r="Z123" i="17"/>
  <c r="K20" i="8"/>
  <c r="E116" i="17"/>
  <c r="Z44" i="8"/>
  <c r="AB44" i="8"/>
  <c r="AN115" i="17"/>
  <c r="E115" i="17"/>
  <c r="AN105" i="16"/>
  <c r="E105" i="16"/>
  <c r="E83" i="17"/>
  <c r="E84" i="17"/>
  <c r="E151" i="17"/>
  <c r="AN153" i="17"/>
  <c r="E153" i="17"/>
  <c r="E104" i="17"/>
  <c r="AM120" i="17"/>
  <c r="E120" i="17"/>
  <c r="E112" i="17"/>
  <c r="E97" i="15"/>
  <c r="AN105" i="15"/>
  <c r="R128" i="1"/>
  <c r="R131" i="1"/>
  <c r="R132" i="1"/>
  <c r="E108" i="16"/>
  <c r="S147" i="17"/>
  <c r="R133" i="16"/>
  <c r="R134" i="16"/>
  <c r="R136" i="16"/>
  <c r="P154" i="16"/>
  <c r="P155" i="16"/>
  <c r="P156" i="16"/>
  <c r="AA116" i="16"/>
  <c r="T123" i="1"/>
  <c r="T124" i="1"/>
  <c r="S126" i="1"/>
  <c r="Q138" i="1"/>
  <c r="Q204" i="1"/>
  <c r="T141" i="17"/>
  <c r="T143" i="17"/>
  <c r="P143" i="1"/>
  <c r="Q139" i="16"/>
  <c r="AN113" i="16"/>
  <c r="E113" i="16"/>
  <c r="Q135" i="1"/>
  <c r="S127" i="16"/>
  <c r="T125" i="16"/>
  <c r="U7" i="2"/>
  <c r="T7" i="2"/>
  <c r="S7" i="2"/>
  <c r="Y197" i="17"/>
  <c r="Y125" i="17"/>
  <c r="S143" i="15"/>
  <c r="Z118" i="16"/>
  <c r="Z189" i="16"/>
  <c r="Z150" i="16"/>
  <c r="O156" i="1"/>
  <c r="AN188" i="17"/>
  <c r="E187" i="17"/>
  <c r="E188" i="17"/>
  <c r="Q156" i="15"/>
  <c r="Q157" i="15"/>
  <c r="Y189" i="1"/>
  <c r="Y118" i="1"/>
  <c r="Y150" i="1"/>
  <c r="E109" i="16"/>
  <c r="S193" i="15"/>
  <c r="AB116" i="15"/>
  <c r="AB117" i="15"/>
  <c r="AC112" i="15"/>
  <c r="AC114" i="15"/>
  <c r="V130" i="17"/>
  <c r="V131" i="17"/>
  <c r="U133" i="17"/>
  <c r="T127" i="15"/>
  <c r="E200" i="16"/>
  <c r="Y117" i="1"/>
  <c r="Z112" i="1"/>
  <c r="Z114" i="1"/>
  <c r="R151" i="15"/>
  <c r="R152" i="15"/>
  <c r="R166" i="17"/>
  <c r="R167" i="17"/>
  <c r="R168" i="17"/>
  <c r="R170" i="17"/>
  <c r="R171" i="17"/>
  <c r="R174" i="17"/>
  <c r="S165" i="17"/>
  <c r="E103" i="16"/>
  <c r="T146" i="17"/>
  <c r="T212" i="17"/>
  <c r="K27" i="8"/>
  <c r="K32" i="8"/>
  <c r="Z124" i="17"/>
  <c r="AA119" i="17"/>
  <c r="AA121" i="17"/>
  <c r="AA123" i="17"/>
  <c r="K45" i="8"/>
  <c r="K21" i="8"/>
  <c r="AN113" i="15"/>
  <c r="E113" i="15"/>
  <c r="E105" i="15"/>
  <c r="P160" i="16"/>
  <c r="P158" i="16"/>
  <c r="P205" i="16"/>
  <c r="P206" i="16"/>
  <c r="P207" i="16"/>
  <c r="T147" i="17"/>
  <c r="R154" i="15"/>
  <c r="R155" i="15"/>
  <c r="R138" i="16"/>
  <c r="R204" i="16"/>
  <c r="S168" i="17"/>
  <c r="S166" i="17"/>
  <c r="S170" i="17"/>
  <c r="S171" i="17"/>
  <c r="S174" i="17"/>
  <c r="U123" i="16"/>
  <c r="U124" i="16"/>
  <c r="T126" i="16"/>
  <c r="AB179" i="15"/>
  <c r="AB118" i="15"/>
  <c r="AB150" i="15"/>
  <c r="Z197" i="17"/>
  <c r="Z125" i="17"/>
  <c r="Q139" i="1"/>
  <c r="AA118" i="16"/>
  <c r="AA189" i="16"/>
  <c r="AA150" i="16"/>
  <c r="AA117" i="16"/>
  <c r="AB112" i="16"/>
  <c r="AB114" i="16"/>
  <c r="U125" i="15"/>
  <c r="O160" i="1"/>
  <c r="O158" i="1"/>
  <c r="O205" i="1"/>
  <c r="O206" i="1"/>
  <c r="O207" i="1"/>
  <c r="S145" i="15"/>
  <c r="T144" i="15"/>
  <c r="S146" i="15"/>
  <c r="S148" i="15"/>
  <c r="S149" i="15"/>
  <c r="R175" i="17"/>
  <c r="R213" i="17"/>
  <c r="R214" i="17"/>
  <c r="R169" i="17"/>
  <c r="T128" i="15"/>
  <c r="T131" i="15"/>
  <c r="S127" i="1"/>
  <c r="S128" i="1"/>
  <c r="S131" i="1"/>
  <c r="AC116" i="15"/>
  <c r="AC117" i="15"/>
  <c r="AD112" i="15"/>
  <c r="AD114" i="15"/>
  <c r="U134" i="17"/>
  <c r="E134" i="17"/>
  <c r="S128" i="16"/>
  <c r="S131" i="16"/>
  <c r="Q143" i="16"/>
  <c r="P145" i="1"/>
  <c r="Q144" i="1"/>
  <c r="P146" i="1"/>
  <c r="P148" i="1"/>
  <c r="P149" i="1"/>
  <c r="R133" i="1"/>
  <c r="T165" i="17"/>
  <c r="Z116" i="1"/>
  <c r="Z117" i="1"/>
  <c r="AA112" i="1"/>
  <c r="AA114" i="1"/>
  <c r="Q158" i="15"/>
  <c r="Q194" i="15"/>
  <c r="Q195" i="15"/>
  <c r="Q196" i="15"/>
  <c r="Q160" i="15"/>
  <c r="O157" i="1"/>
  <c r="R135" i="16"/>
  <c r="P157" i="16"/>
  <c r="L20" i="8"/>
  <c r="L27" i="8"/>
  <c r="R215" i="17"/>
  <c r="AA124" i="17"/>
  <c r="AB119" i="17"/>
  <c r="AB121" i="17"/>
  <c r="AB123" i="17"/>
  <c r="M20" i="8"/>
  <c r="V132" i="17"/>
  <c r="W130" i="17"/>
  <c r="W131" i="17"/>
  <c r="U135" i="17"/>
  <c r="U139" i="17"/>
  <c r="U142" i="17"/>
  <c r="R139" i="16"/>
  <c r="R143" i="16"/>
  <c r="S132" i="1"/>
  <c r="S136" i="1"/>
  <c r="S134" i="1"/>
  <c r="P151" i="1"/>
  <c r="P152" i="1"/>
  <c r="V123" i="15"/>
  <c r="V124" i="15"/>
  <c r="U126" i="15"/>
  <c r="Z189" i="1"/>
  <c r="Z118" i="1"/>
  <c r="Z150" i="1"/>
  <c r="AC179" i="15"/>
  <c r="AC118" i="15"/>
  <c r="AC150" i="15"/>
  <c r="AA197" i="17"/>
  <c r="AA125" i="17"/>
  <c r="T125" i="1"/>
  <c r="AA116" i="1"/>
  <c r="Q146" i="16"/>
  <c r="Q148" i="16"/>
  <c r="Q149" i="16"/>
  <c r="Q145" i="16"/>
  <c r="R144" i="16"/>
  <c r="AD116" i="15"/>
  <c r="Q143" i="1"/>
  <c r="T166" i="17"/>
  <c r="T168" i="17"/>
  <c r="T170" i="17"/>
  <c r="T171" i="17"/>
  <c r="T174" i="17"/>
  <c r="S132" i="16"/>
  <c r="S133" i="16"/>
  <c r="S136" i="16"/>
  <c r="S134" i="16"/>
  <c r="S151" i="15"/>
  <c r="S152" i="15"/>
  <c r="AB116" i="16"/>
  <c r="AB117" i="16"/>
  <c r="AC112" i="16"/>
  <c r="AC114" i="16"/>
  <c r="S213" i="17"/>
  <c r="S175" i="17"/>
  <c r="T134" i="15"/>
  <c r="T136" i="15"/>
  <c r="T132" i="15"/>
  <c r="T133" i="15"/>
  <c r="S167" i="17"/>
  <c r="S169" i="17"/>
  <c r="R134" i="1"/>
  <c r="R136" i="1"/>
  <c r="T127" i="16"/>
  <c r="U125" i="16"/>
  <c r="R156" i="15"/>
  <c r="R157" i="15"/>
  <c r="L21" i="8"/>
  <c r="L45" i="8"/>
  <c r="L32" i="8"/>
  <c r="M27" i="8"/>
  <c r="M32" i="8"/>
  <c r="S214" i="17"/>
  <c r="AB124" i="17"/>
  <c r="AC119" i="17"/>
  <c r="AC121" i="17"/>
  <c r="AC123" i="17"/>
  <c r="M45" i="8"/>
  <c r="M21" i="8"/>
  <c r="U144" i="17"/>
  <c r="U146" i="17"/>
  <c r="U212" i="17"/>
  <c r="U140" i="17"/>
  <c r="U141" i="17"/>
  <c r="U143" i="17"/>
  <c r="V133" i="17"/>
  <c r="V135" i="17"/>
  <c r="V139" i="17"/>
  <c r="V140" i="17"/>
  <c r="W132" i="17"/>
  <c r="W133" i="17"/>
  <c r="W135" i="17"/>
  <c r="W139" i="17"/>
  <c r="T135" i="15"/>
  <c r="T167" i="17"/>
  <c r="T169" i="17"/>
  <c r="S135" i="16"/>
  <c r="R135" i="1"/>
  <c r="S133" i="1"/>
  <c r="S135" i="1"/>
  <c r="P154" i="1"/>
  <c r="P155" i="1"/>
  <c r="P156" i="1"/>
  <c r="S154" i="15"/>
  <c r="S155" i="15"/>
  <c r="S156" i="15"/>
  <c r="S158" i="15"/>
  <c r="S194" i="15"/>
  <c r="AD118" i="15"/>
  <c r="AD179" i="15"/>
  <c r="AD150" i="15"/>
  <c r="R138" i="1"/>
  <c r="R204" i="1"/>
  <c r="T138" i="15"/>
  <c r="AD117" i="15"/>
  <c r="AE112" i="15"/>
  <c r="AE114" i="15"/>
  <c r="AC116" i="16"/>
  <c r="U123" i="1"/>
  <c r="U124" i="1"/>
  <c r="T126" i="1"/>
  <c r="S138" i="16"/>
  <c r="S204" i="16"/>
  <c r="U127" i="15"/>
  <c r="S215" i="17"/>
  <c r="E55" i="8"/>
  <c r="AA189" i="1"/>
  <c r="AA118" i="1"/>
  <c r="AA150" i="1"/>
  <c r="Q151" i="16"/>
  <c r="Q152" i="16"/>
  <c r="Q146" i="1"/>
  <c r="Q148" i="1"/>
  <c r="Q149" i="1"/>
  <c r="Q145" i="1"/>
  <c r="R144" i="1"/>
  <c r="T213" i="17"/>
  <c r="T175" i="17"/>
  <c r="AA117" i="1"/>
  <c r="AB112" i="1"/>
  <c r="AB114" i="1"/>
  <c r="S138" i="1"/>
  <c r="S204" i="1"/>
  <c r="R145" i="16"/>
  <c r="S144" i="16"/>
  <c r="R146" i="16"/>
  <c r="R148" i="16"/>
  <c r="R160" i="15"/>
  <c r="R158" i="15"/>
  <c r="R194" i="15"/>
  <c r="R195" i="15"/>
  <c r="R196" i="15"/>
  <c r="V123" i="16"/>
  <c r="V124" i="16"/>
  <c r="U126" i="16"/>
  <c r="T128" i="16"/>
  <c r="T131" i="16"/>
  <c r="AB189" i="16"/>
  <c r="AB118" i="16"/>
  <c r="AB150" i="16"/>
  <c r="AB125" i="17"/>
  <c r="AB197" i="17"/>
  <c r="T214" i="17"/>
  <c r="T215" i="17"/>
  <c r="AC124" i="17"/>
  <c r="AD119" i="17"/>
  <c r="AD121" i="17"/>
  <c r="AD123" i="17"/>
  <c r="X130" i="17"/>
  <c r="X131" i="17"/>
  <c r="X132" i="17"/>
  <c r="Y130" i="17"/>
  <c r="Y131" i="17"/>
  <c r="Y132" i="17"/>
  <c r="Y133" i="17"/>
  <c r="Y135" i="17"/>
  <c r="Y139" i="17"/>
  <c r="V144" i="17"/>
  <c r="V146" i="17"/>
  <c r="V212" i="17"/>
  <c r="V142" i="17"/>
  <c r="S139" i="16"/>
  <c r="S143" i="16"/>
  <c r="V141" i="17"/>
  <c r="S160" i="15"/>
  <c r="U165" i="17"/>
  <c r="U170" i="17"/>
  <c r="U171" i="17"/>
  <c r="U174" i="17"/>
  <c r="U147" i="17"/>
  <c r="Q154" i="16"/>
  <c r="Q155" i="16"/>
  <c r="Q156" i="16"/>
  <c r="P158" i="1"/>
  <c r="P205" i="1"/>
  <c r="P206" i="1"/>
  <c r="P207" i="1"/>
  <c r="P160" i="1"/>
  <c r="AC118" i="16"/>
  <c r="AC189" i="16"/>
  <c r="AC150" i="16"/>
  <c r="AE116" i="15"/>
  <c r="AE117" i="15"/>
  <c r="AF112" i="15"/>
  <c r="AF114" i="15"/>
  <c r="S157" i="15"/>
  <c r="S195" i="15"/>
  <c r="T127" i="1"/>
  <c r="U125" i="1"/>
  <c r="T193" i="15"/>
  <c r="R149" i="16"/>
  <c r="E127" i="15"/>
  <c r="V125" i="15"/>
  <c r="T139" i="15"/>
  <c r="W140" i="17"/>
  <c r="AC117" i="16"/>
  <c r="AD112" i="16"/>
  <c r="AD114" i="16"/>
  <c r="T134" i="16"/>
  <c r="T132" i="16"/>
  <c r="T133" i="16"/>
  <c r="T136" i="16"/>
  <c r="Q151" i="1"/>
  <c r="Q152" i="1"/>
  <c r="U128" i="15"/>
  <c r="U131" i="15"/>
  <c r="R139" i="1"/>
  <c r="AC197" i="17"/>
  <c r="AC125" i="17"/>
  <c r="AB116" i="1"/>
  <c r="U127" i="16"/>
  <c r="E127" i="16"/>
  <c r="S139" i="1"/>
  <c r="P157" i="1"/>
  <c r="AB117" i="1"/>
  <c r="AC112" i="1"/>
  <c r="AC114" i="1"/>
  <c r="N20" i="8"/>
  <c r="F55" i="8"/>
  <c r="AD124" i="17"/>
  <c r="AE119" i="17"/>
  <c r="AE121" i="17"/>
  <c r="AE123" i="17"/>
  <c r="X133" i="17"/>
  <c r="X135" i="17"/>
  <c r="X139" i="17"/>
  <c r="X140" i="17"/>
  <c r="V143" i="17"/>
  <c r="W141" i="17"/>
  <c r="W142" i="17"/>
  <c r="W144" i="17"/>
  <c r="W146" i="17"/>
  <c r="W212" i="17"/>
  <c r="U166" i="17"/>
  <c r="U167" i="17"/>
  <c r="T135" i="16"/>
  <c r="T128" i="1"/>
  <c r="T131" i="1"/>
  <c r="T132" i="1"/>
  <c r="T133" i="1"/>
  <c r="U168" i="17"/>
  <c r="V165" i="17"/>
  <c r="V166" i="17"/>
  <c r="V123" i="1"/>
  <c r="V124" i="1"/>
  <c r="U126" i="1"/>
  <c r="Q154" i="1"/>
  <c r="Q155" i="1"/>
  <c r="Q156" i="1"/>
  <c r="Q160" i="16"/>
  <c r="Q158" i="16"/>
  <c r="Q205" i="16"/>
  <c r="Q206" i="16"/>
  <c r="Q207" i="16"/>
  <c r="Z130" i="17"/>
  <c r="Z131" i="17"/>
  <c r="Z132" i="17"/>
  <c r="S143" i="1"/>
  <c r="R151" i="16"/>
  <c r="R152" i="16"/>
  <c r="V147" i="17"/>
  <c r="AE179" i="15"/>
  <c r="AE118" i="15"/>
  <c r="AE150" i="15"/>
  <c r="T138" i="16"/>
  <c r="T204" i="16"/>
  <c r="Y140" i="17"/>
  <c r="U128" i="16"/>
  <c r="U131" i="16"/>
  <c r="R143" i="1"/>
  <c r="S145" i="16"/>
  <c r="T144" i="16"/>
  <c r="S146" i="16"/>
  <c r="S148" i="16"/>
  <c r="AF116" i="15"/>
  <c r="AD197" i="17"/>
  <c r="AD125" i="17"/>
  <c r="AB189" i="1"/>
  <c r="AB118" i="1"/>
  <c r="AB150" i="1"/>
  <c r="U175" i="17"/>
  <c r="U213" i="17"/>
  <c r="AC116" i="1"/>
  <c r="U134" i="15"/>
  <c r="U136" i="15"/>
  <c r="U132" i="15"/>
  <c r="U133" i="15"/>
  <c r="AD116" i="16"/>
  <c r="T143" i="15"/>
  <c r="E53" i="8"/>
  <c r="S196" i="15"/>
  <c r="Q157" i="16"/>
  <c r="W123" i="15"/>
  <c r="W124" i="15"/>
  <c r="W125" i="15"/>
  <c r="V126" i="15"/>
  <c r="V128" i="15"/>
  <c r="V131" i="15"/>
  <c r="V125" i="16"/>
  <c r="N27" i="8"/>
  <c r="N32" i="8"/>
  <c r="N45" i="8"/>
  <c r="N21" i="8"/>
  <c r="AC117" i="1"/>
  <c r="AD112" i="1"/>
  <c r="AD114" i="1"/>
  <c r="AD116" i="1"/>
  <c r="O20" i="8"/>
  <c r="U214" i="17"/>
  <c r="G55" i="8"/>
  <c r="U169" i="17"/>
  <c r="V167" i="17"/>
  <c r="T134" i="1"/>
  <c r="T135" i="1"/>
  <c r="W143" i="17"/>
  <c r="X141" i="17"/>
  <c r="X142" i="17"/>
  <c r="X144" i="17"/>
  <c r="X146" i="17"/>
  <c r="X212" i="17"/>
  <c r="T136" i="1"/>
  <c r="T138" i="1"/>
  <c r="T204" i="1"/>
  <c r="W147" i="17"/>
  <c r="V170" i="17"/>
  <c r="V171" i="17"/>
  <c r="V173" i="17"/>
  <c r="V174" i="17"/>
  <c r="S149" i="16"/>
  <c r="S151" i="16"/>
  <c r="S152" i="16"/>
  <c r="V168" i="17"/>
  <c r="AA130" i="17"/>
  <c r="AA131" i="17"/>
  <c r="AA132" i="17"/>
  <c r="Z133" i="17"/>
  <c r="Z135" i="17"/>
  <c r="Z139" i="17"/>
  <c r="Q158" i="1"/>
  <c r="Q205" i="1"/>
  <c r="Q206" i="1"/>
  <c r="Q207" i="1"/>
  <c r="Q160" i="1"/>
  <c r="U138" i="15"/>
  <c r="U139" i="15"/>
  <c r="AF118" i="15"/>
  <c r="AF179" i="15"/>
  <c r="AF150" i="15"/>
  <c r="X123" i="15"/>
  <c r="X124" i="15"/>
  <c r="X125" i="15"/>
  <c r="AC118" i="1"/>
  <c r="AC189" i="1"/>
  <c r="AC150" i="1"/>
  <c r="W165" i="17"/>
  <c r="V132" i="15"/>
  <c r="V134" i="15"/>
  <c r="V136" i="15"/>
  <c r="AF117" i="15"/>
  <c r="AG112" i="15"/>
  <c r="AG114" i="15"/>
  <c r="W123" i="16"/>
  <c r="W124" i="16"/>
  <c r="W125" i="16"/>
  <c r="W126" i="16"/>
  <c r="W128" i="16"/>
  <c r="W131" i="16"/>
  <c r="V126" i="16"/>
  <c r="V128" i="16"/>
  <c r="V131" i="16"/>
  <c r="W126" i="15"/>
  <c r="W128" i="15"/>
  <c r="W131" i="15"/>
  <c r="Q157" i="1"/>
  <c r="T146" i="15"/>
  <c r="T148" i="15"/>
  <c r="T149" i="15"/>
  <c r="T145" i="15"/>
  <c r="U144" i="15"/>
  <c r="R154" i="16"/>
  <c r="R155" i="16"/>
  <c r="R156" i="16"/>
  <c r="AE197" i="17"/>
  <c r="AE125" i="17"/>
  <c r="AD189" i="16"/>
  <c r="AD118" i="16"/>
  <c r="AD150" i="16"/>
  <c r="AE124" i="17"/>
  <c r="AF119" i="17"/>
  <c r="AF121" i="17"/>
  <c r="AD117" i="16"/>
  <c r="AE112" i="16"/>
  <c r="AE114" i="16"/>
  <c r="R146" i="1"/>
  <c r="R148" i="1"/>
  <c r="R149" i="1"/>
  <c r="R145" i="1"/>
  <c r="S144" i="1"/>
  <c r="S145" i="1"/>
  <c r="T144" i="1"/>
  <c r="U127" i="1"/>
  <c r="E127" i="1"/>
  <c r="U135" i="15"/>
  <c r="U132" i="16"/>
  <c r="U133" i="16"/>
  <c r="U134" i="16"/>
  <c r="U136" i="16"/>
  <c r="T139" i="16"/>
  <c r="AD117" i="1"/>
  <c r="AE112" i="1"/>
  <c r="AE114" i="1"/>
  <c r="P20" i="8"/>
  <c r="O32" i="8"/>
  <c r="O21" i="8"/>
  <c r="O27" i="8"/>
  <c r="O45" i="8"/>
  <c r="U215" i="17"/>
  <c r="V169" i="17"/>
  <c r="X143" i="17"/>
  <c r="Y141" i="17"/>
  <c r="Y142" i="17"/>
  <c r="Y144" i="17"/>
  <c r="X165" i="17"/>
  <c r="X166" i="17"/>
  <c r="X147" i="17"/>
  <c r="T139" i="1"/>
  <c r="T143" i="1"/>
  <c r="R160" i="16"/>
  <c r="R158" i="16"/>
  <c r="R205" i="16"/>
  <c r="R206" i="16"/>
  <c r="R207" i="16"/>
  <c r="S154" i="16"/>
  <c r="V213" i="17"/>
  <c r="V175" i="17"/>
  <c r="W132" i="16"/>
  <c r="AB130" i="17"/>
  <c r="AB131" i="17"/>
  <c r="AB132" i="17"/>
  <c r="AB133" i="17"/>
  <c r="AB135" i="17"/>
  <c r="AB139" i="17"/>
  <c r="AA133" i="17"/>
  <c r="AA135" i="17"/>
  <c r="AA139" i="17"/>
  <c r="T151" i="15"/>
  <c r="T152" i="15"/>
  <c r="V134" i="16"/>
  <c r="V136" i="16"/>
  <c r="V132" i="16"/>
  <c r="S146" i="1"/>
  <c r="S148" i="1"/>
  <c r="T143" i="16"/>
  <c r="V133" i="15"/>
  <c r="V135" i="15"/>
  <c r="V125" i="1"/>
  <c r="U143" i="15"/>
  <c r="U135" i="16"/>
  <c r="R151" i="1"/>
  <c r="R152" i="1"/>
  <c r="AG116" i="15"/>
  <c r="U193" i="15"/>
  <c r="Z140" i="17"/>
  <c r="U138" i="16"/>
  <c r="U204" i="16"/>
  <c r="Y123" i="15"/>
  <c r="Y124" i="15"/>
  <c r="Y125" i="15"/>
  <c r="AE116" i="16"/>
  <c r="Q20" i="8"/>
  <c r="AD118" i="1"/>
  <c r="AD189" i="1"/>
  <c r="AD150" i="1"/>
  <c r="X123" i="16"/>
  <c r="X124" i="16"/>
  <c r="X125" i="16"/>
  <c r="AF123" i="17"/>
  <c r="AE116" i="1"/>
  <c r="AE117" i="1"/>
  <c r="AF112" i="1"/>
  <c r="AF114" i="1"/>
  <c r="W166" i="17"/>
  <c r="W168" i="17"/>
  <c r="W170" i="17"/>
  <c r="R157" i="16"/>
  <c r="X126" i="15"/>
  <c r="X128" i="15"/>
  <c r="X131" i="15"/>
  <c r="U128" i="1"/>
  <c r="U131" i="1"/>
  <c r="W132" i="15"/>
  <c r="V138" i="15"/>
  <c r="V139" i="15"/>
  <c r="P32" i="8"/>
  <c r="P21" i="8"/>
  <c r="P45" i="8"/>
  <c r="P27" i="8"/>
  <c r="Q45" i="8"/>
  <c r="Q21" i="8"/>
  <c r="Q27" i="8"/>
  <c r="Q32" i="8"/>
  <c r="V178" i="17"/>
  <c r="V190" i="17"/>
  <c r="W167" i="17"/>
  <c r="W169" i="17"/>
  <c r="X167" i="17"/>
  <c r="X168" i="17"/>
  <c r="X170" i="17"/>
  <c r="W133" i="15"/>
  <c r="W134" i="15"/>
  <c r="W136" i="15"/>
  <c r="W138" i="15"/>
  <c r="W139" i="15"/>
  <c r="V133" i="16"/>
  <c r="V135" i="16"/>
  <c r="W133" i="16"/>
  <c r="U139" i="16"/>
  <c r="U143" i="16"/>
  <c r="AB140" i="17"/>
  <c r="R154" i="1"/>
  <c r="R155" i="1"/>
  <c r="Z123" i="15"/>
  <c r="Z124" i="15"/>
  <c r="Z125" i="15"/>
  <c r="Y126" i="15"/>
  <c r="Y128" i="15"/>
  <c r="Y131" i="15"/>
  <c r="AF116" i="1"/>
  <c r="Y123" i="16"/>
  <c r="Y124" i="16"/>
  <c r="Y125" i="16"/>
  <c r="X126" i="16"/>
  <c r="X128" i="16"/>
  <c r="X131" i="16"/>
  <c r="V193" i="15"/>
  <c r="W171" i="17"/>
  <c r="W173" i="17"/>
  <c r="W174" i="17"/>
  <c r="V138" i="16"/>
  <c r="V204" i="16"/>
  <c r="Y143" i="17"/>
  <c r="Z141" i="17"/>
  <c r="AE189" i="16"/>
  <c r="AE118" i="16"/>
  <c r="AE150" i="16"/>
  <c r="T145" i="16"/>
  <c r="U144" i="16"/>
  <c r="T146" i="16"/>
  <c r="T148" i="16"/>
  <c r="T149" i="16"/>
  <c r="Y146" i="17"/>
  <c r="Y212" i="17"/>
  <c r="AA140" i="17"/>
  <c r="AE117" i="16"/>
  <c r="AF112" i="16"/>
  <c r="AF114" i="16"/>
  <c r="U145" i="15"/>
  <c r="V144" i="15"/>
  <c r="U146" i="15"/>
  <c r="U148" i="15"/>
  <c r="U149" i="15"/>
  <c r="T154" i="15"/>
  <c r="T155" i="15"/>
  <c r="T156" i="15"/>
  <c r="T160" i="15"/>
  <c r="AC130" i="17"/>
  <c r="AC131" i="17"/>
  <c r="AC132" i="17"/>
  <c r="T145" i="1"/>
  <c r="U144" i="1"/>
  <c r="T146" i="1"/>
  <c r="T148" i="1"/>
  <c r="V143" i="15"/>
  <c r="AE118" i="1"/>
  <c r="AE189" i="1"/>
  <c r="AE150" i="1"/>
  <c r="S155" i="16"/>
  <c r="AF125" i="17"/>
  <c r="AF197" i="17"/>
  <c r="AG118" i="15"/>
  <c r="AG179" i="15"/>
  <c r="AG150" i="15"/>
  <c r="W123" i="1"/>
  <c r="W124" i="1"/>
  <c r="W125" i="1"/>
  <c r="V126" i="1"/>
  <c r="V128" i="1"/>
  <c r="V131" i="1"/>
  <c r="S149" i="1"/>
  <c r="U134" i="1"/>
  <c r="U132" i="1"/>
  <c r="U133" i="1"/>
  <c r="U136" i="1"/>
  <c r="X132" i="15"/>
  <c r="AF124" i="17"/>
  <c r="AG119" i="17"/>
  <c r="AG121" i="17"/>
  <c r="AG117" i="15"/>
  <c r="AH112" i="15"/>
  <c r="AH114" i="15"/>
  <c r="W135" i="15"/>
  <c r="X133" i="15"/>
  <c r="X134" i="15"/>
  <c r="X136" i="15"/>
  <c r="T158" i="15"/>
  <c r="T194" i="15"/>
  <c r="U135" i="1"/>
  <c r="Y147" i="17"/>
  <c r="Y165" i="17"/>
  <c r="Y166" i="17"/>
  <c r="Z123" i="16"/>
  <c r="Z124" i="16"/>
  <c r="Z125" i="16"/>
  <c r="Z126" i="16"/>
  <c r="Z128" i="16"/>
  <c r="Z131" i="16"/>
  <c r="Y126" i="16"/>
  <c r="Y128" i="16"/>
  <c r="Y131" i="16"/>
  <c r="W143" i="15"/>
  <c r="AA123" i="15"/>
  <c r="AA124" i="15"/>
  <c r="AA125" i="15"/>
  <c r="AA126" i="15"/>
  <c r="AA128" i="15"/>
  <c r="AA131" i="15"/>
  <c r="Z126" i="15"/>
  <c r="Z128" i="15"/>
  <c r="Z131" i="15"/>
  <c r="X123" i="1"/>
  <c r="X124" i="1"/>
  <c r="X125" i="1"/>
  <c r="W126" i="1"/>
  <c r="W128" i="1"/>
  <c r="W131" i="1"/>
  <c r="AG123" i="17"/>
  <c r="T157" i="15"/>
  <c r="U146" i="16"/>
  <c r="U148" i="16"/>
  <c r="U145" i="16"/>
  <c r="V144" i="16"/>
  <c r="S151" i="1"/>
  <c r="S152" i="1"/>
  <c r="X169" i="17"/>
  <c r="W193" i="15"/>
  <c r="S156" i="16"/>
  <c r="V145" i="15"/>
  <c r="W144" i="15"/>
  <c r="V146" i="15"/>
  <c r="V148" i="15"/>
  <c r="V198" i="17"/>
  <c r="V191" i="17"/>
  <c r="AF118" i="1"/>
  <c r="AF189" i="1"/>
  <c r="AF150" i="1"/>
  <c r="AD130" i="17"/>
  <c r="AD131" i="17"/>
  <c r="AD132" i="17"/>
  <c r="AD133" i="17"/>
  <c r="AD135" i="17"/>
  <c r="AD139" i="17"/>
  <c r="V134" i="1"/>
  <c r="V136" i="1"/>
  <c r="V132" i="1"/>
  <c r="W134" i="16"/>
  <c r="W136" i="16"/>
  <c r="AC133" i="17"/>
  <c r="AC135" i="17"/>
  <c r="AC139" i="17"/>
  <c r="Z142" i="17"/>
  <c r="Z144" i="17"/>
  <c r="T151" i="16"/>
  <c r="T152" i="16"/>
  <c r="V139" i="16"/>
  <c r="V194" i="17"/>
  <c r="AF117" i="1"/>
  <c r="AG112" i="1"/>
  <c r="AG114" i="1"/>
  <c r="R156" i="1"/>
  <c r="R157" i="1"/>
  <c r="U151" i="15"/>
  <c r="U152" i="15"/>
  <c r="AF116" i="16"/>
  <c r="R20" i="8"/>
  <c r="X132" i="16"/>
  <c r="Y132" i="15"/>
  <c r="U138" i="1"/>
  <c r="U204" i="1"/>
  <c r="W213" i="17"/>
  <c r="W175" i="17"/>
  <c r="X171" i="17"/>
  <c r="X173" i="17"/>
  <c r="X174" i="17"/>
  <c r="AH116" i="15"/>
  <c r="R32" i="8"/>
  <c r="R45" i="8"/>
  <c r="R21" i="8"/>
  <c r="R27" i="8"/>
  <c r="V192" i="17"/>
  <c r="W178" i="17"/>
  <c r="W190" i="17"/>
  <c r="V133" i="1"/>
  <c r="V135" i="1"/>
  <c r="T195" i="15"/>
  <c r="F53" i="8"/>
  <c r="V149" i="15"/>
  <c r="V151" i="15"/>
  <c r="V152" i="15"/>
  <c r="T149" i="1"/>
  <c r="T151" i="1"/>
  <c r="T152" i="1"/>
  <c r="U154" i="15"/>
  <c r="U155" i="15"/>
  <c r="Y123" i="1"/>
  <c r="Y124" i="1"/>
  <c r="Y125" i="1"/>
  <c r="X126" i="1"/>
  <c r="X128" i="1"/>
  <c r="X131" i="1"/>
  <c r="AA132" i="15"/>
  <c r="T154" i="16"/>
  <c r="Z132" i="16"/>
  <c r="AH179" i="15"/>
  <c r="AH118" i="15"/>
  <c r="AH150" i="15"/>
  <c r="X213" i="17"/>
  <c r="X175" i="17"/>
  <c r="AF118" i="16"/>
  <c r="AF189" i="16"/>
  <c r="AF150" i="16"/>
  <c r="V209" i="17"/>
  <c r="W135" i="16"/>
  <c r="X133" i="16"/>
  <c r="AE130" i="17"/>
  <c r="AE131" i="17"/>
  <c r="AE132" i="17"/>
  <c r="AG197" i="17"/>
  <c r="AG125" i="17"/>
  <c r="AH117" i="15"/>
  <c r="AI112" i="15"/>
  <c r="AI114" i="15"/>
  <c r="AG116" i="1"/>
  <c r="AG117" i="1"/>
  <c r="AH112" i="1"/>
  <c r="AH114" i="1"/>
  <c r="U139" i="1"/>
  <c r="AF117" i="16"/>
  <c r="AG112" i="16"/>
  <c r="AG114" i="16"/>
  <c r="V143" i="16"/>
  <c r="V204" i="17"/>
  <c r="AG124" i="17"/>
  <c r="AH119" i="17"/>
  <c r="AH121" i="17"/>
  <c r="S154" i="1"/>
  <c r="S155" i="1"/>
  <c r="W132" i="1"/>
  <c r="W146" i="15"/>
  <c r="W148" i="15"/>
  <c r="W145" i="15"/>
  <c r="X144" i="15"/>
  <c r="V138" i="1"/>
  <c r="V204" i="1"/>
  <c r="X135" i="15"/>
  <c r="Y133" i="15"/>
  <c r="S160" i="16"/>
  <c r="S158" i="16"/>
  <c r="S205" i="16"/>
  <c r="Y132" i="16"/>
  <c r="Z146" i="17"/>
  <c r="Z212" i="17"/>
  <c r="Z143" i="17"/>
  <c r="AA141" i="17"/>
  <c r="X138" i="15"/>
  <c r="S157" i="16"/>
  <c r="Y167" i="17"/>
  <c r="U149" i="16"/>
  <c r="R160" i="1"/>
  <c r="R158" i="1"/>
  <c r="R205" i="1"/>
  <c r="R206" i="1"/>
  <c r="R207" i="1"/>
  <c r="AC140" i="17"/>
  <c r="Z132" i="15"/>
  <c r="W138" i="16"/>
  <c r="W204" i="16"/>
  <c r="AD140" i="17"/>
  <c r="AB123" i="15"/>
  <c r="AB124" i="15"/>
  <c r="AB125" i="15"/>
  <c r="AA123" i="16"/>
  <c r="AA124" i="16"/>
  <c r="AA125" i="16"/>
  <c r="S206" i="16"/>
  <c r="X178" i="17"/>
  <c r="X190" i="17"/>
  <c r="X194" i="17"/>
  <c r="X209" i="17"/>
  <c r="X214" i="17"/>
  <c r="W133" i="1"/>
  <c r="W134" i="1"/>
  <c r="W136" i="1"/>
  <c r="W138" i="1"/>
  <c r="W204" i="1"/>
  <c r="T196" i="15"/>
  <c r="V139" i="1"/>
  <c r="V143" i="1"/>
  <c r="W139" i="16"/>
  <c r="W143" i="16"/>
  <c r="Z165" i="17"/>
  <c r="Z166" i="17"/>
  <c r="W149" i="15"/>
  <c r="W151" i="15"/>
  <c r="W152" i="15"/>
  <c r="Y134" i="15"/>
  <c r="Y136" i="15"/>
  <c r="Z123" i="1"/>
  <c r="Z124" i="1"/>
  <c r="Z125" i="1"/>
  <c r="Y126" i="1"/>
  <c r="Y128" i="1"/>
  <c r="Y131" i="1"/>
  <c r="AC123" i="15"/>
  <c r="AC124" i="15"/>
  <c r="AC125" i="15"/>
  <c r="AB126" i="15"/>
  <c r="AB128" i="15"/>
  <c r="AB131" i="15"/>
  <c r="AH116" i="1"/>
  <c r="AH117" i="1"/>
  <c r="AI112" i="1"/>
  <c r="AI114" i="1"/>
  <c r="X134" i="16"/>
  <c r="X136" i="16"/>
  <c r="AH123" i="17"/>
  <c r="V231" i="17"/>
  <c r="V232" i="17"/>
  <c r="V233" i="17"/>
  <c r="V205" i="17"/>
  <c r="H61" i="8"/>
  <c r="AF130" i="17"/>
  <c r="AF131" i="17"/>
  <c r="AF132" i="17"/>
  <c r="T155" i="16"/>
  <c r="X132" i="1"/>
  <c r="W198" i="17"/>
  <c r="W191" i="17"/>
  <c r="AI116" i="15"/>
  <c r="AI117" i="15"/>
  <c r="AJ112" i="15"/>
  <c r="AJ114" i="15"/>
  <c r="AB123" i="16"/>
  <c r="AB124" i="16"/>
  <c r="AB125" i="16"/>
  <c r="U151" i="16"/>
  <c r="U152" i="16"/>
  <c r="W194" i="17"/>
  <c r="AE133" i="17"/>
  <c r="AE135" i="17"/>
  <c r="AE139" i="17"/>
  <c r="V145" i="16"/>
  <c r="W144" i="16"/>
  <c r="V146" i="16"/>
  <c r="V148" i="16"/>
  <c r="V154" i="15"/>
  <c r="AG118" i="1"/>
  <c r="AG189" i="1"/>
  <c r="AG150" i="1"/>
  <c r="S156" i="1"/>
  <c r="S157" i="1"/>
  <c r="AG116" i="16"/>
  <c r="S20" i="8"/>
  <c r="X193" i="15"/>
  <c r="AA142" i="17"/>
  <c r="AA144" i="17"/>
  <c r="Y168" i="17"/>
  <c r="Y170" i="17"/>
  <c r="Z147" i="17"/>
  <c r="U143" i="1"/>
  <c r="V214" i="17"/>
  <c r="AA126" i="16"/>
  <c r="AA128" i="16"/>
  <c r="AA131" i="16"/>
  <c r="X139" i="15"/>
  <c r="S207" i="16"/>
  <c r="E54" i="8"/>
  <c r="T154" i="1"/>
  <c r="U156" i="15"/>
  <c r="U157" i="15"/>
  <c r="S45" i="8"/>
  <c r="S21" i="8"/>
  <c r="S27" i="8"/>
  <c r="S32" i="8"/>
  <c r="W192" i="17"/>
  <c r="W135" i="1"/>
  <c r="X133" i="1"/>
  <c r="W139" i="1"/>
  <c r="W143" i="1"/>
  <c r="AA143" i="17"/>
  <c r="AB141" i="17"/>
  <c r="AB142" i="17"/>
  <c r="AB144" i="17"/>
  <c r="Y135" i="15"/>
  <c r="Z133" i="15"/>
  <c r="Z134" i="15"/>
  <c r="Z136" i="15"/>
  <c r="T155" i="1"/>
  <c r="T156" i="1"/>
  <c r="T157" i="1"/>
  <c r="AG130" i="17"/>
  <c r="AG131" i="17"/>
  <c r="AG132" i="17"/>
  <c r="AF133" i="17"/>
  <c r="AF135" i="17"/>
  <c r="AF139" i="17"/>
  <c r="AD123" i="15"/>
  <c r="AD124" i="15"/>
  <c r="AD125" i="15"/>
  <c r="AC126" i="15"/>
  <c r="AC128" i="15"/>
  <c r="AC131" i="15"/>
  <c r="AC123" i="16"/>
  <c r="AC124" i="16"/>
  <c r="AC125" i="16"/>
  <c r="AC126" i="16"/>
  <c r="AC128" i="16"/>
  <c r="AC131" i="16"/>
  <c r="AB126" i="16"/>
  <c r="AB128" i="16"/>
  <c r="AB131" i="16"/>
  <c r="U154" i="16"/>
  <c r="AA123" i="1"/>
  <c r="AA124" i="1"/>
  <c r="AA125" i="1"/>
  <c r="AA126" i="1"/>
  <c r="AA128" i="1"/>
  <c r="AA131" i="1"/>
  <c r="Z126" i="1"/>
  <c r="Z128" i="1"/>
  <c r="Z131" i="1"/>
  <c r="W154" i="15"/>
  <c r="X143" i="15"/>
  <c r="AJ116" i="15"/>
  <c r="W145" i="16"/>
  <c r="X144" i="16"/>
  <c r="W146" i="16"/>
  <c r="W148" i="16"/>
  <c r="X198" i="17"/>
  <c r="X204" i="17"/>
  <c r="X191" i="17"/>
  <c r="T156" i="16"/>
  <c r="T157" i="16"/>
  <c r="X138" i="16"/>
  <c r="X204" i="16"/>
  <c r="Y132" i="1"/>
  <c r="J55" i="8"/>
  <c r="AA132" i="16"/>
  <c r="X135" i="16"/>
  <c r="Y133" i="16"/>
  <c r="U146" i="1"/>
  <c r="U148" i="1"/>
  <c r="U149" i="1"/>
  <c r="U145" i="1"/>
  <c r="V144" i="1"/>
  <c r="V145" i="1"/>
  <c r="W144" i="1"/>
  <c r="AH189" i="1"/>
  <c r="AH118" i="1"/>
  <c r="AH150" i="1"/>
  <c r="AG189" i="16"/>
  <c r="AG118" i="16"/>
  <c r="AG150" i="16"/>
  <c r="AG117" i="16"/>
  <c r="AH112" i="16"/>
  <c r="AH114" i="16"/>
  <c r="V155" i="15"/>
  <c r="AE140" i="17"/>
  <c r="W204" i="17"/>
  <c r="AH197" i="17"/>
  <c r="AH125" i="17"/>
  <c r="AB132" i="15"/>
  <c r="AI116" i="1"/>
  <c r="AI117" i="1"/>
  <c r="AJ112" i="1"/>
  <c r="AJ114" i="1"/>
  <c r="Y171" i="17"/>
  <c r="Y173" i="17"/>
  <c r="Y174" i="17"/>
  <c r="U160" i="15"/>
  <c r="U158" i="15"/>
  <c r="U194" i="15"/>
  <c r="V215" i="17"/>
  <c r="H55" i="8"/>
  <c r="Y169" i="17"/>
  <c r="Z167" i="17"/>
  <c r="S158" i="1"/>
  <c r="S205" i="1"/>
  <c r="S160" i="1"/>
  <c r="V149" i="16"/>
  <c r="W209" i="17"/>
  <c r="AH124" i="17"/>
  <c r="AI119" i="17"/>
  <c r="AI121" i="17"/>
  <c r="AA146" i="17"/>
  <c r="AA212" i="17"/>
  <c r="AI118" i="15"/>
  <c r="AI179" i="15"/>
  <c r="AI150" i="15"/>
  <c r="Y138" i="15"/>
  <c r="Y139" i="15"/>
  <c r="S206" i="1"/>
  <c r="E40" i="8"/>
  <c r="X192" i="17"/>
  <c r="T158" i="1"/>
  <c r="T205" i="1"/>
  <c r="T206" i="1"/>
  <c r="F52" i="8"/>
  <c r="T160" i="1"/>
  <c r="X139" i="16"/>
  <c r="X143" i="16"/>
  <c r="AA165" i="17"/>
  <c r="AA166" i="17"/>
  <c r="AB143" i="17"/>
  <c r="AC141" i="17"/>
  <c r="AC142" i="17"/>
  <c r="AC144" i="17"/>
  <c r="Z135" i="15"/>
  <c r="AA133" i="15"/>
  <c r="AA134" i="15"/>
  <c r="AA136" i="15"/>
  <c r="AA132" i="1"/>
  <c r="AH130" i="17"/>
  <c r="AH131" i="17"/>
  <c r="AH132" i="17"/>
  <c r="AG133" i="17"/>
  <c r="AG135" i="17"/>
  <c r="AG139" i="17"/>
  <c r="AE123" i="15"/>
  <c r="AE124" i="15"/>
  <c r="AE125" i="15"/>
  <c r="AD126" i="15"/>
  <c r="AD128" i="15"/>
  <c r="AD131" i="15"/>
  <c r="Y143" i="15"/>
  <c r="V151" i="16"/>
  <c r="V152" i="16"/>
  <c r="V146" i="1"/>
  <c r="V148" i="1"/>
  <c r="Y213" i="17"/>
  <c r="Y175" i="17"/>
  <c r="AJ118" i="15"/>
  <c r="AJ179" i="15"/>
  <c r="AJ150" i="15"/>
  <c r="Z132" i="1"/>
  <c r="AC132" i="15"/>
  <c r="X134" i="1"/>
  <c r="X136" i="1"/>
  <c r="W231" i="17"/>
  <c r="W232" i="17"/>
  <c r="W233" i="17"/>
  <c r="W205" i="17"/>
  <c r="X205" i="17"/>
  <c r="I61" i="8"/>
  <c r="E52" i="8"/>
  <c r="S207" i="1"/>
  <c r="AJ117" i="15"/>
  <c r="AK112" i="15"/>
  <c r="AK114" i="15"/>
  <c r="U155" i="16"/>
  <c r="Z168" i="17"/>
  <c r="Z170" i="17"/>
  <c r="AI118" i="1"/>
  <c r="AI189" i="1"/>
  <c r="AI150" i="1"/>
  <c r="AB146" i="17"/>
  <c r="AB212" i="17"/>
  <c r="T158" i="16"/>
  <c r="T205" i="16"/>
  <c r="T160" i="16"/>
  <c r="X146" i="15"/>
  <c r="X148" i="15"/>
  <c r="X149" i="15"/>
  <c r="X145" i="15"/>
  <c r="Y144" i="15"/>
  <c r="AB132" i="16"/>
  <c r="AB123" i="1"/>
  <c r="AB124" i="1"/>
  <c r="AB125" i="1"/>
  <c r="AB126" i="1"/>
  <c r="AB128" i="1"/>
  <c r="AB131" i="1"/>
  <c r="AI123" i="17"/>
  <c r="AH116" i="16"/>
  <c r="U151" i="1"/>
  <c r="U152" i="1"/>
  <c r="AD123" i="16"/>
  <c r="AD124" i="16"/>
  <c r="AD125" i="16"/>
  <c r="AD126" i="16"/>
  <c r="AD128" i="16"/>
  <c r="AD131" i="16"/>
  <c r="AF140" i="17"/>
  <c r="AJ116" i="1"/>
  <c r="V156" i="15"/>
  <c r="V157" i="15"/>
  <c r="W155" i="15"/>
  <c r="AC132" i="16"/>
  <c r="Y134" i="16"/>
  <c r="Y136" i="16"/>
  <c r="J61" i="8"/>
  <c r="X231" i="17"/>
  <c r="Y193" i="15"/>
  <c r="AA147" i="17"/>
  <c r="W214" i="17"/>
  <c r="U195" i="15"/>
  <c r="W145" i="1"/>
  <c r="X144" i="1"/>
  <c r="W146" i="1"/>
  <c r="W148" i="1"/>
  <c r="Z138" i="15"/>
  <c r="Z139" i="15"/>
  <c r="T206" i="16"/>
  <c r="F40" i="8"/>
  <c r="AH117" i="16"/>
  <c r="AI112" i="16"/>
  <c r="AI114" i="16"/>
  <c r="AI116" i="16"/>
  <c r="U20" i="8"/>
  <c r="T20" i="8"/>
  <c r="Y178" i="17"/>
  <c r="AI124" i="17"/>
  <c r="AJ119" i="17"/>
  <c r="AJ121" i="17"/>
  <c r="AJ123" i="17"/>
  <c r="T207" i="1"/>
  <c r="W149" i="16"/>
  <c r="W151" i="16"/>
  <c r="W152" i="16"/>
  <c r="AB165" i="17"/>
  <c r="AB166" i="17"/>
  <c r="X232" i="17"/>
  <c r="X233" i="17"/>
  <c r="AA135" i="15"/>
  <c r="AB133" i="15"/>
  <c r="AB134" i="15"/>
  <c r="AB136" i="15"/>
  <c r="U154" i="1"/>
  <c r="U155" i="1"/>
  <c r="U156" i="1"/>
  <c r="W156" i="15"/>
  <c r="AF123" i="15"/>
  <c r="AF124" i="15"/>
  <c r="AF125" i="15"/>
  <c r="AE126" i="15"/>
  <c r="AE128" i="15"/>
  <c r="AE131" i="15"/>
  <c r="AB132" i="1"/>
  <c r="AI130" i="17"/>
  <c r="AI131" i="17"/>
  <c r="AI132" i="17"/>
  <c r="AH133" i="17"/>
  <c r="AH135" i="17"/>
  <c r="AH139" i="17"/>
  <c r="AD132" i="16"/>
  <c r="AC146" i="17"/>
  <c r="AC212" i="17"/>
  <c r="Z169" i="17"/>
  <c r="AA167" i="17"/>
  <c r="V149" i="1"/>
  <c r="AK116" i="15"/>
  <c r="AK117" i="15"/>
  <c r="AL112" i="15"/>
  <c r="AL114" i="15"/>
  <c r="G53" i="8"/>
  <c r="U196" i="15"/>
  <c r="AC143" i="17"/>
  <c r="AD141" i="17"/>
  <c r="V160" i="15"/>
  <c r="V158" i="15"/>
  <c r="V194" i="15"/>
  <c r="AI125" i="17"/>
  <c r="AI197" i="17"/>
  <c r="AA138" i="15"/>
  <c r="AA139" i="15"/>
  <c r="AG140" i="17"/>
  <c r="AE123" i="16"/>
  <c r="AE124" i="16"/>
  <c r="AE125" i="16"/>
  <c r="X145" i="16"/>
  <c r="Y144" i="16"/>
  <c r="X146" i="16"/>
  <c r="X148" i="16"/>
  <c r="V154" i="16"/>
  <c r="Z171" i="17"/>
  <c r="Z173" i="17"/>
  <c r="Z174" i="17"/>
  <c r="AJ118" i="1"/>
  <c r="AJ189" i="1"/>
  <c r="AJ150" i="1"/>
  <c r="Z193" i="15"/>
  <c r="AJ117" i="1"/>
  <c r="AK112" i="1"/>
  <c r="AK114" i="1"/>
  <c r="X138" i="1"/>
  <c r="X204" i="1"/>
  <c r="Y145" i="15"/>
  <c r="Z144" i="15"/>
  <c r="Y146" i="15"/>
  <c r="Y148" i="15"/>
  <c r="AH118" i="16"/>
  <c r="AH189" i="16"/>
  <c r="AH150" i="16"/>
  <c r="X151" i="15"/>
  <c r="X152" i="15"/>
  <c r="T207" i="16"/>
  <c r="F54" i="8"/>
  <c r="X135" i="1"/>
  <c r="Y133" i="1"/>
  <c r="Y190" i="17"/>
  <c r="Y194" i="17"/>
  <c r="AD132" i="15"/>
  <c r="Z143" i="15"/>
  <c r="AC123" i="1"/>
  <c r="AC124" i="1"/>
  <c r="AC125" i="1"/>
  <c r="I55" i="8"/>
  <c r="W215" i="17"/>
  <c r="X215" i="17"/>
  <c r="Y138" i="16"/>
  <c r="Y204" i="16"/>
  <c r="Y135" i="16"/>
  <c r="Z133" i="16"/>
  <c r="AB147" i="17"/>
  <c r="U156" i="16"/>
  <c r="U157" i="16"/>
  <c r="T45" i="8"/>
  <c r="T21" i="8"/>
  <c r="T27" i="8"/>
  <c r="T32" i="8"/>
  <c r="U27" i="8"/>
  <c r="U32" i="8"/>
  <c r="U45" i="8"/>
  <c r="U21" i="8"/>
  <c r="Y149" i="15"/>
  <c r="Y151" i="15"/>
  <c r="Y152" i="15"/>
  <c r="X139" i="1"/>
  <c r="X143" i="1"/>
  <c r="Y139" i="16"/>
  <c r="Y143" i="16"/>
  <c r="AL116" i="15"/>
  <c r="AD123" i="1"/>
  <c r="AD124" i="1"/>
  <c r="AD125" i="1"/>
  <c r="AC126" i="1"/>
  <c r="AC128" i="1"/>
  <c r="AC131" i="1"/>
  <c r="W154" i="16"/>
  <c r="AF123" i="16"/>
  <c r="AF124" i="16"/>
  <c r="AF125" i="16"/>
  <c r="AE126" i="16"/>
  <c r="AE128" i="16"/>
  <c r="AE131" i="16"/>
  <c r="U160" i="1"/>
  <c r="U158" i="1"/>
  <c r="U205" i="1"/>
  <c r="U206" i="1"/>
  <c r="AA168" i="17"/>
  <c r="AA170" i="17"/>
  <c r="AA143" i="15"/>
  <c r="Y209" i="17"/>
  <c r="AJ197" i="17"/>
  <c r="AJ125" i="17"/>
  <c r="AI189" i="16"/>
  <c r="AI118" i="16"/>
  <c r="AI150" i="16"/>
  <c r="Y198" i="17"/>
  <c r="Y191" i="17"/>
  <c r="V155" i="16"/>
  <c r="AJ124" i="17"/>
  <c r="AK119" i="17"/>
  <c r="AK121" i="17"/>
  <c r="V163" i="15"/>
  <c r="V151" i="1"/>
  <c r="W149" i="1"/>
  <c r="AI117" i="16"/>
  <c r="AJ112" i="16"/>
  <c r="AJ114" i="16"/>
  <c r="X154" i="15"/>
  <c r="W158" i="15"/>
  <c r="W194" i="15"/>
  <c r="W160" i="15"/>
  <c r="Y134" i="1"/>
  <c r="Y136" i="1"/>
  <c r="AA193" i="15"/>
  <c r="AH140" i="17"/>
  <c r="AG123" i="15"/>
  <c r="AG124" i="15"/>
  <c r="AG125" i="15"/>
  <c r="W157" i="15"/>
  <c r="Z134" i="16"/>
  <c r="Z136" i="16"/>
  <c r="X149" i="16"/>
  <c r="AC147" i="17"/>
  <c r="AJ130" i="17"/>
  <c r="AJ131" i="17"/>
  <c r="AJ132" i="17"/>
  <c r="AF126" i="15"/>
  <c r="AF128" i="15"/>
  <c r="AF131" i="15"/>
  <c r="AE132" i="15"/>
  <c r="Z146" i="15"/>
  <c r="Z148" i="15"/>
  <c r="Z145" i="15"/>
  <c r="AA144" i="15"/>
  <c r="AC165" i="17"/>
  <c r="AD142" i="17"/>
  <c r="AD144" i="17"/>
  <c r="AK116" i="1"/>
  <c r="AK117" i="1"/>
  <c r="AL112" i="1"/>
  <c r="AL114" i="1"/>
  <c r="Z213" i="17"/>
  <c r="Z175" i="17"/>
  <c r="AI133" i="17"/>
  <c r="AI135" i="17"/>
  <c r="AI139" i="17"/>
  <c r="AB138" i="15"/>
  <c r="U160" i="16"/>
  <c r="U158" i="16"/>
  <c r="U205" i="16"/>
  <c r="AK179" i="15"/>
  <c r="AK118" i="15"/>
  <c r="AK150" i="15"/>
  <c r="AB135" i="15"/>
  <c r="AC133" i="15"/>
  <c r="U157" i="1"/>
  <c r="U206" i="16"/>
  <c r="G40" i="8"/>
  <c r="Y192" i="17"/>
  <c r="Z178" i="17"/>
  <c r="Z190" i="17"/>
  <c r="Z194" i="17"/>
  <c r="AD143" i="17"/>
  <c r="AE141" i="17"/>
  <c r="AE142" i="17"/>
  <c r="AE144" i="17"/>
  <c r="X155" i="15"/>
  <c r="X156" i="15"/>
  <c r="X157" i="15"/>
  <c r="AL116" i="1"/>
  <c r="AL117" i="1"/>
  <c r="AM112" i="1"/>
  <c r="AM114" i="1"/>
  <c r="AK130" i="17"/>
  <c r="AK131" i="17"/>
  <c r="AK132" i="17"/>
  <c r="AJ133" i="17"/>
  <c r="AJ135" i="17"/>
  <c r="AJ139" i="17"/>
  <c r="AG123" i="16"/>
  <c r="AG124" i="16"/>
  <c r="AG125" i="16"/>
  <c r="AF126" i="16"/>
  <c r="AF128" i="16"/>
  <c r="AF131" i="16"/>
  <c r="Y154" i="15"/>
  <c r="AH123" i="15"/>
  <c r="AH124" i="15"/>
  <c r="AH125" i="15"/>
  <c r="AG126" i="15"/>
  <c r="AG128" i="15"/>
  <c r="AG131" i="15"/>
  <c r="AE123" i="1"/>
  <c r="AE124" i="1"/>
  <c r="AE125" i="1"/>
  <c r="AD126" i="1"/>
  <c r="AD128" i="1"/>
  <c r="AD131" i="1"/>
  <c r="AF132" i="15"/>
  <c r="U207" i="1"/>
  <c r="G52" i="8"/>
  <c r="AC166" i="17"/>
  <c r="Y135" i="1"/>
  <c r="Z133" i="1"/>
  <c r="X145" i="1"/>
  <c r="Y144" i="1"/>
  <c r="X146" i="1"/>
  <c r="X148" i="1"/>
  <c r="W163" i="15"/>
  <c r="W151" i="1"/>
  <c r="W152" i="1"/>
  <c r="AE132" i="16"/>
  <c r="AC132" i="1"/>
  <c r="Y138" i="1"/>
  <c r="Y204" i="1"/>
  <c r="Z138" i="16"/>
  <c r="Z204" i="16"/>
  <c r="V152" i="1"/>
  <c r="Y204" i="17"/>
  <c r="Y214" i="17"/>
  <c r="Z135" i="16"/>
  <c r="AA133" i="16"/>
  <c r="V164" i="15"/>
  <c r="V165" i="15"/>
  <c r="V166" i="15"/>
  <c r="V168" i="15"/>
  <c r="AA145" i="15"/>
  <c r="AB144" i="15"/>
  <c r="AA146" i="15"/>
  <c r="AA148" i="15"/>
  <c r="AJ116" i="16"/>
  <c r="U207" i="16"/>
  <c r="G54" i="8"/>
  <c r="AC134" i="15"/>
  <c r="AC136" i="15"/>
  <c r="AK118" i="1"/>
  <c r="AK189" i="1"/>
  <c r="AK150" i="1"/>
  <c r="AB193" i="15"/>
  <c r="Z149" i="15"/>
  <c r="AB139" i="15"/>
  <c r="AI140" i="17"/>
  <c r="X151" i="16"/>
  <c r="X152" i="16"/>
  <c r="AK123" i="17"/>
  <c r="AA171" i="17"/>
  <c r="AA173" i="17"/>
  <c r="AA174" i="17"/>
  <c r="AL179" i="15"/>
  <c r="AL118" i="15"/>
  <c r="AL150" i="15"/>
  <c r="AD146" i="17"/>
  <c r="AD212" i="17"/>
  <c r="Y146" i="16"/>
  <c r="Y148" i="16"/>
  <c r="Y145" i="16"/>
  <c r="Z144" i="16"/>
  <c r="V156" i="16"/>
  <c r="AA169" i="17"/>
  <c r="AB167" i="17"/>
  <c r="AL117" i="15"/>
  <c r="AM112" i="15"/>
  <c r="AM114" i="15"/>
  <c r="AJ117" i="16"/>
  <c r="AK112" i="16"/>
  <c r="AK114" i="16"/>
  <c r="V20" i="8"/>
  <c r="AD165" i="17"/>
  <c r="AD166" i="17"/>
  <c r="AE143" i="17"/>
  <c r="AF141" i="17"/>
  <c r="AF142" i="17"/>
  <c r="AF144" i="17"/>
  <c r="Y149" i="16"/>
  <c r="Y151" i="16"/>
  <c r="Y152" i="16"/>
  <c r="AC135" i="15"/>
  <c r="AD133" i="15"/>
  <c r="AD134" i="15"/>
  <c r="AD136" i="15"/>
  <c r="X149" i="1"/>
  <c r="X151" i="1"/>
  <c r="X152" i="1"/>
  <c r="AF123" i="1"/>
  <c r="AF124" i="1"/>
  <c r="AF125" i="1"/>
  <c r="AE126" i="1"/>
  <c r="AE128" i="1"/>
  <c r="AE131" i="1"/>
  <c r="AL130" i="17"/>
  <c r="AL131" i="17"/>
  <c r="AL132" i="17"/>
  <c r="AL133" i="17"/>
  <c r="AL135" i="17"/>
  <c r="AL139" i="17"/>
  <c r="AK133" i="17"/>
  <c r="AK135" i="17"/>
  <c r="AK139" i="17"/>
  <c r="V172" i="15"/>
  <c r="V176" i="15"/>
  <c r="V191" i="15"/>
  <c r="AM116" i="15"/>
  <c r="AH123" i="16"/>
  <c r="AH124" i="16"/>
  <c r="AH125" i="16"/>
  <c r="AH126" i="16"/>
  <c r="AH128" i="16"/>
  <c r="AH131" i="16"/>
  <c r="AB168" i="17"/>
  <c r="AB170" i="17"/>
  <c r="AD147" i="17"/>
  <c r="Z151" i="15"/>
  <c r="AA149" i="15"/>
  <c r="AC138" i="15"/>
  <c r="AC139" i="15"/>
  <c r="Y215" i="17"/>
  <c r="K55" i="8"/>
  <c r="Z209" i="17"/>
  <c r="AD132" i="1"/>
  <c r="AJ140" i="17"/>
  <c r="AI123" i="15"/>
  <c r="AI124" i="15"/>
  <c r="AI125" i="15"/>
  <c r="K61" i="8"/>
  <c r="Y205" i="17"/>
  <c r="Y231" i="17"/>
  <c r="Y232" i="17"/>
  <c r="Y233" i="17"/>
  <c r="Y139" i="1"/>
  <c r="Z198" i="17"/>
  <c r="Z204" i="17"/>
  <c r="Z191" i="17"/>
  <c r="V160" i="16"/>
  <c r="V158" i="16"/>
  <c r="V205" i="16"/>
  <c r="AA213" i="17"/>
  <c r="AA175" i="17"/>
  <c r="V157" i="16"/>
  <c r="W155" i="16"/>
  <c r="AK125" i="17"/>
  <c r="AK197" i="17"/>
  <c r="V154" i="1"/>
  <c r="V155" i="1"/>
  <c r="X160" i="15"/>
  <c r="X158" i="15"/>
  <c r="X194" i="15"/>
  <c r="AK124" i="17"/>
  <c r="AL119" i="17"/>
  <c r="AL121" i="17"/>
  <c r="V167" i="15"/>
  <c r="AE146" i="17"/>
  <c r="AE212" i="17"/>
  <c r="Z134" i="1"/>
  <c r="Z136" i="1"/>
  <c r="Y155" i="15"/>
  <c r="X154" i="16"/>
  <c r="AJ118" i="16"/>
  <c r="AJ189" i="16"/>
  <c r="AJ150" i="16"/>
  <c r="AA134" i="16"/>
  <c r="AA136" i="16"/>
  <c r="Z139" i="16"/>
  <c r="W154" i="1"/>
  <c r="AG132" i="15"/>
  <c r="AF132" i="16"/>
  <c r="AL118" i="1"/>
  <c r="AL189" i="1"/>
  <c r="AL150" i="1"/>
  <c r="AB143" i="15"/>
  <c r="AK116" i="16"/>
  <c r="AK117" i="16"/>
  <c r="AL112" i="16"/>
  <c r="AL114" i="16"/>
  <c r="W164" i="15"/>
  <c r="AH126" i="15"/>
  <c r="AH128" i="15"/>
  <c r="AH131" i="15"/>
  <c r="AG126" i="16"/>
  <c r="AG128" i="16"/>
  <c r="AG131" i="16"/>
  <c r="AM116" i="1"/>
  <c r="AM117" i="1"/>
  <c r="AN112" i="1"/>
  <c r="AN114" i="1"/>
  <c r="V27" i="8"/>
  <c r="V32" i="8"/>
  <c r="V21" i="8"/>
  <c r="V45" i="8"/>
  <c r="V163" i="16"/>
  <c r="V164" i="16"/>
  <c r="V165" i="16"/>
  <c r="V166" i="16"/>
  <c r="V168" i="16"/>
  <c r="W20" i="8"/>
  <c r="Z192" i="17"/>
  <c r="AA178" i="17"/>
  <c r="AA190" i="17"/>
  <c r="AA194" i="17"/>
  <c r="AA209" i="17"/>
  <c r="AA214" i="17"/>
  <c r="AE147" i="17"/>
  <c r="W165" i="15"/>
  <c r="W166" i="15"/>
  <c r="W168" i="15"/>
  <c r="Z152" i="15"/>
  <c r="Z154" i="15"/>
  <c r="Z135" i="1"/>
  <c r="AA133" i="1"/>
  <c r="AA134" i="1"/>
  <c r="AA136" i="1"/>
  <c r="AL140" i="17"/>
  <c r="AJ123" i="15"/>
  <c r="AJ124" i="15"/>
  <c r="AJ125" i="15"/>
  <c r="AI126" i="15"/>
  <c r="AI128" i="15"/>
  <c r="AI131" i="15"/>
  <c r="X154" i="1"/>
  <c r="AH132" i="16"/>
  <c r="AG123" i="1"/>
  <c r="AG124" i="1"/>
  <c r="AG125" i="1"/>
  <c r="AG126" i="1"/>
  <c r="AG128" i="1"/>
  <c r="AG131" i="1"/>
  <c r="AF126" i="1"/>
  <c r="AF128" i="1"/>
  <c r="AF131" i="1"/>
  <c r="AH132" i="15"/>
  <c r="AA135" i="16"/>
  <c r="AB133" i="16"/>
  <c r="AD138" i="15"/>
  <c r="AD139" i="15"/>
  <c r="AC143" i="15"/>
  <c r="AB169" i="17"/>
  <c r="AC167" i="17"/>
  <c r="AK140" i="17"/>
  <c r="AB171" i="17"/>
  <c r="AB173" i="17"/>
  <c r="AB174" i="17"/>
  <c r="AB146" i="15"/>
  <c r="AB148" i="15"/>
  <c r="AB145" i="15"/>
  <c r="AC144" i="15"/>
  <c r="AE165" i="17"/>
  <c r="X163" i="15"/>
  <c r="AD135" i="15"/>
  <c r="AE133" i="15"/>
  <c r="AC193" i="15"/>
  <c r="V195" i="15"/>
  <c r="AI123" i="16"/>
  <c r="AI124" i="16"/>
  <c r="AI125" i="16"/>
  <c r="AF146" i="17"/>
  <c r="AF212" i="17"/>
  <c r="Y156" i="15"/>
  <c r="Y157" i="15"/>
  <c r="V156" i="1"/>
  <c r="Z205" i="17"/>
  <c r="Z231" i="17"/>
  <c r="Z232" i="17"/>
  <c r="Z233" i="17"/>
  <c r="L61" i="8"/>
  <c r="AM179" i="15"/>
  <c r="AM118" i="15"/>
  <c r="AM150" i="15"/>
  <c r="AE132" i="1"/>
  <c r="AG132" i="16"/>
  <c r="Y154" i="16"/>
  <c r="W156" i="16"/>
  <c r="W157" i="16"/>
  <c r="X155" i="16"/>
  <c r="AM130" i="17"/>
  <c r="AM131" i="17"/>
  <c r="AM132" i="17"/>
  <c r="AA151" i="15"/>
  <c r="AA152" i="15"/>
  <c r="AM189" i="1"/>
  <c r="AM118" i="1"/>
  <c r="AM150" i="1"/>
  <c r="AK118" i="16"/>
  <c r="AK189" i="16"/>
  <c r="AK150" i="16"/>
  <c r="AF143" i="17"/>
  <c r="AG141" i="17"/>
  <c r="Y143" i="1"/>
  <c r="AM117" i="15"/>
  <c r="AN112" i="15"/>
  <c r="AN114" i="15"/>
  <c r="AA138" i="16"/>
  <c r="AA204" i="16"/>
  <c r="AN116" i="1"/>
  <c r="AN117" i="1"/>
  <c r="AL116" i="16"/>
  <c r="Z143" i="16"/>
  <c r="Z138" i="1"/>
  <c r="Z204" i="1"/>
  <c r="AL123" i="17"/>
  <c r="Z214" i="17"/>
  <c r="V180" i="15"/>
  <c r="V173" i="15"/>
  <c r="V174" i="15"/>
  <c r="W170" i="15"/>
  <c r="W171" i="15"/>
  <c r="X20" i="8"/>
  <c r="X45" i="8"/>
  <c r="W27" i="8"/>
  <c r="W32" i="8"/>
  <c r="W21" i="8"/>
  <c r="W45" i="8"/>
  <c r="W172" i="15"/>
  <c r="W180" i="15"/>
  <c r="X21" i="8"/>
  <c r="AF147" i="17"/>
  <c r="AF165" i="17"/>
  <c r="AF166" i="17"/>
  <c r="W167" i="15"/>
  <c r="AB149" i="15"/>
  <c r="AB151" i="15"/>
  <c r="AB152" i="15"/>
  <c r="V182" i="16"/>
  <c r="V186" i="16"/>
  <c r="V201" i="16"/>
  <c r="AJ123" i="16"/>
  <c r="AJ124" i="16"/>
  <c r="AJ125" i="16"/>
  <c r="AI126" i="16"/>
  <c r="AI128" i="16"/>
  <c r="AI131" i="16"/>
  <c r="AK123" i="15"/>
  <c r="AK124" i="15"/>
  <c r="AK125" i="15"/>
  <c r="AK126" i="15"/>
  <c r="AK128" i="15"/>
  <c r="AK131" i="15"/>
  <c r="AJ126" i="15"/>
  <c r="AJ128" i="15"/>
  <c r="AJ131" i="15"/>
  <c r="AD143" i="15"/>
  <c r="X156" i="16"/>
  <c r="AB175" i="17"/>
  <c r="AB213" i="17"/>
  <c r="AL197" i="17"/>
  <c r="AL125" i="17"/>
  <c r="AH123" i="1"/>
  <c r="AH124" i="1"/>
  <c r="AH125" i="1"/>
  <c r="AH126" i="1"/>
  <c r="AH128" i="1"/>
  <c r="AH131" i="1"/>
  <c r="AI132" i="15"/>
  <c r="Z139" i="1"/>
  <c r="AN130" i="17"/>
  <c r="AA138" i="1"/>
  <c r="AA204" i="1"/>
  <c r="AN118" i="1"/>
  <c r="AN189" i="1"/>
  <c r="E116" i="1"/>
  <c r="AN150" i="1"/>
  <c r="AA139" i="16"/>
  <c r="Z155" i="15"/>
  <c r="AA198" i="17"/>
  <c r="AA204" i="17"/>
  <c r="AA191" i="17"/>
  <c r="AE134" i="15"/>
  <c r="AE136" i="15"/>
  <c r="AC168" i="17"/>
  <c r="AC170" i="17"/>
  <c r="AL189" i="16"/>
  <c r="AL118" i="16"/>
  <c r="AL150" i="16"/>
  <c r="AE166" i="17"/>
  <c r="AB134" i="16"/>
  <c r="AB136" i="16"/>
  <c r="V186" i="15"/>
  <c r="Z145" i="16"/>
  <c r="AA144" i="16"/>
  <c r="Z146" i="16"/>
  <c r="Z148" i="16"/>
  <c r="Z149" i="16"/>
  <c r="M55" i="8"/>
  <c r="AC145" i="15"/>
  <c r="AD144" i="15"/>
  <c r="AC146" i="15"/>
  <c r="AC148" i="15"/>
  <c r="AN116" i="15"/>
  <c r="AN117" i="15"/>
  <c r="AA154" i="15"/>
  <c r="V160" i="1"/>
  <c r="V158" i="1"/>
  <c r="V205" i="1"/>
  <c r="H40" i="8"/>
  <c r="H53" i="8"/>
  <c r="V196" i="15"/>
  <c r="X164" i="15"/>
  <c r="Z215" i="17"/>
  <c r="AA215" i="17"/>
  <c r="L55" i="8"/>
  <c r="Y146" i="1"/>
  <c r="Y148" i="1"/>
  <c r="Y149" i="1"/>
  <c r="Y145" i="1"/>
  <c r="Z144" i="1"/>
  <c r="AM133" i="17"/>
  <c r="AM135" i="17"/>
  <c r="AM139" i="17"/>
  <c r="W160" i="16"/>
  <c r="W158" i="16"/>
  <c r="W205" i="16"/>
  <c r="Y160" i="15"/>
  <c r="Y158" i="15"/>
  <c r="Y194" i="15"/>
  <c r="V157" i="1"/>
  <c r="W155" i="1"/>
  <c r="AF132" i="1"/>
  <c r="V167" i="16"/>
  <c r="AD193" i="15"/>
  <c r="AG132" i="1"/>
  <c r="AL124" i="17"/>
  <c r="AM119" i="17"/>
  <c r="AM121" i="17"/>
  <c r="AL117" i="16"/>
  <c r="AM112" i="16"/>
  <c r="AM114" i="16"/>
  <c r="AG142" i="17"/>
  <c r="AG144" i="17"/>
  <c r="AA135" i="1"/>
  <c r="AB133" i="1"/>
  <c r="X32" i="8"/>
  <c r="X27" i="8"/>
  <c r="V163" i="1"/>
  <c r="H34" i="8"/>
  <c r="H47" i="8"/>
  <c r="W176" i="15"/>
  <c r="W191" i="15"/>
  <c r="W173" i="15"/>
  <c r="W174" i="15"/>
  <c r="X170" i="15"/>
  <c r="X171" i="15"/>
  <c r="V206" i="16"/>
  <c r="V207" i="16"/>
  <c r="W163" i="16"/>
  <c r="W164" i="16"/>
  <c r="W165" i="16"/>
  <c r="W166" i="16"/>
  <c r="W168" i="16"/>
  <c r="AA192" i="17"/>
  <c r="AB178" i="17"/>
  <c r="AB190" i="17"/>
  <c r="AB194" i="17"/>
  <c r="AB209" i="17"/>
  <c r="AB214" i="17"/>
  <c r="X165" i="15"/>
  <c r="X166" i="15"/>
  <c r="X168" i="15"/>
  <c r="AC149" i="15"/>
  <c r="AC151" i="15"/>
  <c r="AC152" i="15"/>
  <c r="AG143" i="17"/>
  <c r="AH141" i="17"/>
  <c r="AH142" i="17"/>
  <c r="AH144" i="17"/>
  <c r="AC169" i="17"/>
  <c r="AD167" i="17"/>
  <c r="AD168" i="17"/>
  <c r="AD170" i="17"/>
  <c r="AB135" i="16"/>
  <c r="AC133" i="16"/>
  <c r="AC134" i="16"/>
  <c r="AC136" i="16"/>
  <c r="AK123" i="16"/>
  <c r="AK124" i="16"/>
  <c r="AK125" i="16"/>
  <c r="AJ126" i="16"/>
  <c r="AJ128" i="16"/>
  <c r="AJ131" i="16"/>
  <c r="AE138" i="15"/>
  <c r="AE139" i="15"/>
  <c r="Y151" i="1"/>
  <c r="Y152" i="1"/>
  <c r="H59" i="8"/>
  <c r="V187" i="15"/>
  <c r="V212" i="15"/>
  <c r="V213" i="15"/>
  <c r="V214" i="15"/>
  <c r="AE135" i="15"/>
  <c r="AF133" i="15"/>
  <c r="AA139" i="1"/>
  <c r="AM116" i="16"/>
  <c r="Z151" i="16"/>
  <c r="Z152" i="16"/>
  <c r="AL123" i="15"/>
  <c r="AL124" i="15"/>
  <c r="AL125" i="15"/>
  <c r="W195" i="15"/>
  <c r="W156" i="1"/>
  <c r="W157" i="1"/>
  <c r="X155" i="1"/>
  <c r="W186" i="15"/>
  <c r="AI123" i="1"/>
  <c r="AI124" i="1"/>
  <c r="AI125" i="1"/>
  <c r="X160" i="16"/>
  <c r="X158" i="16"/>
  <c r="X205" i="16"/>
  <c r="AI132" i="16"/>
  <c r="AM140" i="17"/>
  <c r="AM123" i="17"/>
  <c r="AA143" i="16"/>
  <c r="AB138" i="16"/>
  <c r="AB204" i="16"/>
  <c r="AA205" i="17"/>
  <c r="AA231" i="17"/>
  <c r="AA232" i="17"/>
  <c r="AA233" i="17"/>
  <c r="M61" i="8"/>
  <c r="E150" i="1"/>
  <c r="X157" i="16"/>
  <c r="Y155" i="16"/>
  <c r="AB134" i="1"/>
  <c r="AB136" i="1"/>
  <c r="AH132" i="1"/>
  <c r="AG146" i="17"/>
  <c r="AG212" i="17"/>
  <c r="AN131" i="17"/>
  <c r="E130" i="17"/>
  <c r="AD145" i="15"/>
  <c r="AE144" i="15"/>
  <c r="AD146" i="15"/>
  <c r="AD148" i="15"/>
  <c r="AK132" i="15"/>
  <c r="Y163" i="15"/>
  <c r="V164" i="1"/>
  <c r="V165" i="1"/>
  <c r="V166" i="1"/>
  <c r="V168" i="1"/>
  <c r="AN118" i="15"/>
  <c r="AN179" i="15"/>
  <c r="E116" i="15"/>
  <c r="AN150" i="15"/>
  <c r="AC171" i="17"/>
  <c r="AC173" i="17"/>
  <c r="AC174" i="17"/>
  <c r="Z156" i="15"/>
  <c r="Z157" i="15"/>
  <c r="AA155" i="15"/>
  <c r="E189" i="1"/>
  <c r="Z143" i="1"/>
  <c r="AB154" i="15"/>
  <c r="AJ132" i="15"/>
  <c r="V190" i="16"/>
  <c r="V183" i="16"/>
  <c r="V184" i="16"/>
  <c r="H54" i="8"/>
  <c r="X172" i="15"/>
  <c r="X163" i="16"/>
  <c r="AM124" i="17"/>
  <c r="AN119" i="17"/>
  <c r="AN121" i="17"/>
  <c r="AN123" i="17"/>
  <c r="Y20" i="8"/>
  <c r="X167" i="15"/>
  <c r="AH143" i="17"/>
  <c r="AI141" i="17"/>
  <c r="AI142" i="17"/>
  <c r="AI144" i="17"/>
  <c r="AG147" i="17"/>
  <c r="AC135" i="16"/>
  <c r="AD133" i="16"/>
  <c r="AD134" i="16"/>
  <c r="AD136" i="16"/>
  <c r="AB135" i="1"/>
  <c r="AC133" i="1"/>
  <c r="AC154" i="15"/>
  <c r="Y154" i="1"/>
  <c r="AL123" i="16"/>
  <c r="AL124" i="16"/>
  <c r="AL125" i="16"/>
  <c r="AK126" i="16"/>
  <c r="AK128" i="16"/>
  <c r="AK131" i="16"/>
  <c r="V182" i="1"/>
  <c r="V186" i="1"/>
  <c r="V201" i="1"/>
  <c r="AA156" i="15"/>
  <c r="AC213" i="17"/>
  <c r="AC175" i="17"/>
  <c r="AM123" i="15"/>
  <c r="AM124" i="15"/>
  <c r="AM125" i="15"/>
  <c r="AL126" i="15"/>
  <c r="AL128" i="15"/>
  <c r="AL131" i="15"/>
  <c r="W182" i="16"/>
  <c r="W186" i="16"/>
  <c r="W201" i="16"/>
  <c r="AJ123" i="1"/>
  <c r="AJ124" i="1"/>
  <c r="AJ125" i="1"/>
  <c r="AI126" i="1"/>
  <c r="AI128" i="1"/>
  <c r="AI131" i="1"/>
  <c r="Z154" i="16"/>
  <c r="Z146" i="1"/>
  <c r="Z148" i="1"/>
  <c r="Z149" i="1"/>
  <c r="Z145" i="1"/>
  <c r="AA144" i="1"/>
  <c r="Y164" i="15"/>
  <c r="AF134" i="15"/>
  <c r="AF136" i="15"/>
  <c r="E131" i="17"/>
  <c r="AN132" i="17"/>
  <c r="AN133" i="17"/>
  <c r="W160" i="1"/>
  <c r="W158" i="1"/>
  <c r="W205" i="1"/>
  <c r="I40" i="8"/>
  <c r="AD171" i="17"/>
  <c r="AD173" i="17"/>
  <c r="AD174" i="17"/>
  <c r="V196" i="16"/>
  <c r="X164" i="16"/>
  <c r="E179" i="15"/>
  <c r="AC138" i="16"/>
  <c r="AC204" i="16"/>
  <c r="AB139" i="16"/>
  <c r="X156" i="1"/>
  <c r="X157" i="1"/>
  <c r="AM118" i="16"/>
  <c r="AM189" i="16"/>
  <c r="AM150" i="16"/>
  <c r="AD169" i="17"/>
  <c r="AE167" i="17"/>
  <c r="X180" i="15"/>
  <c r="X173" i="15"/>
  <c r="X174" i="15"/>
  <c r="Y170" i="15"/>
  <c r="Y171" i="15"/>
  <c r="V167" i="1"/>
  <c r="Z160" i="15"/>
  <c r="Z158" i="15"/>
  <c r="Z194" i="15"/>
  <c r="I59" i="8"/>
  <c r="W187" i="15"/>
  <c r="W212" i="15"/>
  <c r="W213" i="15"/>
  <c r="W214" i="15"/>
  <c r="I53" i="8"/>
  <c r="W196" i="15"/>
  <c r="AM117" i="16"/>
  <c r="AN112" i="16"/>
  <c r="AN114" i="16"/>
  <c r="X176" i="15"/>
  <c r="X191" i="15"/>
  <c r="E150" i="15"/>
  <c r="Y156" i="16"/>
  <c r="Y157" i="16"/>
  <c r="N55" i="8"/>
  <c r="AB215" i="17"/>
  <c r="AJ132" i="16"/>
  <c r="AG165" i="17"/>
  <c r="AB138" i="1"/>
  <c r="AB204" i="1"/>
  <c r="AA145" i="16"/>
  <c r="AB144" i="16"/>
  <c r="AA146" i="16"/>
  <c r="AA148" i="16"/>
  <c r="AA149" i="16"/>
  <c r="AB198" i="17"/>
  <c r="AB204" i="17"/>
  <c r="AB191" i="17"/>
  <c r="AE193" i="15"/>
  <c r="W167" i="16"/>
  <c r="AE143" i="15"/>
  <c r="AH146" i="17"/>
  <c r="AH212" i="17"/>
  <c r="AD149" i="15"/>
  <c r="AM125" i="17"/>
  <c r="AM197" i="17"/>
  <c r="AA143" i="1"/>
  <c r="V206" i="1"/>
  <c r="H35" i="8"/>
  <c r="W163" i="1"/>
  <c r="I34" i="8"/>
  <c r="I47" i="8"/>
  <c r="W206" i="16"/>
  <c r="W207" i="16"/>
  <c r="Y27" i="8"/>
  <c r="Y32" i="8"/>
  <c r="AB192" i="17"/>
  <c r="AB26" i="8"/>
  <c r="AC178" i="17"/>
  <c r="AC190" i="17"/>
  <c r="AC194" i="17"/>
  <c r="AC209" i="17"/>
  <c r="AC214" i="17"/>
  <c r="Y45" i="8"/>
  <c r="Y21" i="8"/>
  <c r="Y165" i="15"/>
  <c r="Y166" i="15"/>
  <c r="Y168" i="15"/>
  <c r="Y172" i="15"/>
  <c r="AD135" i="16"/>
  <c r="AE133" i="16"/>
  <c r="AE134" i="16"/>
  <c r="AE136" i="16"/>
  <c r="AC139" i="16"/>
  <c r="AC143" i="16"/>
  <c r="Z155" i="16"/>
  <c r="Z156" i="16"/>
  <c r="AF135" i="15"/>
  <c r="AG133" i="15"/>
  <c r="AG134" i="15"/>
  <c r="AG136" i="15"/>
  <c r="AC134" i="1"/>
  <c r="AC136" i="1"/>
  <c r="AC138" i="1"/>
  <c r="AC204" i="1"/>
  <c r="H52" i="8"/>
  <c r="H28" i="8"/>
  <c r="V207" i="1"/>
  <c r="AK123" i="1"/>
  <c r="AK124" i="1"/>
  <c r="AK125" i="1"/>
  <c r="AK126" i="1"/>
  <c r="AK128" i="1"/>
  <c r="AK131" i="1"/>
  <c r="AJ126" i="1"/>
  <c r="AJ128" i="1"/>
  <c r="AJ131" i="1"/>
  <c r="AD213" i="17"/>
  <c r="AD175" i="17"/>
  <c r="AN123" i="15"/>
  <c r="AM126" i="15"/>
  <c r="AM128" i="15"/>
  <c r="AM131" i="15"/>
  <c r="AA158" i="15"/>
  <c r="AA194" i="15"/>
  <c r="AA160" i="15"/>
  <c r="N61" i="8"/>
  <c r="AB205" i="17"/>
  <c r="AB231" i="17"/>
  <c r="AB232" i="17"/>
  <c r="AB233" i="17"/>
  <c r="AD138" i="16"/>
  <c r="AD204" i="16"/>
  <c r="V197" i="16"/>
  <c r="V223" i="16"/>
  <c r="V224" i="16"/>
  <c r="V225" i="16"/>
  <c r="H60" i="8"/>
  <c r="W190" i="16"/>
  <c r="W183" i="16"/>
  <c r="W184" i="16"/>
  <c r="AA157" i="15"/>
  <c r="AB155" i="15"/>
  <c r="AM123" i="16"/>
  <c r="AM124" i="16"/>
  <c r="AM125" i="16"/>
  <c r="AN116" i="16"/>
  <c r="AN117" i="16"/>
  <c r="Z163" i="15"/>
  <c r="AI143" i="17"/>
  <c r="AJ141" i="17"/>
  <c r="AE146" i="15"/>
  <c r="AE148" i="15"/>
  <c r="AE145" i="15"/>
  <c r="AF144" i="15"/>
  <c r="Y158" i="16"/>
  <c r="Y205" i="16"/>
  <c r="Y160" i="16"/>
  <c r="X160" i="1"/>
  <c r="X158" i="1"/>
  <c r="X205" i="1"/>
  <c r="J40" i="8"/>
  <c r="AL132" i="15"/>
  <c r="AG166" i="17"/>
  <c r="AN135" i="17"/>
  <c r="E133" i="17"/>
  <c r="AH165" i="17"/>
  <c r="AA151" i="16"/>
  <c r="AA152" i="16"/>
  <c r="X186" i="15"/>
  <c r="AF138" i="15"/>
  <c r="AF139" i="15"/>
  <c r="Z151" i="1"/>
  <c r="Z152" i="1"/>
  <c r="V190" i="1"/>
  <c r="H36" i="8"/>
  <c r="V183" i="1"/>
  <c r="V184" i="1"/>
  <c r="Y155" i="1"/>
  <c r="AA145" i="1"/>
  <c r="AB144" i="1"/>
  <c r="AA146" i="1"/>
  <c r="AA148" i="1"/>
  <c r="AE168" i="17"/>
  <c r="AE170" i="17"/>
  <c r="AI132" i="1"/>
  <c r="AK132" i="16"/>
  <c r="AD151" i="15"/>
  <c r="AD152" i="15"/>
  <c r="AB139" i="1"/>
  <c r="AB143" i="16"/>
  <c r="X165" i="16"/>
  <c r="AN125" i="17"/>
  <c r="AN197" i="17"/>
  <c r="E123" i="17"/>
  <c r="AI146" i="17"/>
  <c r="AI212" i="17"/>
  <c r="AH147" i="17"/>
  <c r="X195" i="15"/>
  <c r="W164" i="1"/>
  <c r="W165" i="1"/>
  <c r="AN124" i="17"/>
  <c r="AL126" i="16"/>
  <c r="AL128" i="16"/>
  <c r="AL131" i="16"/>
  <c r="I54" i="8"/>
  <c r="H29" i="8"/>
  <c r="H49" i="8"/>
  <c r="X163" i="1"/>
  <c r="X164" i="1"/>
  <c r="W166" i="1"/>
  <c r="W167" i="1"/>
  <c r="X165" i="1"/>
  <c r="X166" i="1"/>
  <c r="J34" i="8"/>
  <c r="J47" i="8"/>
  <c r="H48" i="8"/>
  <c r="H41" i="8"/>
  <c r="Y163" i="16"/>
  <c r="Y164" i="16"/>
  <c r="Z20" i="8"/>
  <c r="AD178" i="17"/>
  <c r="AD190" i="17"/>
  <c r="Y167" i="15"/>
  <c r="AE149" i="15"/>
  <c r="AE151" i="15"/>
  <c r="AE152" i="15"/>
  <c r="AD139" i="16"/>
  <c r="AD143" i="16"/>
  <c r="AE135" i="16"/>
  <c r="AF133" i="16"/>
  <c r="AF134" i="16"/>
  <c r="AF136" i="16"/>
  <c r="AG135" i="15"/>
  <c r="AH133" i="15"/>
  <c r="AH134" i="15"/>
  <c r="AH136" i="15"/>
  <c r="AA149" i="1"/>
  <c r="AA151" i="1"/>
  <c r="AA152" i="1"/>
  <c r="AC135" i="1"/>
  <c r="AD133" i="1"/>
  <c r="AD134" i="1"/>
  <c r="AD136" i="1"/>
  <c r="AD138" i="1"/>
  <c r="AD204" i="1"/>
  <c r="AK132" i="1"/>
  <c r="AD154" i="15"/>
  <c r="AC215" i="17"/>
  <c r="O55" i="8"/>
  <c r="AN123" i="16"/>
  <c r="AM126" i="16"/>
  <c r="AM128" i="16"/>
  <c r="AM131" i="16"/>
  <c r="AH166" i="17"/>
  <c r="AE171" i="17"/>
  <c r="AE173" i="17"/>
  <c r="AE174" i="17"/>
  <c r="E135" i="17"/>
  <c r="AN139" i="17"/>
  <c r="X168" i="1"/>
  <c r="Z160" i="16"/>
  <c r="Z158" i="16"/>
  <c r="Z205" i="16"/>
  <c r="AJ132" i="1"/>
  <c r="Y156" i="1"/>
  <c r="Y157" i="1"/>
  <c r="E197" i="17"/>
  <c r="W196" i="16"/>
  <c r="W168" i="1"/>
  <c r="AL132" i="16"/>
  <c r="AI147" i="17"/>
  <c r="X166" i="16"/>
  <c r="X168" i="16"/>
  <c r="AE169" i="17"/>
  <c r="AF167" i="17"/>
  <c r="V196" i="1"/>
  <c r="Y180" i="15"/>
  <c r="Y173" i="15"/>
  <c r="Y174" i="15"/>
  <c r="Z170" i="15"/>
  <c r="Z171" i="15"/>
  <c r="AM132" i="15"/>
  <c r="J53" i="8"/>
  <c r="X196" i="15"/>
  <c r="AI165" i="17"/>
  <c r="AB145" i="16"/>
  <c r="AC144" i="16"/>
  <c r="AC146" i="16"/>
  <c r="AC148" i="16"/>
  <c r="AB146" i="16"/>
  <c r="AB148" i="16"/>
  <c r="AB149" i="16"/>
  <c r="AA154" i="16"/>
  <c r="AE138" i="16"/>
  <c r="AE204" i="16"/>
  <c r="X187" i="15"/>
  <c r="J59" i="8"/>
  <c r="X212" i="15"/>
  <c r="X213" i="15"/>
  <c r="X214" i="15"/>
  <c r="AN189" i="16"/>
  <c r="AN118" i="16"/>
  <c r="E116" i="16"/>
  <c r="AN150" i="16"/>
  <c r="Z154" i="1"/>
  <c r="AJ142" i="17"/>
  <c r="AJ144" i="17"/>
  <c r="AA163" i="15"/>
  <c r="AF143" i="15"/>
  <c r="AC139" i="1"/>
  <c r="Z164" i="15"/>
  <c r="AB156" i="15"/>
  <c r="AN124" i="15"/>
  <c r="E123" i="15"/>
  <c r="AB143" i="1"/>
  <c r="AC198" i="17"/>
  <c r="AC204" i="17"/>
  <c r="AC191" i="17"/>
  <c r="AL123" i="1"/>
  <c r="AL124" i="1"/>
  <c r="AL125" i="1"/>
  <c r="AG138" i="15"/>
  <c r="AG139" i="15"/>
  <c r="AF193" i="15"/>
  <c r="Z157" i="16"/>
  <c r="Y176" i="15"/>
  <c r="Y191" i="15"/>
  <c r="Z163" i="16"/>
  <c r="Z32" i="8"/>
  <c r="AB32" i="8"/>
  <c r="Z21" i="8"/>
  <c r="AB21" i="8"/>
  <c r="AB20" i="8"/>
  <c r="Z27" i="8"/>
  <c r="AB27" i="8"/>
  <c r="Z45" i="8"/>
  <c r="AB45" i="8"/>
  <c r="AC192" i="17"/>
  <c r="Z165" i="15"/>
  <c r="Z166" i="15"/>
  <c r="Z168" i="15"/>
  <c r="AF135" i="16"/>
  <c r="AG133" i="16"/>
  <c r="AG134" i="16"/>
  <c r="AG136" i="16"/>
  <c r="AD135" i="1"/>
  <c r="AE133" i="1"/>
  <c r="AE134" i="1"/>
  <c r="AE136" i="1"/>
  <c r="Z155" i="1"/>
  <c r="Z156" i="1"/>
  <c r="Z157" i="1"/>
  <c r="AM123" i="1"/>
  <c r="AM124" i="1"/>
  <c r="AM125" i="1"/>
  <c r="AL126" i="1"/>
  <c r="AL128" i="1"/>
  <c r="AL131" i="1"/>
  <c r="AA154" i="1"/>
  <c r="AE154" i="15"/>
  <c r="AE175" i="17"/>
  <c r="AE213" i="17"/>
  <c r="Z167" i="15"/>
  <c r="E150" i="16"/>
  <c r="Z172" i="15"/>
  <c r="X167" i="1"/>
  <c r="Z164" i="16"/>
  <c r="AF138" i="16"/>
  <c r="AF204" i="16"/>
  <c r="AA164" i="15"/>
  <c r="AE139" i="16"/>
  <c r="AB151" i="16"/>
  <c r="AB152" i="16"/>
  <c r="Y186" i="15"/>
  <c r="Y160" i="1"/>
  <c r="Y158" i="1"/>
  <c r="Y205" i="1"/>
  <c r="K40" i="8"/>
  <c r="X182" i="1"/>
  <c r="X186" i="1"/>
  <c r="X201" i="1"/>
  <c r="X206" i="1"/>
  <c r="AC145" i="16"/>
  <c r="AD144" i="16"/>
  <c r="AD146" i="16"/>
  <c r="AD148" i="16"/>
  <c r="AF145" i="15"/>
  <c r="AG144" i="15"/>
  <c r="AF146" i="15"/>
  <c r="AF148" i="15"/>
  <c r="AF149" i="15"/>
  <c r="H58" i="8"/>
  <c r="V223" i="1"/>
  <c r="V224" i="1"/>
  <c r="V225" i="1"/>
  <c r="V197" i="1"/>
  <c r="AM132" i="16"/>
  <c r="E124" i="15"/>
  <c r="AN125" i="15"/>
  <c r="AN126" i="15"/>
  <c r="AG143" i="15"/>
  <c r="AB160" i="15"/>
  <c r="AB158" i="15"/>
  <c r="AB194" i="15"/>
  <c r="AJ146" i="17"/>
  <c r="AJ212" i="17"/>
  <c r="AI166" i="17"/>
  <c r="AH138" i="15"/>
  <c r="AH139" i="15"/>
  <c r="W182" i="1"/>
  <c r="AN124" i="16"/>
  <c r="E123" i="16"/>
  <c r="AG193" i="15"/>
  <c r="O61" i="8"/>
  <c r="AC205" i="17"/>
  <c r="AC231" i="17"/>
  <c r="AC232" i="17"/>
  <c r="AC233" i="17"/>
  <c r="AB157" i="15"/>
  <c r="AC155" i="15"/>
  <c r="AJ143" i="17"/>
  <c r="AK141" i="17"/>
  <c r="E189" i="16"/>
  <c r="AA155" i="16"/>
  <c r="AH135" i="15"/>
  <c r="AI133" i="15"/>
  <c r="AF168" i="17"/>
  <c r="AF170" i="17"/>
  <c r="AN140" i="17"/>
  <c r="E139" i="17"/>
  <c r="Y195" i="15"/>
  <c r="AB145" i="1"/>
  <c r="AC144" i="1"/>
  <c r="AB146" i="1"/>
  <c r="AB148" i="1"/>
  <c r="AB149" i="1"/>
  <c r="AC143" i="1"/>
  <c r="AD139" i="1"/>
  <c r="X182" i="16"/>
  <c r="X186" i="16"/>
  <c r="X201" i="16"/>
  <c r="I60" i="8"/>
  <c r="W223" i="16"/>
  <c r="W224" i="16"/>
  <c r="W225" i="16"/>
  <c r="W197" i="16"/>
  <c r="AD198" i="17"/>
  <c r="AD204" i="17"/>
  <c r="AD191" i="17"/>
  <c r="X167" i="16"/>
  <c r="Y165" i="16"/>
  <c r="AD194" i="17"/>
  <c r="AD209" i="17"/>
  <c r="AD214" i="17"/>
  <c r="Y163" i="1"/>
  <c r="K34" i="8"/>
  <c r="K47" i="8"/>
  <c r="X206" i="16"/>
  <c r="J35" i="8"/>
  <c r="AD192" i="17"/>
  <c r="AE178" i="17"/>
  <c r="AE190" i="17"/>
  <c r="AE194" i="17"/>
  <c r="AE209" i="17"/>
  <c r="AE214" i="17"/>
  <c r="Z160" i="1"/>
  <c r="Z158" i="1"/>
  <c r="Z205" i="1"/>
  <c r="L40" i="8"/>
  <c r="AD145" i="16"/>
  <c r="AE144" i="16"/>
  <c r="AF139" i="16"/>
  <c r="AF143" i="16"/>
  <c r="AJ147" i="17"/>
  <c r="AA165" i="15"/>
  <c r="AA166" i="15"/>
  <c r="AA168" i="15"/>
  <c r="AF169" i="17"/>
  <c r="AG167" i="17"/>
  <c r="AG168" i="17"/>
  <c r="AG170" i="17"/>
  <c r="AJ165" i="17"/>
  <c r="AJ166" i="17"/>
  <c r="J52" i="8"/>
  <c r="AN123" i="1"/>
  <c r="AM126" i="1"/>
  <c r="AM128" i="1"/>
  <c r="AM131" i="1"/>
  <c r="J54" i="8"/>
  <c r="X207" i="16"/>
  <c r="Y166" i="16"/>
  <c r="Y168" i="16"/>
  <c r="AB154" i="16"/>
  <c r="AH143" i="15"/>
  <c r="AF151" i="15"/>
  <c r="AF152" i="15"/>
  <c r="AG138" i="16"/>
  <c r="AG204" i="16"/>
  <c r="AK142" i="17"/>
  <c r="AK144" i="17"/>
  <c r="AB163" i="15"/>
  <c r="Z180" i="15"/>
  <c r="Z173" i="15"/>
  <c r="Z174" i="15"/>
  <c r="AA170" i="15"/>
  <c r="AA171" i="15"/>
  <c r="Z176" i="15"/>
  <c r="Z191" i="15"/>
  <c r="P61" i="8"/>
  <c r="AD205" i="17"/>
  <c r="AD231" i="17"/>
  <c r="AD232" i="17"/>
  <c r="AD233" i="17"/>
  <c r="AD143" i="1"/>
  <c r="AG135" i="16"/>
  <c r="AH133" i="16"/>
  <c r="AF171" i="17"/>
  <c r="AF173" i="17"/>
  <c r="AF174" i="17"/>
  <c r="AE138" i="1"/>
  <c r="AE204" i="1"/>
  <c r="AC149" i="16"/>
  <c r="K53" i="8"/>
  <c r="Y196" i="15"/>
  <c r="Y164" i="1"/>
  <c r="Y165" i="1"/>
  <c r="Y166" i="1"/>
  <c r="Y168" i="1"/>
  <c r="AC156" i="15"/>
  <c r="AC157" i="15"/>
  <c r="AD155" i="15"/>
  <c r="E124" i="16"/>
  <c r="AN125" i="16"/>
  <c r="AN126" i="16"/>
  <c r="AG145" i="15"/>
  <c r="AH144" i="15"/>
  <c r="AG146" i="15"/>
  <c r="AG148" i="15"/>
  <c r="AE135" i="1"/>
  <c r="AF133" i="1"/>
  <c r="X190" i="16"/>
  <c r="J36" i="8"/>
  <c r="X183" i="16"/>
  <c r="X184" i="16"/>
  <c r="AH193" i="15"/>
  <c r="AC146" i="1"/>
  <c r="AC148" i="1"/>
  <c r="AC145" i="1"/>
  <c r="AD144" i="1"/>
  <c r="AN128" i="15"/>
  <c r="E126" i="15"/>
  <c r="AE143" i="16"/>
  <c r="P55" i="8"/>
  <c r="AD215" i="17"/>
  <c r="Y212" i="15"/>
  <c r="Y213" i="15"/>
  <c r="Y214" i="15"/>
  <c r="Y187" i="15"/>
  <c r="K59" i="8"/>
  <c r="AB151" i="1"/>
  <c r="AB152" i="1"/>
  <c r="AA156" i="16"/>
  <c r="AA157" i="16"/>
  <c r="W190" i="1"/>
  <c r="I36" i="8"/>
  <c r="W183" i="1"/>
  <c r="W184" i="1"/>
  <c r="X190" i="1"/>
  <c r="X196" i="1"/>
  <c r="X183" i="1"/>
  <c r="AL132" i="1"/>
  <c r="AI134" i="15"/>
  <c r="AI136" i="15"/>
  <c r="W186" i="1"/>
  <c r="W201" i="1"/>
  <c r="AA155" i="1"/>
  <c r="W206" i="1"/>
  <c r="I35" i="8"/>
  <c r="Z163" i="1"/>
  <c r="Z164" i="1"/>
  <c r="L34" i="8"/>
  <c r="L47" i="8"/>
  <c r="J28" i="8"/>
  <c r="I29" i="8"/>
  <c r="I49" i="8"/>
  <c r="J29" i="8"/>
  <c r="J49" i="8"/>
  <c r="J48" i="8"/>
  <c r="J41" i="8"/>
  <c r="Y167" i="1"/>
  <c r="Z165" i="1"/>
  <c r="Z166" i="1"/>
  <c r="Z168" i="1"/>
  <c r="Z182" i="1"/>
  <c r="Z186" i="1"/>
  <c r="Z201" i="1"/>
  <c r="Z206" i="1"/>
  <c r="AG149" i="15"/>
  <c r="AG151" i="15"/>
  <c r="AG152" i="15"/>
  <c r="AE139" i="1"/>
  <c r="AE143" i="1"/>
  <c r="AK143" i="17"/>
  <c r="AL141" i="17"/>
  <c r="AL142" i="17"/>
  <c r="AL144" i="17"/>
  <c r="AG169" i="17"/>
  <c r="AH167" i="17"/>
  <c r="AH168" i="17"/>
  <c r="AH170" i="17"/>
  <c r="AI135" i="15"/>
  <c r="AJ133" i="15"/>
  <c r="AJ134" i="15"/>
  <c r="AJ136" i="15"/>
  <c r="AB154" i="1"/>
  <c r="AF154" i="15"/>
  <c r="AE145" i="16"/>
  <c r="AF144" i="16"/>
  <c r="AF145" i="16"/>
  <c r="AG144" i="16"/>
  <c r="AE146" i="16"/>
  <c r="AE148" i="16"/>
  <c r="AN128" i="16"/>
  <c r="E126" i="16"/>
  <c r="AA156" i="1"/>
  <c r="AA157" i="1"/>
  <c r="X196" i="16"/>
  <c r="Y182" i="1"/>
  <c r="Y186" i="1"/>
  <c r="Y201" i="1"/>
  <c r="Y206" i="1"/>
  <c r="AA167" i="15"/>
  <c r="AK146" i="17"/>
  <c r="AK212" i="17"/>
  <c r="E128" i="15"/>
  <c r="AN131" i="15"/>
  <c r="AC158" i="15"/>
  <c r="AC194" i="15"/>
  <c r="AC160" i="15"/>
  <c r="Z195" i="15"/>
  <c r="AM132" i="1"/>
  <c r="AD156" i="15"/>
  <c r="AD157" i="15"/>
  <c r="AE155" i="15"/>
  <c r="AF175" i="17"/>
  <c r="AF213" i="17"/>
  <c r="Q55" i="8"/>
  <c r="AE215" i="17"/>
  <c r="AA172" i="15"/>
  <c r="AA176" i="15"/>
  <c r="AA191" i="15"/>
  <c r="AA160" i="16"/>
  <c r="AA158" i="16"/>
  <c r="AA205" i="16"/>
  <c r="AC149" i="1"/>
  <c r="AG171" i="17"/>
  <c r="AG173" i="17"/>
  <c r="AG174" i="17"/>
  <c r="AE198" i="17"/>
  <c r="AE204" i="17"/>
  <c r="AE191" i="17"/>
  <c r="Z186" i="15"/>
  <c r="AG139" i="16"/>
  <c r="AB155" i="16"/>
  <c r="AI138" i="15"/>
  <c r="AI139" i="15"/>
  <c r="AF134" i="1"/>
  <c r="AF136" i="1"/>
  <c r="AH134" i="16"/>
  <c r="AH136" i="16"/>
  <c r="Y182" i="16"/>
  <c r="AN124" i="1"/>
  <c r="E123" i="1"/>
  <c r="W196" i="1"/>
  <c r="X184" i="1"/>
  <c r="AD146" i="1"/>
  <c r="AD148" i="1"/>
  <c r="AD145" i="1"/>
  <c r="AE144" i="1"/>
  <c r="Y167" i="16"/>
  <c r="Z165" i="16"/>
  <c r="I52" i="8"/>
  <c r="I28" i="8"/>
  <c r="W207" i="1"/>
  <c r="X207" i="1"/>
  <c r="J58" i="8"/>
  <c r="X223" i="1"/>
  <c r="AC151" i="16"/>
  <c r="AD149" i="16"/>
  <c r="AB164" i="15"/>
  <c r="AH146" i="15"/>
  <c r="AH148" i="15"/>
  <c r="AH145" i="15"/>
  <c r="AI144" i="15"/>
  <c r="I48" i="8"/>
  <c r="I41" i="8"/>
  <c r="AA163" i="16"/>
  <c r="AE192" i="17"/>
  <c r="AF178" i="17"/>
  <c r="AF190" i="17"/>
  <c r="AF194" i="17"/>
  <c r="AF209" i="17"/>
  <c r="AF214" i="17"/>
  <c r="Z167" i="1"/>
  <c r="AL143" i="17"/>
  <c r="AM141" i="17"/>
  <c r="AM142" i="17"/>
  <c r="AM144" i="17"/>
  <c r="AH135" i="16"/>
  <c r="AI133" i="16"/>
  <c r="AI134" i="16"/>
  <c r="AI136" i="16"/>
  <c r="AC152" i="16"/>
  <c r="AC154" i="16"/>
  <c r="AF146" i="16"/>
  <c r="AF148" i="16"/>
  <c r="AH149" i="15"/>
  <c r="AH151" i="15"/>
  <c r="AH152" i="15"/>
  <c r="AB165" i="15"/>
  <c r="AB166" i="15"/>
  <c r="AB168" i="15"/>
  <c r="AG154" i="15"/>
  <c r="AA195" i="15"/>
  <c r="AE156" i="15"/>
  <c r="I58" i="8"/>
  <c r="W197" i="1"/>
  <c r="X197" i="1"/>
  <c r="W223" i="1"/>
  <c r="W224" i="1"/>
  <c r="W225" i="1"/>
  <c r="AH171" i="17"/>
  <c r="AH173" i="17"/>
  <c r="AH174" i="17"/>
  <c r="Z212" i="15"/>
  <c r="Z213" i="15"/>
  <c r="Z214" i="15"/>
  <c r="L59" i="8"/>
  <c r="Z187" i="15"/>
  <c r="AA164" i="16"/>
  <c r="AC163" i="15"/>
  <c r="AK165" i="17"/>
  <c r="AG143" i="16"/>
  <c r="AH169" i="17"/>
  <c r="AI167" i="17"/>
  <c r="AF138" i="1"/>
  <c r="AF204" i="1"/>
  <c r="AA180" i="15"/>
  <c r="AA173" i="15"/>
  <c r="AA174" i="15"/>
  <c r="AB170" i="15"/>
  <c r="AB171" i="15"/>
  <c r="AB172" i="15"/>
  <c r="AB176" i="15"/>
  <c r="AB191" i="15"/>
  <c r="L52" i="8"/>
  <c r="K52" i="8"/>
  <c r="Y207" i="1"/>
  <c r="Z207" i="1"/>
  <c r="AE145" i="1"/>
  <c r="AF144" i="1"/>
  <c r="AE146" i="1"/>
  <c r="AE148" i="1"/>
  <c r="AD158" i="15"/>
  <c r="AD194" i="15"/>
  <c r="AD160" i="15"/>
  <c r="E124" i="1"/>
  <c r="AN125" i="1"/>
  <c r="AN126" i="1"/>
  <c r="AF135" i="1"/>
  <c r="AG133" i="1"/>
  <c r="AE205" i="17"/>
  <c r="Q61" i="8"/>
  <c r="AE231" i="17"/>
  <c r="AE232" i="17"/>
  <c r="AE233" i="17"/>
  <c r="Z190" i="1"/>
  <c r="Z196" i="1"/>
  <c r="Z183" i="1"/>
  <c r="Y190" i="1"/>
  <c r="Y183" i="1"/>
  <c r="Y184" i="1"/>
  <c r="AD151" i="16"/>
  <c r="AD152" i="16"/>
  <c r="Z166" i="16"/>
  <c r="Z168" i="16"/>
  <c r="Y190" i="16"/>
  <c r="Y183" i="16"/>
  <c r="Y184" i="16"/>
  <c r="AI143" i="15"/>
  <c r="AG213" i="17"/>
  <c r="AG175" i="17"/>
  <c r="AL146" i="17"/>
  <c r="AL212" i="17"/>
  <c r="AN132" i="15"/>
  <c r="E131" i="15"/>
  <c r="E128" i="16"/>
  <c r="AN131" i="16"/>
  <c r="AA158" i="1"/>
  <c r="AA205" i="1"/>
  <c r="M40" i="8"/>
  <c r="AA160" i="1"/>
  <c r="AA163" i="1"/>
  <c r="AJ138" i="15"/>
  <c r="AJ139" i="15"/>
  <c r="Y186" i="16"/>
  <c r="Y201" i="16"/>
  <c r="AI193" i="15"/>
  <c r="X197" i="16"/>
  <c r="J60" i="8"/>
  <c r="X223" i="16"/>
  <c r="X224" i="16"/>
  <c r="X225" i="16"/>
  <c r="AJ135" i="15"/>
  <c r="AK133" i="15"/>
  <c r="AH138" i="16"/>
  <c r="AH204" i="16"/>
  <c r="AB156" i="16"/>
  <c r="AC151" i="1"/>
  <c r="AD149" i="1"/>
  <c r="L53" i="8"/>
  <c r="Z196" i="15"/>
  <c r="AK147" i="17"/>
  <c r="AB155" i="1"/>
  <c r="M34" i="8"/>
  <c r="M47" i="8"/>
  <c r="Y206" i="16"/>
  <c r="K35" i="8"/>
  <c r="Y196" i="16"/>
  <c r="Y197" i="16"/>
  <c r="K36" i="8"/>
  <c r="AG178" i="17"/>
  <c r="AG190" i="17"/>
  <c r="AB167" i="15"/>
  <c r="AI135" i="16"/>
  <c r="AJ133" i="16"/>
  <c r="AE149" i="16"/>
  <c r="AE151" i="16"/>
  <c r="AF149" i="16"/>
  <c r="AH139" i="16"/>
  <c r="AH143" i="16"/>
  <c r="Z167" i="16"/>
  <c r="AA165" i="16"/>
  <c r="Z184" i="1"/>
  <c r="AD151" i="1"/>
  <c r="AD152" i="1"/>
  <c r="AB195" i="15"/>
  <c r="AF215" i="17"/>
  <c r="R55" i="8"/>
  <c r="AH154" i="15"/>
  <c r="AA186" i="15"/>
  <c r="AE160" i="15"/>
  <c r="AE158" i="15"/>
  <c r="AE194" i="15"/>
  <c r="AF198" i="17"/>
  <c r="AF204" i="17"/>
  <c r="AF191" i="17"/>
  <c r="X224" i="1"/>
  <c r="X225" i="1"/>
  <c r="AA164" i="1"/>
  <c r="AA165" i="1"/>
  <c r="AL147" i="17"/>
  <c r="AG134" i="1"/>
  <c r="AG136" i="1"/>
  <c r="AF139" i="1"/>
  <c r="AE157" i="15"/>
  <c r="AF155" i="15"/>
  <c r="AJ143" i="15"/>
  <c r="AH175" i="17"/>
  <c r="AH213" i="17"/>
  <c r="AM146" i="17"/>
  <c r="AM212" i="17"/>
  <c r="AN128" i="1"/>
  <c r="E126" i="1"/>
  <c r="AI168" i="17"/>
  <c r="AI170" i="17"/>
  <c r="AK134" i="15"/>
  <c r="AK136" i="15"/>
  <c r="AB156" i="1"/>
  <c r="AB157" i="1"/>
  <c r="AC152" i="1"/>
  <c r="AM143" i="17"/>
  <c r="AN141" i="17"/>
  <c r="AN132" i="16"/>
  <c r="E131" i="16"/>
  <c r="AL165" i="17"/>
  <c r="Z182" i="16"/>
  <c r="Z186" i="16"/>
  <c r="Z201" i="16"/>
  <c r="Y196" i="1"/>
  <c r="AG146" i="16"/>
  <c r="AG148" i="16"/>
  <c r="AG145" i="16"/>
  <c r="AH144" i="16"/>
  <c r="AA196" i="15"/>
  <c r="M53" i="8"/>
  <c r="AB160" i="16"/>
  <c r="AB158" i="16"/>
  <c r="AB205" i="16"/>
  <c r="AB157" i="16"/>
  <c r="AC155" i="16"/>
  <c r="L58" i="8"/>
  <c r="Z223" i="1"/>
  <c r="AD163" i="15"/>
  <c r="Y207" i="16"/>
  <c r="K54" i="8"/>
  <c r="K28" i="8"/>
  <c r="AD154" i="16"/>
  <c r="AK166" i="17"/>
  <c r="AJ193" i="15"/>
  <c r="AI145" i="15"/>
  <c r="AJ144" i="15"/>
  <c r="AI146" i="15"/>
  <c r="AI148" i="15"/>
  <c r="AI149" i="15"/>
  <c r="AI138" i="16"/>
  <c r="AI204" i="16"/>
  <c r="AB180" i="15"/>
  <c r="AB173" i="15"/>
  <c r="AB174" i="15"/>
  <c r="AC170" i="15"/>
  <c r="AC171" i="15"/>
  <c r="AC164" i="15"/>
  <c r="K60" i="8"/>
  <c r="Y223" i="16"/>
  <c r="Y224" i="16"/>
  <c r="Y225" i="16"/>
  <c r="K29" i="8"/>
  <c r="K49" i="8"/>
  <c r="K48" i="8"/>
  <c r="K41" i="8"/>
  <c r="AB163" i="16"/>
  <c r="AB164" i="16"/>
  <c r="N34" i="8"/>
  <c r="N47" i="8"/>
  <c r="Z206" i="16"/>
  <c r="Z207" i="16"/>
  <c r="L35" i="8"/>
  <c r="AF192" i="17"/>
  <c r="AH178" i="17"/>
  <c r="AH190" i="17"/>
  <c r="AH194" i="17"/>
  <c r="AH209" i="17"/>
  <c r="AH214" i="17"/>
  <c r="AG194" i="17"/>
  <c r="AG209" i="17"/>
  <c r="AG214" i="17"/>
  <c r="AC165" i="15"/>
  <c r="AC166" i="15"/>
  <c r="AC168" i="15"/>
  <c r="AC172" i="15"/>
  <c r="AE149" i="1"/>
  <c r="AE151" i="1"/>
  <c r="AE152" i="1"/>
  <c r="AJ134" i="16"/>
  <c r="AJ136" i="16"/>
  <c r="AJ138" i="16"/>
  <c r="AJ204" i="16"/>
  <c r="AE152" i="16"/>
  <c r="AE154" i="16"/>
  <c r="AK135" i="15"/>
  <c r="AL133" i="15"/>
  <c r="AL134" i="15"/>
  <c r="AL136" i="15"/>
  <c r="AD154" i="1"/>
  <c r="AC156" i="16"/>
  <c r="AC157" i="16"/>
  <c r="AD155" i="16"/>
  <c r="AF151" i="16"/>
  <c r="AG149" i="16"/>
  <c r="AL166" i="17"/>
  <c r="AG135" i="1"/>
  <c r="AH133" i="1"/>
  <c r="AI151" i="15"/>
  <c r="AI152" i="15"/>
  <c r="AK138" i="15"/>
  <c r="AK139" i="15"/>
  <c r="AH145" i="16"/>
  <c r="AI144" i="16"/>
  <c r="AH146" i="16"/>
  <c r="AH148" i="16"/>
  <c r="AA166" i="16"/>
  <c r="AA168" i="16"/>
  <c r="AM147" i="17"/>
  <c r="AJ146" i="15"/>
  <c r="AJ148" i="15"/>
  <c r="AJ145" i="15"/>
  <c r="AK144" i="15"/>
  <c r="M59" i="8"/>
  <c r="AA187" i="15"/>
  <c r="AA212" i="15"/>
  <c r="AA213" i="15"/>
  <c r="AA214" i="15"/>
  <c r="AE163" i="15"/>
  <c r="AD164" i="15"/>
  <c r="AI171" i="17"/>
  <c r="AI173" i="17"/>
  <c r="AI174" i="17"/>
  <c r="AF156" i="15"/>
  <c r="AA166" i="1"/>
  <c r="AA168" i="1"/>
  <c r="AB196" i="15"/>
  <c r="N53" i="8"/>
  <c r="Y197" i="1"/>
  <c r="Z197" i="1"/>
  <c r="K58" i="8"/>
  <c r="Y223" i="1"/>
  <c r="Y224" i="1"/>
  <c r="Y225" i="1"/>
  <c r="AN142" i="17"/>
  <c r="AN144" i="17"/>
  <c r="AI169" i="17"/>
  <c r="AJ167" i="17"/>
  <c r="AM165" i="17"/>
  <c r="AF143" i="1"/>
  <c r="AB186" i="15"/>
  <c r="AG198" i="17"/>
  <c r="AG204" i="17"/>
  <c r="AG191" i="17"/>
  <c r="AC154" i="1"/>
  <c r="AC155" i="1"/>
  <c r="AC156" i="1"/>
  <c r="AC160" i="1"/>
  <c r="AC163" i="1"/>
  <c r="AI139" i="16"/>
  <c r="Z190" i="16"/>
  <c r="Z183" i="16"/>
  <c r="Z184" i="16"/>
  <c r="AB160" i="1"/>
  <c r="AB163" i="1"/>
  <c r="AB158" i="1"/>
  <c r="AB205" i="1"/>
  <c r="N40" i="8"/>
  <c r="E128" i="1"/>
  <c r="AN131" i="1"/>
  <c r="AG138" i="1"/>
  <c r="AG204" i="1"/>
  <c r="AF205" i="17"/>
  <c r="AF231" i="17"/>
  <c r="AF232" i="17"/>
  <c r="AF233" i="17"/>
  <c r="R61" i="8"/>
  <c r="L54" i="8"/>
  <c r="L28" i="8"/>
  <c r="L48" i="8"/>
  <c r="L41" i="8"/>
  <c r="Z196" i="16"/>
  <c r="L36" i="8"/>
  <c r="AG192" i="17"/>
  <c r="S55" i="8"/>
  <c r="AG215" i="17"/>
  <c r="AH215" i="17"/>
  <c r="AJ135" i="16"/>
  <c r="AK133" i="16"/>
  <c r="AK134" i="16"/>
  <c r="AK136" i="16"/>
  <c r="AK138" i="16"/>
  <c r="AK204" i="16"/>
  <c r="AG139" i="1"/>
  <c r="AG143" i="1"/>
  <c r="AJ149" i="15"/>
  <c r="AJ151" i="15"/>
  <c r="AJ152" i="15"/>
  <c r="AC158" i="1"/>
  <c r="AC205" i="1"/>
  <c r="AJ139" i="16"/>
  <c r="AJ143" i="16"/>
  <c r="Z224" i="1"/>
  <c r="Z225" i="1"/>
  <c r="AK143" i="15"/>
  <c r="AD156" i="16"/>
  <c r="AG151" i="16"/>
  <c r="AG152" i="16"/>
  <c r="AC164" i="1"/>
  <c r="AI154" i="15"/>
  <c r="AF145" i="1"/>
  <c r="AG144" i="1"/>
  <c r="AF146" i="1"/>
  <c r="AF148" i="1"/>
  <c r="AF149" i="1"/>
  <c r="AA182" i="1"/>
  <c r="AE164" i="15"/>
  <c r="AE154" i="1"/>
  <c r="AG205" i="17"/>
  <c r="AG231" i="17"/>
  <c r="AG232" i="17"/>
  <c r="AG233" i="17"/>
  <c r="S61" i="8"/>
  <c r="AM166" i="17"/>
  <c r="AF158" i="15"/>
  <c r="AF194" i="15"/>
  <c r="AF160" i="15"/>
  <c r="AF152" i="16"/>
  <c r="AB164" i="1"/>
  <c r="AB187" i="15"/>
  <c r="AB212" i="15"/>
  <c r="AB213" i="15"/>
  <c r="AB214" i="15"/>
  <c r="N59" i="8"/>
  <c r="AJ168" i="17"/>
  <c r="AJ170" i="17"/>
  <c r="AC180" i="15"/>
  <c r="AC173" i="15"/>
  <c r="AC174" i="15"/>
  <c r="AD170" i="15"/>
  <c r="AD171" i="15"/>
  <c r="AF157" i="15"/>
  <c r="AG155" i="15"/>
  <c r="AA182" i="16"/>
  <c r="AA186" i="16"/>
  <c r="AA201" i="16"/>
  <c r="AH134" i="1"/>
  <c r="AH136" i="1"/>
  <c r="AC160" i="16"/>
  <c r="AC158" i="16"/>
  <c r="AC205" i="16"/>
  <c r="AC157" i="1"/>
  <c r="AD155" i="1"/>
  <c r="AN146" i="17"/>
  <c r="AN147" i="17"/>
  <c r="E147" i="17"/>
  <c r="E144" i="17"/>
  <c r="AI213" i="17"/>
  <c r="AI175" i="17"/>
  <c r="AA167" i="16"/>
  <c r="AB165" i="16"/>
  <c r="AK193" i="15"/>
  <c r="AL138" i="15"/>
  <c r="AL139" i="15"/>
  <c r="AN132" i="1"/>
  <c r="E131" i="1"/>
  <c r="Z223" i="16"/>
  <c r="Z224" i="16"/>
  <c r="Z225" i="16"/>
  <c r="L60" i="8"/>
  <c r="Z197" i="16"/>
  <c r="AC176" i="15"/>
  <c r="AC191" i="15"/>
  <c r="AN143" i="17"/>
  <c r="AC167" i="15"/>
  <c r="AD165" i="15"/>
  <c r="AL135" i="15"/>
  <c r="AM133" i="15"/>
  <c r="T55" i="8"/>
  <c r="AI143" i="16"/>
  <c r="AH198" i="17"/>
  <c r="AH204" i="17"/>
  <c r="AH191" i="17"/>
  <c r="AA167" i="1"/>
  <c r="O40" i="8"/>
  <c r="L29" i="8"/>
  <c r="L49" i="8"/>
  <c r="AC163" i="16"/>
  <c r="AC164" i="16"/>
  <c r="O34" i="8"/>
  <c r="O47" i="8"/>
  <c r="AA206" i="16"/>
  <c r="AA207" i="16"/>
  <c r="M35" i="8"/>
  <c r="AH192" i="17"/>
  <c r="AI178" i="17"/>
  <c r="AI190" i="17"/>
  <c r="AK135" i="16"/>
  <c r="AL133" i="16"/>
  <c r="AL134" i="16"/>
  <c r="AL136" i="16"/>
  <c r="AH149" i="16"/>
  <c r="AH151" i="16"/>
  <c r="AH152" i="16"/>
  <c r="AJ154" i="15"/>
  <c r="AG154" i="16"/>
  <c r="AL143" i="15"/>
  <c r="AJ171" i="17"/>
  <c r="AJ173" i="17"/>
  <c r="AJ174" i="17"/>
  <c r="AB165" i="1"/>
  <c r="AA190" i="1"/>
  <c r="AA196" i="1"/>
  <c r="AA183" i="1"/>
  <c r="AA184" i="1"/>
  <c r="AL193" i="15"/>
  <c r="AH138" i="1"/>
  <c r="AH204" i="1"/>
  <c r="AJ169" i="17"/>
  <c r="AK167" i="17"/>
  <c r="AF154" i="16"/>
  <c r="AK139" i="16"/>
  <c r="AF151" i="1"/>
  <c r="AF152" i="1"/>
  <c r="AD166" i="15"/>
  <c r="AD168" i="15"/>
  <c r="AD172" i="15"/>
  <c r="AB166" i="16"/>
  <c r="AB168" i="16"/>
  <c r="AI145" i="16"/>
  <c r="AJ144" i="16"/>
  <c r="AJ145" i="16"/>
  <c r="AK144" i="16"/>
  <c r="AI146" i="16"/>
  <c r="AI148" i="16"/>
  <c r="AH135" i="1"/>
  <c r="AI133" i="1"/>
  <c r="AF163" i="15"/>
  <c r="AN212" i="17"/>
  <c r="E212" i="17"/>
  <c r="E146" i="17"/>
  <c r="R8" i="2"/>
  <c r="AN165" i="17"/>
  <c r="AA190" i="16"/>
  <c r="AA183" i="16"/>
  <c r="AA184" i="16"/>
  <c r="AD160" i="16"/>
  <c r="AD158" i="16"/>
  <c r="AD205" i="16"/>
  <c r="T61" i="8"/>
  <c r="AH231" i="17"/>
  <c r="AH232" i="17"/>
  <c r="AH233" i="17"/>
  <c r="AH205" i="17"/>
  <c r="AG146" i="1"/>
  <c r="AG148" i="1"/>
  <c r="AG145" i="1"/>
  <c r="AH144" i="1"/>
  <c r="AM134" i="15"/>
  <c r="AM136" i="15"/>
  <c r="AG156" i="15"/>
  <c r="AD157" i="16"/>
  <c r="AE155" i="16"/>
  <c r="AD156" i="1"/>
  <c r="AD157" i="1"/>
  <c r="AE155" i="1"/>
  <c r="AK145" i="15"/>
  <c r="AL144" i="15"/>
  <c r="AK146" i="15"/>
  <c r="AK148" i="15"/>
  <c r="AK149" i="15"/>
  <c r="AC195" i="15"/>
  <c r="AC186" i="15"/>
  <c r="AA186" i="1"/>
  <c r="AA201" i="1"/>
  <c r="AA206" i="1"/>
  <c r="AA196" i="16"/>
  <c r="M36" i="8"/>
  <c r="AD163" i="16"/>
  <c r="P34" i="8"/>
  <c r="P47" i="8"/>
  <c r="M54" i="8"/>
  <c r="M28" i="8"/>
  <c r="M48" i="8"/>
  <c r="M41" i="8"/>
  <c r="AJ146" i="16"/>
  <c r="AJ148" i="16"/>
  <c r="AH139" i="1"/>
  <c r="AH143" i="1"/>
  <c r="AB167" i="16"/>
  <c r="AC165" i="16"/>
  <c r="AD167" i="15"/>
  <c r="AE165" i="15"/>
  <c r="AE166" i="15"/>
  <c r="AE168" i="15"/>
  <c r="AG149" i="1"/>
  <c r="AG151" i="1"/>
  <c r="AG152" i="1"/>
  <c r="AE156" i="1"/>
  <c r="AF154" i="1"/>
  <c r="AA197" i="16"/>
  <c r="M60" i="8"/>
  <c r="AA223" i="16"/>
  <c r="AA224" i="16"/>
  <c r="AA225" i="16"/>
  <c r="AL138" i="16"/>
  <c r="AL204" i="16"/>
  <c r="AN166" i="17"/>
  <c r="E165" i="17"/>
  <c r="AL135" i="16"/>
  <c r="AM133" i="16"/>
  <c r="AD176" i="15"/>
  <c r="AD191" i="15"/>
  <c r="AE156" i="16"/>
  <c r="AI134" i="1"/>
  <c r="AI136" i="1"/>
  <c r="M58" i="8"/>
  <c r="AA197" i="1"/>
  <c r="AA223" i="1"/>
  <c r="AA224" i="1"/>
  <c r="AA225" i="1"/>
  <c r="AC196" i="15"/>
  <c r="O53" i="8"/>
  <c r="AG158" i="15"/>
  <c r="AG194" i="15"/>
  <c r="AG160" i="15"/>
  <c r="AG157" i="15"/>
  <c r="AH155" i="15"/>
  <c r="AK168" i="17"/>
  <c r="AK170" i="17"/>
  <c r="AB166" i="1"/>
  <c r="AB168" i="1"/>
  <c r="AK151" i="15"/>
  <c r="AK152" i="15"/>
  <c r="AI198" i="17"/>
  <c r="AI204" i="17"/>
  <c r="AI191" i="17"/>
  <c r="AF164" i="15"/>
  <c r="AJ213" i="17"/>
  <c r="AJ175" i="17"/>
  <c r="AA207" i="1"/>
  <c r="M52" i="8"/>
  <c r="AD180" i="15"/>
  <c r="AD173" i="15"/>
  <c r="AD174" i="15"/>
  <c r="AE170" i="15"/>
  <c r="AE171" i="15"/>
  <c r="AM138" i="15"/>
  <c r="AM139" i="15"/>
  <c r="AD164" i="16"/>
  <c r="AI149" i="16"/>
  <c r="AI194" i="17"/>
  <c r="AI209" i="17"/>
  <c r="AI214" i="17"/>
  <c r="AD160" i="1"/>
  <c r="AD163" i="1"/>
  <c r="AD158" i="1"/>
  <c r="AD205" i="1"/>
  <c r="P40" i="8"/>
  <c r="AM135" i="15"/>
  <c r="AN133" i="15"/>
  <c r="AK143" i="16"/>
  <c r="AC212" i="15"/>
  <c r="AC213" i="15"/>
  <c r="AC214" i="15"/>
  <c r="O59" i="8"/>
  <c r="AC187" i="15"/>
  <c r="AH154" i="16"/>
  <c r="AB182" i="16"/>
  <c r="AL145" i="15"/>
  <c r="AM144" i="15"/>
  <c r="AL146" i="15"/>
  <c r="AL148" i="15"/>
  <c r="M49" i="8"/>
  <c r="M29" i="8"/>
  <c r="AI192" i="17"/>
  <c r="AJ178" i="17"/>
  <c r="AJ190" i="17"/>
  <c r="AJ194" i="17"/>
  <c r="AJ209" i="17"/>
  <c r="AJ214" i="17"/>
  <c r="AE172" i="15"/>
  <c r="AE180" i="15"/>
  <c r="AC166" i="16"/>
  <c r="AC168" i="16"/>
  <c r="AL149" i="15"/>
  <c r="AL151" i="15"/>
  <c r="AL152" i="15"/>
  <c r="AG154" i="1"/>
  <c r="AK154" i="15"/>
  <c r="AI205" i="17"/>
  <c r="U61" i="8"/>
  <c r="AI231" i="17"/>
  <c r="AI232" i="17"/>
  <c r="AI233" i="17"/>
  <c r="AM143" i="15"/>
  <c r="AH156" i="15"/>
  <c r="AD164" i="1"/>
  <c r="AM193" i="15"/>
  <c r="AG163" i="15"/>
  <c r="AI138" i="1"/>
  <c r="AI204" i="1"/>
  <c r="AE160" i="1"/>
  <c r="AE163" i="1"/>
  <c r="AE158" i="1"/>
  <c r="AE205" i="1"/>
  <c r="AH146" i="1"/>
  <c r="AH148" i="1"/>
  <c r="AH149" i="1"/>
  <c r="AH145" i="1"/>
  <c r="AI144" i="1"/>
  <c r="AI135" i="1"/>
  <c r="AJ133" i="1"/>
  <c r="AE157" i="1"/>
  <c r="AF155" i="1"/>
  <c r="AB182" i="1"/>
  <c r="AE160" i="16"/>
  <c r="AE158" i="16"/>
  <c r="AE205" i="16"/>
  <c r="AB190" i="16"/>
  <c r="AB183" i="16"/>
  <c r="AB184" i="16"/>
  <c r="AB186" i="16"/>
  <c r="AB201" i="16"/>
  <c r="AD186" i="15"/>
  <c r="AI151" i="16"/>
  <c r="AJ149" i="16"/>
  <c r="AB167" i="1"/>
  <c r="AC165" i="1"/>
  <c r="AE157" i="16"/>
  <c r="AF155" i="16"/>
  <c r="AN134" i="15"/>
  <c r="AN136" i="15"/>
  <c r="U55" i="8"/>
  <c r="AI215" i="17"/>
  <c r="AK146" i="16"/>
  <c r="AK148" i="16"/>
  <c r="AK145" i="16"/>
  <c r="AL144" i="16"/>
  <c r="AK171" i="17"/>
  <c r="AK173" i="17"/>
  <c r="AK174" i="17"/>
  <c r="AD195" i="15"/>
  <c r="AK169" i="17"/>
  <c r="AL167" i="17"/>
  <c r="AM134" i="16"/>
  <c r="AM136" i="16"/>
  <c r="AL139" i="16"/>
  <c r="AE167" i="15"/>
  <c r="AF165" i="15"/>
  <c r="Q40" i="8"/>
  <c r="AB196" i="16"/>
  <c r="AE163" i="16"/>
  <c r="Q34" i="8"/>
  <c r="Q47" i="8"/>
  <c r="AB206" i="16"/>
  <c r="N54" i="8"/>
  <c r="N35" i="8"/>
  <c r="AI139" i="1"/>
  <c r="AI143" i="1"/>
  <c r="AE176" i="15"/>
  <c r="AE191" i="15"/>
  <c r="AE195" i="15"/>
  <c r="AE173" i="15"/>
  <c r="AE174" i="15"/>
  <c r="AF170" i="15"/>
  <c r="AF171" i="15"/>
  <c r="AC167" i="16"/>
  <c r="AD165" i="16"/>
  <c r="AD166" i="16"/>
  <c r="AD168" i="16"/>
  <c r="AD182" i="16"/>
  <c r="AC182" i="16"/>
  <c r="AC186" i="16"/>
  <c r="AC201" i="16"/>
  <c r="AI152" i="16"/>
  <c r="AI154" i="16"/>
  <c r="AM135" i="16"/>
  <c r="AN133" i="16"/>
  <c r="AN134" i="16"/>
  <c r="AN136" i="16"/>
  <c r="AF156" i="1"/>
  <c r="AB190" i="1"/>
  <c r="AB196" i="1"/>
  <c r="AB183" i="1"/>
  <c r="AB184" i="1"/>
  <c r="AL168" i="17"/>
  <c r="AL170" i="17"/>
  <c r="AE164" i="1"/>
  <c r="AJ134" i="1"/>
  <c r="AJ136" i="1"/>
  <c r="AH160" i="15"/>
  <c r="AH158" i="15"/>
  <c r="AH194" i="15"/>
  <c r="AC166" i="1"/>
  <c r="AC168" i="1"/>
  <c r="AD196" i="15"/>
  <c r="P53" i="8"/>
  <c r="AJ151" i="16"/>
  <c r="AK149" i="16"/>
  <c r="AG164" i="15"/>
  <c r="AH157" i="15"/>
  <c r="AI155" i="15"/>
  <c r="AH151" i="1"/>
  <c r="AH152" i="1"/>
  <c r="AM146" i="15"/>
  <c r="AM148" i="15"/>
  <c r="AM149" i="15"/>
  <c r="AM145" i="15"/>
  <c r="AN144" i="15"/>
  <c r="E144" i="15"/>
  <c r="V55" i="8"/>
  <c r="AJ215" i="17"/>
  <c r="AL154" i="15"/>
  <c r="AF156" i="16"/>
  <c r="AL143" i="16"/>
  <c r="AN138" i="15"/>
  <c r="AN139" i="15"/>
  <c r="E136" i="15"/>
  <c r="AE164" i="16"/>
  <c r="AJ198" i="17"/>
  <c r="AJ204" i="17"/>
  <c r="AJ191" i="17"/>
  <c r="AF166" i="15"/>
  <c r="AF168" i="15"/>
  <c r="N60" i="8"/>
  <c r="AB223" i="16"/>
  <c r="AB224" i="16"/>
  <c r="AB225" i="16"/>
  <c r="AB197" i="16"/>
  <c r="AK213" i="17"/>
  <c r="AK175" i="17"/>
  <c r="P59" i="8"/>
  <c r="AD212" i="15"/>
  <c r="AD213" i="15"/>
  <c r="AD214" i="15"/>
  <c r="AD187" i="15"/>
  <c r="AM138" i="16"/>
  <c r="AM204" i="16"/>
  <c r="AN135" i="15"/>
  <c r="AB186" i="1"/>
  <c r="AB201" i="1"/>
  <c r="AB206" i="1"/>
  <c r="AE186" i="15"/>
  <c r="N36" i="8"/>
  <c r="N49" i="8"/>
  <c r="AB207" i="16"/>
  <c r="N41" i="8"/>
  <c r="N48" i="8"/>
  <c r="AC206" i="16"/>
  <c r="O54" i="8"/>
  <c r="O35" i="8"/>
  <c r="AJ192" i="17"/>
  <c r="AK178" i="17"/>
  <c r="AK190" i="17"/>
  <c r="AD167" i="16"/>
  <c r="AE165" i="16"/>
  <c r="AJ152" i="16"/>
  <c r="AJ154" i="16"/>
  <c r="AD186" i="16"/>
  <c r="AD201" i="16"/>
  <c r="AC183" i="16"/>
  <c r="AC184" i="16"/>
  <c r="AC190" i="16"/>
  <c r="AM139" i="16"/>
  <c r="AM143" i="16"/>
  <c r="AJ135" i="1"/>
  <c r="AK133" i="1"/>
  <c r="AC167" i="1"/>
  <c r="AD165" i="1"/>
  <c r="AD166" i="1"/>
  <c r="AD168" i="1"/>
  <c r="Q53" i="8"/>
  <c r="AE196" i="15"/>
  <c r="AN138" i="16"/>
  <c r="AN139" i="16"/>
  <c r="E136" i="16"/>
  <c r="AN135" i="16"/>
  <c r="AK151" i="16"/>
  <c r="AK152" i="16"/>
  <c r="AI145" i="1"/>
  <c r="AJ144" i="1"/>
  <c r="AI146" i="1"/>
  <c r="AI148" i="1"/>
  <c r="AI149" i="1"/>
  <c r="AL171" i="17"/>
  <c r="AL173" i="17"/>
  <c r="AL174" i="17"/>
  <c r="AM151" i="15"/>
  <c r="AM152" i="15"/>
  <c r="AI156" i="15"/>
  <c r="AH163" i="15"/>
  <c r="AL169" i="17"/>
  <c r="AM167" i="17"/>
  <c r="Q59" i="8"/>
  <c r="AE212" i="15"/>
  <c r="AE213" i="15"/>
  <c r="AE214" i="15"/>
  <c r="AE187" i="15"/>
  <c r="AF158" i="16"/>
  <c r="AF205" i="16"/>
  <c r="AF160" i="16"/>
  <c r="AB207" i="1"/>
  <c r="N52" i="8"/>
  <c r="N28" i="8"/>
  <c r="AF167" i="15"/>
  <c r="AG165" i="15"/>
  <c r="AN143" i="15"/>
  <c r="E139" i="15"/>
  <c r="AC182" i="1"/>
  <c r="AC186" i="1"/>
  <c r="AC201" i="1"/>
  <c r="AC206" i="1"/>
  <c r="AJ138" i="1"/>
  <c r="AJ204" i="1"/>
  <c r="AH154" i="1"/>
  <c r="N58" i="8"/>
  <c r="AB197" i="1"/>
  <c r="AB223" i="1"/>
  <c r="AB224" i="1"/>
  <c r="AB225" i="1"/>
  <c r="AF157" i="16"/>
  <c r="AG155" i="16"/>
  <c r="AN193" i="15"/>
  <c r="E193" i="15"/>
  <c r="E138" i="15"/>
  <c r="P8" i="2"/>
  <c r="AJ205" i="17"/>
  <c r="AJ231" i="17"/>
  <c r="AJ232" i="17"/>
  <c r="AJ233" i="17"/>
  <c r="V61" i="8"/>
  <c r="AF158" i="1"/>
  <c r="AF205" i="1"/>
  <c r="AF160" i="1"/>
  <c r="AF163" i="1"/>
  <c r="AF172" i="15"/>
  <c r="AF176" i="15"/>
  <c r="AF191" i="15"/>
  <c r="AL145" i="16"/>
  <c r="AM144" i="16"/>
  <c r="AL146" i="16"/>
  <c r="AL148" i="16"/>
  <c r="AD190" i="16"/>
  <c r="AD183" i="16"/>
  <c r="AF157" i="1"/>
  <c r="AG155" i="1"/>
  <c r="N29" i="8"/>
  <c r="R40" i="8"/>
  <c r="AC196" i="16"/>
  <c r="O41" i="8"/>
  <c r="O48" i="8"/>
  <c r="AF163" i="16"/>
  <c r="AF164" i="16"/>
  <c r="R34" i="8"/>
  <c r="R47" i="8"/>
  <c r="AD206" i="16"/>
  <c r="P54" i="8"/>
  <c r="AD196" i="16"/>
  <c r="P60" i="8"/>
  <c r="AC207" i="16"/>
  <c r="AD184" i="16"/>
  <c r="AK134" i="1"/>
  <c r="AK136" i="1"/>
  <c r="AK138" i="1"/>
  <c r="AK204" i="1"/>
  <c r="AC223" i="16"/>
  <c r="AC224" i="16"/>
  <c r="AC225" i="16"/>
  <c r="O60" i="8"/>
  <c r="AC197" i="16"/>
  <c r="AL149" i="16"/>
  <c r="AL151" i="16"/>
  <c r="AL152" i="16"/>
  <c r="AK154" i="16"/>
  <c r="AG166" i="15"/>
  <c r="AG168" i="15"/>
  <c r="AM154" i="15"/>
  <c r="AD182" i="1"/>
  <c r="AD186" i="1"/>
  <c r="AD201" i="1"/>
  <c r="AD206" i="1"/>
  <c r="AN143" i="16"/>
  <c r="E139" i="16"/>
  <c r="AN146" i="15"/>
  <c r="AN145" i="15"/>
  <c r="E145" i="15"/>
  <c r="E143" i="15"/>
  <c r="AD167" i="1"/>
  <c r="AE165" i="1"/>
  <c r="AK198" i="17"/>
  <c r="AK204" i="17"/>
  <c r="AK191" i="17"/>
  <c r="AF164" i="1"/>
  <c r="AL175" i="17"/>
  <c r="AL213" i="17"/>
  <c r="AM146" i="16"/>
  <c r="AM148" i="16"/>
  <c r="AM145" i="16"/>
  <c r="AN144" i="16"/>
  <c r="E144" i="16"/>
  <c r="AJ139" i="1"/>
  <c r="AM168" i="17"/>
  <c r="AM170" i="17"/>
  <c r="AH164" i="15"/>
  <c r="AI151" i="1"/>
  <c r="AI152" i="1"/>
  <c r="AF195" i="15"/>
  <c r="AC207" i="1"/>
  <c r="O52" i="8"/>
  <c r="O28" i="8"/>
  <c r="AF180" i="15"/>
  <c r="AF173" i="15"/>
  <c r="AF174" i="15"/>
  <c r="AG170" i="15"/>
  <c r="AG171" i="15"/>
  <c r="AG156" i="16"/>
  <c r="AC190" i="1"/>
  <c r="AC196" i="1"/>
  <c r="AC183" i="1"/>
  <c r="AC184" i="1"/>
  <c r="AI158" i="15"/>
  <c r="AI194" i="15"/>
  <c r="AI160" i="15"/>
  <c r="AG156" i="1"/>
  <c r="AG157" i="1"/>
  <c r="AH155" i="1"/>
  <c r="AK194" i="17"/>
  <c r="AK209" i="17"/>
  <c r="AK214" i="17"/>
  <c r="AE166" i="16"/>
  <c r="AE168" i="16"/>
  <c r="AI157" i="15"/>
  <c r="AJ155" i="15"/>
  <c r="AN204" i="16"/>
  <c r="E204" i="16"/>
  <c r="E138" i="16"/>
  <c r="Q8" i="2"/>
  <c r="AD223" i="16"/>
  <c r="AD197" i="16"/>
  <c r="O36" i="8"/>
  <c r="O49" i="8"/>
  <c r="P35" i="8"/>
  <c r="AD207" i="16"/>
  <c r="P48" i="8"/>
  <c r="P41" i="8"/>
  <c r="O29" i="8"/>
  <c r="AG172" i="15"/>
  <c r="AG176" i="15"/>
  <c r="AG191" i="15"/>
  <c r="AK192" i="17"/>
  <c r="AL178" i="17"/>
  <c r="AL190" i="17"/>
  <c r="AL194" i="17"/>
  <c r="AL209" i="17"/>
  <c r="AL214" i="17"/>
  <c r="AD224" i="16"/>
  <c r="AD225" i="16"/>
  <c r="AK135" i="1"/>
  <c r="AL133" i="1"/>
  <c r="AL134" i="1"/>
  <c r="AL136" i="1"/>
  <c r="AL138" i="1"/>
  <c r="AL204" i="1"/>
  <c r="AM149" i="16"/>
  <c r="AM151" i="16"/>
  <c r="AM152" i="16"/>
  <c r="AL154" i="16"/>
  <c r="AD207" i="1"/>
  <c r="P52" i="8"/>
  <c r="P28" i="8"/>
  <c r="AH156" i="1"/>
  <c r="AI154" i="1"/>
  <c r="AK205" i="17"/>
  <c r="AK231" i="17"/>
  <c r="AK232" i="17"/>
  <c r="AK233" i="17"/>
  <c r="W61" i="8"/>
  <c r="AE166" i="1"/>
  <c r="AE168" i="1"/>
  <c r="AN146" i="16"/>
  <c r="AN145" i="16"/>
  <c r="E145" i="16"/>
  <c r="E143" i="16"/>
  <c r="AK139" i="1"/>
  <c r="AG167" i="15"/>
  <c r="AH165" i="15"/>
  <c r="AC223" i="1"/>
  <c r="AC224" i="1"/>
  <c r="AC225" i="1"/>
  <c r="O58" i="8"/>
  <c r="AC197" i="1"/>
  <c r="AG160" i="16"/>
  <c r="AG158" i="16"/>
  <c r="AG205" i="16"/>
  <c r="AG157" i="16"/>
  <c r="AH155" i="16"/>
  <c r="AF186" i="15"/>
  <c r="E146" i="15"/>
  <c r="AN148" i="15"/>
  <c r="AD190" i="1"/>
  <c r="AD183" i="1"/>
  <c r="AD184" i="1"/>
  <c r="U8" i="2"/>
  <c r="T8" i="2"/>
  <c r="R53" i="8"/>
  <c r="AF196" i="15"/>
  <c r="AM171" i="17"/>
  <c r="AM173" i="17"/>
  <c r="AM174" i="17"/>
  <c r="AE167" i="16"/>
  <c r="AF165" i="16"/>
  <c r="AM169" i="17"/>
  <c r="AN167" i="17"/>
  <c r="AJ156" i="15"/>
  <c r="AJ157" i="15"/>
  <c r="AK155" i="15"/>
  <c r="AE182" i="16"/>
  <c r="AI163" i="15"/>
  <c r="W55" i="8"/>
  <c r="AK215" i="17"/>
  <c r="AG160" i="1"/>
  <c r="AG163" i="1"/>
  <c r="AG158" i="1"/>
  <c r="AG205" i="1"/>
  <c r="AJ143" i="1"/>
  <c r="AD196" i="1"/>
  <c r="P36" i="8"/>
  <c r="S40" i="8"/>
  <c r="AG173" i="15"/>
  <c r="AG174" i="15"/>
  <c r="AH170" i="15"/>
  <c r="AH171" i="15"/>
  <c r="AG180" i="15"/>
  <c r="AG163" i="16"/>
  <c r="AG164" i="16"/>
  <c r="S34" i="8"/>
  <c r="S47" i="8"/>
  <c r="AL135" i="1"/>
  <c r="AM133" i="1"/>
  <c r="AM134" i="1"/>
  <c r="AM136" i="1"/>
  <c r="AL139" i="1"/>
  <c r="AL143" i="1"/>
  <c r="AM154" i="16"/>
  <c r="AK156" i="15"/>
  <c r="AE190" i="16"/>
  <c r="AE183" i="16"/>
  <c r="AE184" i="16"/>
  <c r="AG195" i="15"/>
  <c r="AL215" i="17"/>
  <c r="X55" i="8"/>
  <c r="AH166" i="15"/>
  <c r="AH168" i="15"/>
  <c r="AH158" i="1"/>
  <c r="AH205" i="1"/>
  <c r="AH160" i="1"/>
  <c r="AH163" i="1"/>
  <c r="AE186" i="16"/>
  <c r="AE201" i="16"/>
  <c r="AG186" i="15"/>
  <c r="AH156" i="16"/>
  <c r="AL198" i="17"/>
  <c r="AL204" i="17"/>
  <c r="AL191" i="17"/>
  <c r="AH157" i="1"/>
  <c r="AI155" i="1"/>
  <c r="P58" i="8"/>
  <c r="AD223" i="1"/>
  <c r="AD224" i="1"/>
  <c r="AD225" i="1"/>
  <c r="AD197" i="1"/>
  <c r="E146" i="16"/>
  <c r="AN148" i="16"/>
  <c r="AJ145" i="1"/>
  <c r="AK144" i="1"/>
  <c r="AJ146" i="1"/>
  <c r="AJ148" i="1"/>
  <c r="AJ149" i="1"/>
  <c r="AJ158" i="15"/>
  <c r="AJ194" i="15"/>
  <c r="AJ160" i="15"/>
  <c r="AG164" i="1"/>
  <c r="AN149" i="15"/>
  <c r="E148" i="15"/>
  <c r="AE182" i="1"/>
  <c r="AE186" i="1"/>
  <c r="AE201" i="1"/>
  <c r="AE206" i="1"/>
  <c r="AN168" i="17"/>
  <c r="AN170" i="17"/>
  <c r="AE167" i="1"/>
  <c r="AF165" i="1"/>
  <c r="AM175" i="17"/>
  <c r="AM213" i="17"/>
  <c r="AK143" i="1"/>
  <c r="AI164" i="15"/>
  <c r="R59" i="8"/>
  <c r="AF187" i="15"/>
  <c r="AF212" i="15"/>
  <c r="AF213" i="15"/>
  <c r="AF214" i="15"/>
  <c r="AF166" i="16"/>
  <c r="AF168" i="16"/>
  <c r="P29" i="8"/>
  <c r="P49" i="8"/>
  <c r="AE196" i="16"/>
  <c r="AE223" i="16"/>
  <c r="AE224" i="16"/>
  <c r="AE225" i="16"/>
  <c r="Q36" i="8"/>
  <c r="AE206" i="16"/>
  <c r="Q35" i="8"/>
  <c r="AL192" i="17"/>
  <c r="AM178" i="17"/>
  <c r="AM190" i="17"/>
  <c r="AM194" i="17"/>
  <c r="AM209" i="17"/>
  <c r="AM214" i="17"/>
  <c r="AH164" i="1"/>
  <c r="AM135" i="1"/>
  <c r="AN133" i="1"/>
  <c r="AL231" i="17"/>
  <c r="AL232" i="17"/>
  <c r="AL233" i="17"/>
  <c r="AL205" i="17"/>
  <c r="X61" i="8"/>
  <c r="Q60" i="8"/>
  <c r="AE197" i="16"/>
  <c r="AM138" i="1"/>
  <c r="AM204" i="1"/>
  <c r="AK146" i="1"/>
  <c r="AK148" i="1"/>
  <c r="AK145" i="1"/>
  <c r="AL144" i="1"/>
  <c r="AL145" i="1"/>
  <c r="AM144" i="1"/>
  <c r="AK160" i="15"/>
  <c r="AK158" i="15"/>
  <c r="AK194" i="15"/>
  <c r="AN171" i="17"/>
  <c r="E171" i="17"/>
  <c r="E170" i="17"/>
  <c r="AH158" i="16"/>
  <c r="AH205" i="16"/>
  <c r="T40" i="8"/>
  <c r="AH160" i="16"/>
  <c r="AN169" i="17"/>
  <c r="AJ163" i="15"/>
  <c r="AH157" i="16"/>
  <c r="AI155" i="16"/>
  <c r="AH167" i="15"/>
  <c r="AI165" i="15"/>
  <c r="AK157" i="15"/>
  <c r="AL155" i="15"/>
  <c r="Q52" i="8"/>
  <c r="AE207" i="1"/>
  <c r="S59" i="8"/>
  <c r="AG187" i="15"/>
  <c r="AG212" i="15"/>
  <c r="AG213" i="15"/>
  <c r="AG214" i="15"/>
  <c r="AJ151" i="1"/>
  <c r="AJ152" i="1"/>
  <c r="AE190" i="1"/>
  <c r="AE196" i="1"/>
  <c r="AE183" i="1"/>
  <c r="AE184" i="1"/>
  <c r="AI156" i="1"/>
  <c r="Q54" i="8"/>
  <c r="Q28" i="8"/>
  <c r="AE207" i="16"/>
  <c r="S53" i="8"/>
  <c r="AG196" i="15"/>
  <c r="AF182" i="16"/>
  <c r="AF186" i="16"/>
  <c r="AF201" i="16"/>
  <c r="AF167" i="16"/>
  <c r="AG165" i="16"/>
  <c r="AF166" i="1"/>
  <c r="AF168" i="1"/>
  <c r="E149" i="15"/>
  <c r="AN151" i="15"/>
  <c r="AN152" i="15"/>
  <c r="AN149" i="16"/>
  <c r="E148" i="16"/>
  <c r="AH172" i="15"/>
  <c r="AH176" i="15"/>
  <c r="AH191" i="15"/>
  <c r="AF206" i="16"/>
  <c r="R54" i="8"/>
  <c r="Q48" i="8"/>
  <c r="Q41" i="8"/>
  <c r="AH163" i="16"/>
  <c r="AH164" i="16"/>
  <c r="T34" i="8"/>
  <c r="T47" i="8"/>
  <c r="Q49" i="8"/>
  <c r="Q29" i="8"/>
  <c r="AM139" i="1"/>
  <c r="AM143" i="1"/>
  <c r="AN173" i="17"/>
  <c r="AN174" i="17"/>
  <c r="AG166" i="16"/>
  <c r="AG168" i="16"/>
  <c r="AJ154" i="1"/>
  <c r="AH195" i="15"/>
  <c r="AN154" i="15"/>
  <c r="E152" i="15"/>
  <c r="AL156" i="15"/>
  <c r="AL146" i="1"/>
  <c r="AL148" i="1"/>
  <c r="E173" i="17"/>
  <c r="AK149" i="1"/>
  <c r="AI166" i="15"/>
  <c r="AI168" i="15"/>
  <c r="E149" i="16"/>
  <c r="AN151" i="16"/>
  <c r="AN152" i="16"/>
  <c r="Y55" i="8"/>
  <c r="AM215" i="17"/>
  <c r="AI156" i="16"/>
  <c r="AI157" i="16"/>
  <c r="AJ155" i="16"/>
  <c r="AN134" i="1"/>
  <c r="AN136" i="1"/>
  <c r="AH180" i="15"/>
  <c r="AH173" i="15"/>
  <c r="AH174" i="15"/>
  <c r="AI170" i="15"/>
  <c r="AI171" i="15"/>
  <c r="AI172" i="15"/>
  <c r="AF190" i="16"/>
  <c r="AF183" i="16"/>
  <c r="AF184" i="16"/>
  <c r="AI160" i="1"/>
  <c r="AI163" i="1"/>
  <c r="AI158" i="1"/>
  <c r="AI205" i="1"/>
  <c r="AF182" i="1"/>
  <c r="AF186" i="1"/>
  <c r="AF201" i="1"/>
  <c r="AF206" i="1"/>
  <c r="AJ164" i="15"/>
  <c r="AM198" i="17"/>
  <c r="AM204" i="17"/>
  <c r="AM191" i="17"/>
  <c r="AI157" i="1"/>
  <c r="AF167" i="1"/>
  <c r="AG165" i="1"/>
  <c r="Q58" i="8"/>
  <c r="AE223" i="1"/>
  <c r="AE224" i="1"/>
  <c r="AE225" i="1"/>
  <c r="AE197" i="1"/>
  <c r="AK163" i="15"/>
  <c r="AF207" i="16"/>
  <c r="R35" i="8"/>
  <c r="R41" i="8"/>
  <c r="AF196" i="16"/>
  <c r="AF197" i="16"/>
  <c r="AM192" i="17"/>
  <c r="AN154" i="16"/>
  <c r="E152" i="16"/>
  <c r="AJ156" i="16"/>
  <c r="AJ157" i="16"/>
  <c r="AK155" i="16"/>
  <c r="AI176" i="15"/>
  <c r="AI191" i="15"/>
  <c r="AH196" i="15"/>
  <c r="T53" i="8"/>
  <c r="AI167" i="15"/>
  <c r="AJ165" i="15"/>
  <c r="AM145" i="1"/>
  <c r="AN144" i="1"/>
  <c r="E144" i="1"/>
  <c r="AM146" i="1"/>
  <c r="AM148" i="1"/>
  <c r="R60" i="8"/>
  <c r="AK151" i="1"/>
  <c r="AK152" i="1"/>
  <c r="AI180" i="15"/>
  <c r="AI173" i="15"/>
  <c r="AI174" i="15"/>
  <c r="AJ170" i="15"/>
  <c r="AJ171" i="15"/>
  <c r="AI164" i="1"/>
  <c r="AH186" i="15"/>
  <c r="AN175" i="17"/>
  <c r="AN213" i="17"/>
  <c r="E174" i="17"/>
  <c r="R9" i="2"/>
  <c r="AI158" i="16"/>
  <c r="AI205" i="16"/>
  <c r="U40" i="8"/>
  <c r="AI160" i="16"/>
  <c r="AG166" i="1"/>
  <c r="AG168" i="1"/>
  <c r="AN138" i="1"/>
  <c r="AN139" i="1"/>
  <c r="E136" i="1"/>
  <c r="AJ155" i="1"/>
  <c r="AF190" i="1"/>
  <c r="AF196" i="1"/>
  <c r="AF183" i="1"/>
  <c r="AF184" i="1"/>
  <c r="AN135" i="1"/>
  <c r="AL158" i="15"/>
  <c r="AL194" i="15"/>
  <c r="AL160" i="15"/>
  <c r="AG182" i="16"/>
  <c r="AG186" i="16"/>
  <c r="AG201" i="16"/>
  <c r="R52" i="8"/>
  <c r="R28" i="8"/>
  <c r="AF207" i="1"/>
  <c r="AK164" i="15"/>
  <c r="Y61" i="8"/>
  <c r="AM231" i="17"/>
  <c r="AM232" i="17"/>
  <c r="AM233" i="17"/>
  <c r="AM205" i="17"/>
  <c r="AL157" i="15"/>
  <c r="AM155" i="15"/>
  <c r="AG167" i="16"/>
  <c r="AH165" i="16"/>
  <c r="R48" i="8"/>
  <c r="R36" i="8"/>
  <c r="AI163" i="16"/>
  <c r="AI164" i="16"/>
  <c r="U34" i="8"/>
  <c r="U47" i="8"/>
  <c r="R49" i="8"/>
  <c r="R29" i="8"/>
  <c r="AF223" i="16"/>
  <c r="AF224" i="16"/>
  <c r="AF225" i="16"/>
  <c r="AG206" i="16"/>
  <c r="AG207" i="16"/>
  <c r="S35" i="8"/>
  <c r="E213" i="17"/>
  <c r="AL149" i="1"/>
  <c r="AL151" i="1"/>
  <c r="AL152" i="1"/>
  <c r="AN143" i="1"/>
  <c r="E139" i="1"/>
  <c r="AH166" i="16"/>
  <c r="AH168" i="16"/>
  <c r="AJ166" i="15"/>
  <c r="AJ168" i="15"/>
  <c r="AJ172" i="15"/>
  <c r="AI186" i="15"/>
  <c r="AI195" i="15"/>
  <c r="E175" i="17"/>
  <c r="AN178" i="17"/>
  <c r="AJ160" i="16"/>
  <c r="AJ158" i="16"/>
  <c r="AJ205" i="16"/>
  <c r="AH212" i="15"/>
  <c r="AH213" i="15"/>
  <c r="AH214" i="15"/>
  <c r="T59" i="8"/>
  <c r="AH187" i="15"/>
  <c r="AK154" i="1"/>
  <c r="AK156" i="16"/>
  <c r="AK157" i="16"/>
  <c r="AL155" i="16"/>
  <c r="AG182" i="1"/>
  <c r="AG186" i="1"/>
  <c r="AG201" i="1"/>
  <c r="AG206" i="1"/>
  <c r="AL163" i="15"/>
  <c r="AN204" i="1"/>
  <c r="E204" i="1"/>
  <c r="E138" i="1"/>
  <c r="O8" i="2"/>
  <c r="S8" i="2"/>
  <c r="AG167" i="1"/>
  <c r="AH165" i="1"/>
  <c r="AM156" i="15"/>
  <c r="AJ156" i="1"/>
  <c r="AJ157" i="1"/>
  <c r="AF197" i="1"/>
  <c r="R58" i="8"/>
  <c r="AF223" i="1"/>
  <c r="AF224" i="1"/>
  <c r="AF225" i="1"/>
  <c r="AG190" i="16"/>
  <c r="AG183" i="16"/>
  <c r="AG184" i="16"/>
  <c r="S54" i="8"/>
  <c r="S48" i="8"/>
  <c r="S41" i="8"/>
  <c r="AG196" i="16"/>
  <c r="S60" i="8"/>
  <c r="S36" i="8"/>
  <c r="AJ163" i="16"/>
  <c r="AJ164" i="16"/>
  <c r="AJ167" i="15"/>
  <c r="AK165" i="15"/>
  <c r="AK166" i="15"/>
  <c r="AK168" i="15"/>
  <c r="AM149" i="1"/>
  <c r="AM151" i="1"/>
  <c r="AM152" i="1"/>
  <c r="AL164" i="15"/>
  <c r="AN190" i="17"/>
  <c r="AN194" i="17"/>
  <c r="E178" i="17"/>
  <c r="AH182" i="16"/>
  <c r="AH186" i="16"/>
  <c r="AH201" i="16"/>
  <c r="S52" i="8"/>
  <c r="AG207" i="1"/>
  <c r="AK155" i="1"/>
  <c r="AH167" i="16"/>
  <c r="AI165" i="16"/>
  <c r="AM158" i="15"/>
  <c r="AM194" i="15"/>
  <c r="AM160" i="15"/>
  <c r="AG190" i="1"/>
  <c r="AG196" i="1"/>
  <c r="AG183" i="1"/>
  <c r="AG184" i="1"/>
  <c r="U53" i="8"/>
  <c r="AI196" i="15"/>
  <c r="AG197" i="16"/>
  <c r="AJ180" i="15"/>
  <c r="AJ173" i="15"/>
  <c r="AJ174" i="15"/>
  <c r="AK170" i="15"/>
  <c r="AK171" i="15"/>
  <c r="AM157" i="15"/>
  <c r="AN155" i="15"/>
  <c r="AH166" i="1"/>
  <c r="AH168" i="1"/>
  <c r="AK160" i="16"/>
  <c r="AK158" i="16"/>
  <c r="AK205" i="16"/>
  <c r="AI212" i="15"/>
  <c r="AI213" i="15"/>
  <c r="AI214" i="15"/>
  <c r="AI187" i="15"/>
  <c r="U59" i="8"/>
  <c r="AN146" i="1"/>
  <c r="AN145" i="1"/>
  <c r="E145" i="1"/>
  <c r="E143" i="1"/>
  <c r="AJ160" i="1"/>
  <c r="AJ163" i="1"/>
  <c r="AJ158" i="1"/>
  <c r="AJ205" i="1"/>
  <c r="V40" i="8"/>
  <c r="AL154" i="1"/>
  <c r="AL156" i="16"/>
  <c r="AL157" i="16"/>
  <c r="AM155" i="16"/>
  <c r="AJ176" i="15"/>
  <c r="AJ191" i="15"/>
  <c r="V34" i="8"/>
  <c r="V47" i="8"/>
  <c r="S28" i="8"/>
  <c r="AG223" i="16"/>
  <c r="AG224" i="16"/>
  <c r="AG225" i="16"/>
  <c r="AH206" i="16"/>
  <c r="T35" i="8"/>
  <c r="S49" i="8"/>
  <c r="S29" i="8"/>
  <c r="AK163" i="16"/>
  <c r="AK164" i="16"/>
  <c r="AK167" i="15"/>
  <c r="AL165" i="15"/>
  <c r="AK172" i="15"/>
  <c r="AM154" i="1"/>
  <c r="AI166" i="16"/>
  <c r="AI168" i="16"/>
  <c r="T54" i="8"/>
  <c r="AH207" i="16"/>
  <c r="AM156" i="16"/>
  <c r="AN156" i="15"/>
  <c r="AK156" i="1"/>
  <c r="AN198" i="17"/>
  <c r="E190" i="17"/>
  <c r="AO190" i="17"/>
  <c r="AN191" i="17"/>
  <c r="AK180" i="15"/>
  <c r="AK173" i="15"/>
  <c r="AK174" i="15"/>
  <c r="AL170" i="15"/>
  <c r="AL171" i="15"/>
  <c r="S58" i="8"/>
  <c r="AG197" i="1"/>
  <c r="AG223" i="1"/>
  <c r="AG224" i="1"/>
  <c r="AG225" i="1"/>
  <c r="AN209" i="17"/>
  <c r="E194" i="17"/>
  <c r="AM163" i="15"/>
  <c r="AJ195" i="15"/>
  <c r="AJ186" i="15"/>
  <c r="AH167" i="1"/>
  <c r="AI165" i="1"/>
  <c r="AJ164" i="1"/>
  <c r="AL160" i="16"/>
  <c r="AL158" i="16"/>
  <c r="AL205" i="16"/>
  <c r="AH182" i="1"/>
  <c r="AH186" i="1"/>
  <c r="AH201" i="1"/>
  <c r="AH206" i="1"/>
  <c r="AH190" i="16"/>
  <c r="AH183" i="16"/>
  <c r="AH184" i="16"/>
  <c r="E146" i="1"/>
  <c r="AN148" i="1"/>
  <c r="AK176" i="15"/>
  <c r="AK191" i="15"/>
  <c r="AH196" i="16"/>
  <c r="AL163" i="16"/>
  <c r="T48" i="8"/>
  <c r="T41" i="8"/>
  <c r="T52" i="8"/>
  <c r="T28" i="8"/>
  <c r="AH207" i="1"/>
  <c r="AN149" i="1"/>
  <c r="E148" i="1"/>
  <c r="AN214" i="17"/>
  <c r="E209" i="17"/>
  <c r="E198" i="17"/>
  <c r="AN204" i="17"/>
  <c r="AK195" i="15"/>
  <c r="AK158" i="1"/>
  <c r="AK205" i="1"/>
  <c r="W40" i="8"/>
  <c r="AK160" i="1"/>
  <c r="AI182" i="16"/>
  <c r="AI186" i="16"/>
  <c r="AI201" i="16"/>
  <c r="AO194" i="17"/>
  <c r="R10" i="2"/>
  <c r="AJ196" i="15"/>
  <c r="V53" i="8"/>
  <c r="AK157" i="1"/>
  <c r="AL155" i="1"/>
  <c r="AI167" i="16"/>
  <c r="AJ165" i="16"/>
  <c r="AN160" i="15"/>
  <c r="AN158" i="15"/>
  <c r="AN157" i="15"/>
  <c r="AH197" i="16"/>
  <c r="AH223" i="16"/>
  <c r="AH224" i="16"/>
  <c r="AH225" i="16"/>
  <c r="T60" i="8"/>
  <c r="AI166" i="1"/>
  <c r="AI168" i="1"/>
  <c r="AJ212" i="15"/>
  <c r="AJ213" i="15"/>
  <c r="AJ214" i="15"/>
  <c r="AJ187" i="15"/>
  <c r="V59" i="8"/>
  <c r="AM164" i="15"/>
  <c r="AK186" i="15"/>
  <c r="AM160" i="16"/>
  <c r="AM158" i="16"/>
  <c r="AM205" i="16"/>
  <c r="AL164" i="16"/>
  <c r="AL166" i="15"/>
  <c r="AL168" i="15"/>
  <c r="AL172" i="15"/>
  <c r="AH190" i="1"/>
  <c r="AH196" i="1"/>
  <c r="AH183" i="1"/>
  <c r="AH184" i="1"/>
  <c r="AN192" i="17"/>
  <c r="E191" i="17"/>
  <c r="AM157" i="16"/>
  <c r="AN155" i="16"/>
  <c r="T36" i="8"/>
  <c r="T49" i="8"/>
  <c r="AK163" i="1"/>
  <c r="W34" i="8"/>
  <c r="W47" i="8"/>
  <c r="AI206" i="16"/>
  <c r="U54" i="8"/>
  <c r="AM163" i="16"/>
  <c r="AM164" i="16"/>
  <c r="AI167" i="1"/>
  <c r="AJ165" i="1"/>
  <c r="AJ166" i="1"/>
  <c r="AJ168" i="1"/>
  <c r="AJ166" i="16"/>
  <c r="AJ168" i="16"/>
  <c r="AL156" i="1"/>
  <c r="AL157" i="1"/>
  <c r="AM155" i="1"/>
  <c r="AI190" i="16"/>
  <c r="AI183" i="16"/>
  <c r="AI184" i="16"/>
  <c r="Z55" i="8"/>
  <c r="AN215" i="17"/>
  <c r="E214" i="17"/>
  <c r="F225" i="17"/>
  <c r="F219" i="17"/>
  <c r="AK164" i="1"/>
  <c r="AN156" i="16"/>
  <c r="AK187" i="15"/>
  <c r="W59" i="8"/>
  <c r="AK212" i="15"/>
  <c r="AK213" i="15"/>
  <c r="AK214" i="15"/>
  <c r="AI182" i="1"/>
  <c r="AN194" i="15"/>
  <c r="E158" i="15"/>
  <c r="P9" i="2"/>
  <c r="AK196" i="15"/>
  <c r="W53" i="8"/>
  <c r="E149" i="1"/>
  <c r="AN151" i="1"/>
  <c r="AN152" i="1"/>
  <c r="AL180" i="15"/>
  <c r="AL173" i="15"/>
  <c r="AL174" i="15"/>
  <c r="AM170" i="15"/>
  <c r="AM171" i="15"/>
  <c r="AL167" i="15"/>
  <c r="AM165" i="15"/>
  <c r="E160" i="15"/>
  <c r="AN163" i="15"/>
  <c r="AH223" i="1"/>
  <c r="AH224" i="1"/>
  <c r="AH225" i="1"/>
  <c r="AH197" i="1"/>
  <c r="T58" i="8"/>
  <c r="AL176" i="15"/>
  <c r="AL191" i="15"/>
  <c r="Z61" i="8"/>
  <c r="AB61" i="8"/>
  <c r="AN205" i="17"/>
  <c r="E228" i="17"/>
  <c r="AN231" i="17"/>
  <c r="E225" i="17"/>
  <c r="E204" i="17"/>
  <c r="R15" i="2"/>
  <c r="E219" i="17"/>
  <c r="E221" i="17"/>
  <c r="T29" i="8"/>
  <c r="AI207" i="16"/>
  <c r="AI196" i="16"/>
  <c r="AB55" i="8"/>
  <c r="R11" i="2"/>
  <c r="R12" i="2"/>
  <c r="AN154" i="1"/>
  <c r="E152" i="1"/>
  <c r="AM166" i="15"/>
  <c r="AM168" i="15"/>
  <c r="AM172" i="15"/>
  <c r="AM156" i="1"/>
  <c r="AN232" i="17"/>
  <c r="AN233" i="17"/>
  <c r="E233" i="17"/>
  <c r="E223" i="17"/>
  <c r="E231" i="17"/>
  <c r="AN160" i="16"/>
  <c r="AN158" i="16"/>
  <c r="AO214" i="17"/>
  <c r="G236" i="17"/>
  <c r="AN164" i="15"/>
  <c r="E163" i="15"/>
  <c r="E194" i="15"/>
  <c r="AN157" i="16"/>
  <c r="AJ182" i="16"/>
  <c r="AJ186" i="16"/>
  <c r="AJ201" i="16"/>
  <c r="AI190" i="1"/>
  <c r="AI196" i="1"/>
  <c r="AI183" i="1"/>
  <c r="AI184" i="1"/>
  <c r="AJ167" i="16"/>
  <c r="AK165" i="16"/>
  <c r="AL186" i="15"/>
  <c r="G225" i="17"/>
  <c r="F226" i="17"/>
  <c r="AL195" i="15"/>
  <c r="AI186" i="1"/>
  <c r="AI201" i="1"/>
  <c r="R18" i="2"/>
  <c r="AI223" i="16"/>
  <c r="AI224" i="16"/>
  <c r="AI225" i="16"/>
  <c r="U60" i="8"/>
  <c r="AI197" i="16"/>
  <c r="AJ182" i="1"/>
  <c r="AJ186" i="1"/>
  <c r="AJ201" i="1"/>
  <c r="AJ206" i="1"/>
  <c r="R17" i="2"/>
  <c r="G219" i="17"/>
  <c r="AL158" i="1"/>
  <c r="AL205" i="1"/>
  <c r="X40" i="8"/>
  <c r="AL160" i="1"/>
  <c r="AJ167" i="1"/>
  <c r="AK165" i="1"/>
  <c r="AL163" i="1"/>
  <c r="X34" i="8"/>
  <c r="X47" i="8"/>
  <c r="U36" i="8"/>
  <c r="U29" i="8"/>
  <c r="AI206" i="1"/>
  <c r="AI207" i="1"/>
  <c r="AJ207" i="1"/>
  <c r="U35" i="8"/>
  <c r="AJ206" i="16"/>
  <c r="AJ207" i="16"/>
  <c r="V35" i="8"/>
  <c r="E226" i="17"/>
  <c r="AK166" i="1"/>
  <c r="AK168" i="1"/>
  <c r="I236" i="17"/>
  <c r="E160" i="16"/>
  <c r="AN163" i="16"/>
  <c r="AM176" i="15"/>
  <c r="AM191" i="15"/>
  <c r="AK166" i="16"/>
  <c r="AK168" i="16"/>
  <c r="AM167" i="15"/>
  <c r="AN165" i="15"/>
  <c r="AN205" i="16"/>
  <c r="E158" i="16"/>
  <c r="Q9" i="2"/>
  <c r="AL164" i="1"/>
  <c r="AL196" i="15"/>
  <c r="X53" i="8"/>
  <c r="AL212" i="15"/>
  <c r="AL213" i="15"/>
  <c r="AL214" i="15"/>
  <c r="X59" i="8"/>
  <c r="AL187" i="15"/>
  <c r="R19" i="2"/>
  <c r="AJ190" i="1"/>
  <c r="AJ196" i="1"/>
  <c r="AJ183" i="1"/>
  <c r="AJ184" i="1"/>
  <c r="AM180" i="15"/>
  <c r="AM173" i="15"/>
  <c r="AM174" i="15"/>
  <c r="AN170" i="15"/>
  <c r="AN171" i="15"/>
  <c r="AM160" i="1"/>
  <c r="AM158" i="1"/>
  <c r="AM205" i="1"/>
  <c r="Y40" i="8"/>
  <c r="U52" i="8"/>
  <c r="U28" i="8"/>
  <c r="AJ190" i="16"/>
  <c r="AJ183" i="16"/>
  <c r="AJ184" i="16"/>
  <c r="AM157" i="1"/>
  <c r="AN155" i="1"/>
  <c r="V52" i="8"/>
  <c r="U58" i="8"/>
  <c r="AI197" i="1"/>
  <c r="AI223" i="1"/>
  <c r="AI224" i="1"/>
  <c r="AI225" i="1"/>
  <c r="U49" i="8"/>
  <c r="V54" i="8"/>
  <c r="AM163" i="1"/>
  <c r="Y34" i="8"/>
  <c r="V28" i="8"/>
  <c r="U41" i="8"/>
  <c r="U48" i="8"/>
  <c r="E205" i="16"/>
  <c r="AJ196" i="16"/>
  <c r="V60" i="8"/>
  <c r="V36" i="8"/>
  <c r="V41" i="8"/>
  <c r="V48" i="8"/>
  <c r="AN166" i="15"/>
  <c r="AN168" i="15"/>
  <c r="AM195" i="15"/>
  <c r="AN164" i="16"/>
  <c r="E163" i="16"/>
  <c r="AM186" i="15"/>
  <c r="U9" i="2"/>
  <c r="T9" i="2"/>
  <c r="AJ197" i="1"/>
  <c r="V58" i="8"/>
  <c r="AJ223" i="1"/>
  <c r="AJ224" i="1"/>
  <c r="AJ225" i="1"/>
  <c r="AN156" i="1"/>
  <c r="AM164" i="1"/>
  <c r="AK182" i="16"/>
  <c r="AK182" i="1"/>
  <c r="AK186" i="1"/>
  <c r="AK201" i="1"/>
  <c r="AK206" i="1"/>
  <c r="AK167" i="16"/>
  <c r="AL165" i="16"/>
  <c r="AK167" i="1"/>
  <c r="AL165" i="1"/>
  <c r="AJ197" i="16"/>
  <c r="AJ223" i="16"/>
  <c r="AJ224" i="16"/>
  <c r="AJ225" i="16"/>
  <c r="Y47" i="8"/>
  <c r="V49" i="8"/>
  <c r="V29" i="8"/>
  <c r="AL166" i="1"/>
  <c r="AL168" i="1"/>
  <c r="AM187" i="15"/>
  <c r="Y59" i="8"/>
  <c r="AM212" i="15"/>
  <c r="AM213" i="15"/>
  <c r="AM214" i="15"/>
  <c r="Y53" i="8"/>
  <c r="AM196" i="15"/>
  <c r="AN160" i="1"/>
  <c r="Z34" i="8"/>
  <c r="Z47" i="8"/>
  <c r="AB47" i="8"/>
  <c r="AN158" i="1"/>
  <c r="AN157" i="1"/>
  <c r="AL166" i="16"/>
  <c r="AL168" i="16"/>
  <c r="E168" i="15"/>
  <c r="AK190" i="16"/>
  <c r="AK183" i="16"/>
  <c r="AK184" i="16"/>
  <c r="AK207" i="1"/>
  <c r="W52" i="8"/>
  <c r="AK190" i="1"/>
  <c r="AK196" i="1"/>
  <c r="AK183" i="1"/>
  <c r="AK184" i="1"/>
  <c r="AK186" i="16"/>
  <c r="AK201" i="16"/>
  <c r="AN172" i="15"/>
  <c r="AN176" i="15"/>
  <c r="AN167" i="15"/>
  <c r="AB34" i="8"/>
  <c r="AK206" i="16"/>
  <c r="W35" i="8"/>
  <c r="AK196" i="16"/>
  <c r="AK223" i="16"/>
  <c r="AK224" i="16"/>
  <c r="AK225" i="16"/>
  <c r="W36" i="8"/>
  <c r="AL167" i="16"/>
  <c r="AM165" i="16"/>
  <c r="AM166" i="16"/>
  <c r="AM168" i="16"/>
  <c r="AN191" i="15"/>
  <c r="E176" i="15"/>
  <c r="AN205" i="1"/>
  <c r="E158" i="1"/>
  <c r="O9" i="2"/>
  <c r="S9" i="2"/>
  <c r="AK207" i="16"/>
  <c r="W54" i="8"/>
  <c r="W28" i="8"/>
  <c r="E160" i="1"/>
  <c r="AN163" i="1"/>
  <c r="AL182" i="1"/>
  <c r="AL186" i="1"/>
  <c r="AL201" i="1"/>
  <c r="AL206" i="1"/>
  <c r="W60" i="8"/>
  <c r="AN180" i="15"/>
  <c r="E172" i="15"/>
  <c r="AO172" i="15"/>
  <c r="AN173" i="15"/>
  <c r="AK197" i="1"/>
  <c r="AK223" i="1"/>
  <c r="AK224" i="1"/>
  <c r="AK225" i="1"/>
  <c r="W58" i="8"/>
  <c r="AL182" i="16"/>
  <c r="AL167" i="1"/>
  <c r="AM165" i="1"/>
  <c r="AK197" i="16"/>
  <c r="E205" i="1"/>
  <c r="Z40" i="8"/>
  <c r="AB40" i="8"/>
  <c r="W49" i="8"/>
  <c r="W29" i="8"/>
  <c r="W48" i="8"/>
  <c r="W41" i="8"/>
  <c r="AL207" i="1"/>
  <c r="X52" i="8"/>
  <c r="E180" i="15"/>
  <c r="AN186" i="15"/>
  <c r="AM166" i="1"/>
  <c r="AM168" i="1"/>
  <c r="AL190" i="16"/>
  <c r="AL183" i="16"/>
  <c r="AL184" i="16"/>
  <c r="AM182" i="16"/>
  <c r="AM186" i="16"/>
  <c r="AM201" i="16"/>
  <c r="AO176" i="15"/>
  <c r="P10" i="2"/>
  <c r="AN164" i="1"/>
  <c r="E163" i="1"/>
  <c r="AL186" i="16"/>
  <c r="AL201" i="16"/>
  <c r="AL190" i="1"/>
  <c r="AL196" i="1"/>
  <c r="AL183" i="1"/>
  <c r="AL184" i="1"/>
  <c r="AN174" i="15"/>
  <c r="E173" i="15"/>
  <c r="AM167" i="16"/>
  <c r="AN165" i="16"/>
  <c r="E191" i="15"/>
  <c r="AN195" i="15"/>
  <c r="AL196" i="16"/>
  <c r="X36" i="8"/>
  <c r="AM206" i="16"/>
  <c r="Y35" i="8"/>
  <c r="AL206" i="16"/>
  <c r="X54" i="8"/>
  <c r="X28" i="8"/>
  <c r="X35" i="8"/>
  <c r="AL197" i="16"/>
  <c r="AL223" i="16"/>
  <c r="AL224" i="16"/>
  <c r="AL225" i="16"/>
  <c r="X60" i="8"/>
  <c r="AM182" i="1"/>
  <c r="AM186" i="1"/>
  <c r="AM201" i="1"/>
  <c r="AM206" i="1"/>
  <c r="AN187" i="15"/>
  <c r="E209" i="15"/>
  <c r="AN212" i="15"/>
  <c r="Z59" i="8"/>
  <c r="AB59" i="8"/>
  <c r="E206" i="15"/>
  <c r="E186" i="15"/>
  <c r="P15" i="2"/>
  <c r="E200" i="15"/>
  <c r="E202" i="15"/>
  <c r="AM167" i="1"/>
  <c r="AN165" i="1"/>
  <c r="X58" i="8"/>
  <c r="AL223" i="1"/>
  <c r="AL224" i="1"/>
  <c r="AL225" i="1"/>
  <c r="AL197" i="1"/>
  <c r="Y54" i="8"/>
  <c r="AN196" i="15"/>
  <c r="Z53" i="8"/>
  <c r="AB53" i="8"/>
  <c r="F206" i="15"/>
  <c r="E195" i="15"/>
  <c r="F200" i="15"/>
  <c r="AM190" i="16"/>
  <c r="AM183" i="16"/>
  <c r="AM184" i="16"/>
  <c r="AN166" i="16"/>
  <c r="AN168" i="16"/>
  <c r="AM196" i="16"/>
  <c r="X41" i="8"/>
  <c r="X48" i="8"/>
  <c r="Y48" i="8"/>
  <c r="Y41" i="8"/>
  <c r="X49" i="8"/>
  <c r="X29" i="8"/>
  <c r="AL207" i="16"/>
  <c r="AM207" i="16"/>
  <c r="P11" i="2"/>
  <c r="P12" i="2"/>
  <c r="AC30" i="8"/>
  <c r="AN166" i="1"/>
  <c r="AN168" i="1"/>
  <c r="P18" i="2"/>
  <c r="G200" i="15"/>
  <c r="P17" i="2"/>
  <c r="AM207" i="1"/>
  <c r="Y52" i="8"/>
  <c r="Y28" i="8"/>
  <c r="AN167" i="16"/>
  <c r="AM190" i="1"/>
  <c r="AM196" i="1"/>
  <c r="AM183" i="1"/>
  <c r="AM184" i="1"/>
  <c r="AO195" i="15"/>
  <c r="G217" i="15"/>
  <c r="G206" i="15"/>
  <c r="F207" i="15"/>
  <c r="AN182" i="16"/>
  <c r="AN186" i="16"/>
  <c r="E168" i="16"/>
  <c r="Y60" i="8"/>
  <c r="AM223" i="16"/>
  <c r="AM224" i="16"/>
  <c r="AM225" i="16"/>
  <c r="AM197" i="16"/>
  <c r="AN213" i="15"/>
  <c r="AN214" i="15"/>
  <c r="E214" i="15"/>
  <c r="E204" i="15"/>
  <c r="E212" i="15"/>
  <c r="Y36" i="8"/>
  <c r="Y29" i="8"/>
  <c r="I217" i="15"/>
  <c r="AM223" i="1"/>
  <c r="AM224" i="1"/>
  <c r="AM225" i="1"/>
  <c r="Y58" i="8"/>
  <c r="AM197" i="1"/>
  <c r="AN201" i="16"/>
  <c r="E186" i="16"/>
  <c r="AN190" i="16"/>
  <c r="AN183" i="16"/>
  <c r="E182" i="16"/>
  <c r="AO182" i="16"/>
  <c r="P19" i="2"/>
  <c r="E207" i="15"/>
  <c r="AN182" i="1"/>
  <c r="AN186" i="1"/>
  <c r="E168" i="1"/>
  <c r="AN167" i="1"/>
  <c r="Y49" i="8"/>
  <c r="AN201" i="1"/>
  <c r="Z35" i="8"/>
  <c r="E186" i="1"/>
  <c r="AO186" i="16"/>
  <c r="Q10" i="2"/>
  <c r="E201" i="16"/>
  <c r="AN206" i="16"/>
  <c r="AN196" i="16"/>
  <c r="E190" i="16"/>
  <c r="AN190" i="1"/>
  <c r="Z36" i="8"/>
  <c r="AN183" i="1"/>
  <c r="E182" i="1"/>
  <c r="AO182" i="1"/>
  <c r="AN184" i="16"/>
  <c r="E183" i="16"/>
  <c r="AB36" i="8"/>
  <c r="Z49" i="8"/>
  <c r="AB49" i="8"/>
  <c r="Z29" i="8"/>
  <c r="AB29" i="8"/>
  <c r="AB35" i="8"/>
  <c r="Z41" i="8"/>
  <c r="AB41" i="8"/>
  <c r="AC42" i="8"/>
  <c r="Z48" i="8"/>
  <c r="AB48" i="8"/>
  <c r="AC50" i="8"/>
  <c r="AN223" i="16"/>
  <c r="Z60" i="8"/>
  <c r="AB60" i="8"/>
  <c r="AN197" i="16"/>
  <c r="E220" i="16"/>
  <c r="E196" i="16"/>
  <c r="Q15" i="2"/>
  <c r="E217" i="16"/>
  <c r="E213" i="16"/>
  <c r="E211" i="16"/>
  <c r="AO186" i="1"/>
  <c r="O10" i="2"/>
  <c r="S10" i="2"/>
  <c r="AN207" i="16"/>
  <c r="Z54" i="8"/>
  <c r="F217" i="16"/>
  <c r="E206" i="16"/>
  <c r="F211" i="16"/>
  <c r="U10" i="2"/>
  <c r="T10" i="2"/>
  <c r="AN184" i="1"/>
  <c r="E183" i="1"/>
  <c r="AN196" i="1"/>
  <c r="E190" i="1"/>
  <c r="E201" i="1"/>
  <c r="AN206" i="1"/>
  <c r="AC37" i="8"/>
  <c r="AB54" i="8"/>
  <c r="Q11" i="2"/>
  <c r="AN207" i="1"/>
  <c r="Z52" i="8"/>
  <c r="AB52" i="8"/>
  <c r="F217" i="1"/>
  <c r="E206" i="1"/>
  <c r="F211" i="1"/>
  <c r="AO206" i="16"/>
  <c r="G228" i="16"/>
  <c r="E208" i="16"/>
  <c r="Q17" i="2"/>
  <c r="G211" i="16"/>
  <c r="U15" i="2"/>
  <c r="T15" i="2"/>
  <c r="G217" i="16"/>
  <c r="E218" i="16"/>
  <c r="Q18" i="2"/>
  <c r="Z58" i="8"/>
  <c r="AB58" i="8"/>
  <c r="AN197" i="1"/>
  <c r="E220" i="1"/>
  <c r="AN223" i="1"/>
  <c r="E217" i="1"/>
  <c r="E196" i="1"/>
  <c r="O15" i="2"/>
  <c r="S15" i="2"/>
  <c r="E211" i="1"/>
  <c r="E213" i="1"/>
  <c r="AN224" i="16"/>
  <c r="AN225" i="16"/>
  <c r="E225" i="16"/>
  <c r="E215" i="16"/>
  <c r="E223" i="16"/>
  <c r="Z28" i="8"/>
  <c r="AB28" i="8"/>
  <c r="O11" i="2"/>
  <c r="O12" i="2"/>
  <c r="AN224" i="1"/>
  <c r="AN225" i="1"/>
  <c r="E225" i="1"/>
  <c r="E215" i="1"/>
  <c r="E223" i="1"/>
  <c r="AO206" i="1"/>
  <c r="G228" i="1"/>
  <c r="G211" i="1"/>
  <c r="O17" i="2"/>
  <c r="S17" i="2"/>
  <c r="Q19" i="2"/>
  <c r="U18" i="2"/>
  <c r="T18" i="2"/>
  <c r="F218" i="16"/>
  <c r="Q12" i="2"/>
  <c r="T11" i="2"/>
  <c r="U11" i="2"/>
  <c r="O18" i="2"/>
  <c r="S18" i="2"/>
  <c r="G217" i="1"/>
  <c r="F218" i="1"/>
  <c r="U17" i="2"/>
  <c r="T17" i="2"/>
  <c r="I228" i="1"/>
  <c r="U12" i="2"/>
  <c r="S12" i="2"/>
  <c r="T12" i="2"/>
  <c r="E218" i="1"/>
  <c r="U19" i="2"/>
  <c r="T19" i="2"/>
  <c r="I228" i="16"/>
  <c r="S11" i="2"/>
  <c r="O19" i="2"/>
  <c r="S19" i="2"/>
</calcChain>
</file>

<file path=xl/sharedStrings.xml><?xml version="1.0" encoding="utf-8"?>
<sst xmlns="http://schemas.openxmlformats.org/spreadsheetml/2006/main" count="1050" uniqueCount="338">
  <si>
    <t>Total</t>
  </si>
  <si>
    <t>Notes</t>
  </si>
  <si>
    <t>R Formula Calculation</t>
  </si>
  <si>
    <t>Tax Loss Carryforward This Period</t>
  </si>
  <si>
    <t>Cumulative Tax Loss Carryforward</t>
  </si>
  <si>
    <t>Tax Loss Carryforward Used This Period</t>
  </si>
  <si>
    <t>Remaining Tax Loss Carryforward</t>
  </si>
  <si>
    <t>Royalty Payment</t>
  </si>
  <si>
    <t>Total Government Take - $</t>
  </si>
  <si>
    <t>Cumulative Government Take</t>
  </si>
  <si>
    <t>Undiscounted Cash Flow</t>
  </si>
  <si>
    <t>Royalty Rate</t>
  </si>
  <si>
    <t>Production</t>
  </si>
  <si>
    <t>Costs</t>
  </si>
  <si>
    <t>Crude Oil Price</t>
  </si>
  <si>
    <t>Inflation</t>
  </si>
  <si>
    <t>Production, Costs &amp; Prices</t>
  </si>
  <si>
    <t>1st Threshold R-Factor</t>
  </si>
  <si>
    <t>2nd Threshold R-Factor</t>
  </si>
  <si>
    <t>Royalties &amp; Costs</t>
  </si>
  <si>
    <t>OPERATIONS - BEFORE INFLATION</t>
  </si>
  <si>
    <t>OPERATIONS - INFLATION ADJUSTED</t>
  </si>
  <si>
    <t>Cost Inflation Index</t>
  </si>
  <si>
    <t>(In Millions Unless Otherwise Noted)</t>
  </si>
  <si>
    <t>Total Net Oil Production, Mmbbls</t>
  </si>
  <si>
    <t>Total Gross Revenue</t>
  </si>
  <si>
    <t>Royalty Payments at Royalty Rate of:</t>
  </si>
  <si>
    <t>Net Revenue After Royalty Payments</t>
  </si>
  <si>
    <t>Cost Recovery</t>
  </si>
  <si>
    <t>Cost Oil Availability</t>
  </si>
  <si>
    <t>Maximum Cost Oil (in $mm) Available at CRL of:</t>
  </si>
  <si>
    <t>Cost Recovery Eligibility</t>
  </si>
  <si>
    <t>Immediately Recoverable Expenses</t>
  </si>
  <si>
    <t>Depreciation starts in first year of production</t>
  </si>
  <si>
    <t>Total All Recoverable Expenses in Period</t>
  </si>
  <si>
    <t>Total Immediately Recoverable Costs</t>
  </si>
  <si>
    <t>Value of Oil Remaining for Cost Recovery &amp; Profit Share</t>
  </si>
  <si>
    <t>Cost Recovery Calculations</t>
  </si>
  <si>
    <r>
      <t xml:space="preserve">Cost Oil Allocated to Exp </t>
    </r>
    <r>
      <rPr>
        <b/>
        <u/>
        <sz val="11"/>
        <color indexed="8"/>
        <rFont val="Calibri"/>
        <family val="2"/>
      </rPr>
      <t>After CRL</t>
    </r>
  </si>
  <si>
    <t>Unrecovered Costs From Previous Period</t>
  </si>
  <si>
    <t>Recoverable Costs This Period</t>
  </si>
  <si>
    <t>Net Profit Oil to Contractor (%)</t>
  </si>
  <si>
    <t xml:space="preserve">Net Profit Oil to Contractor (avg R over Yr) </t>
  </si>
  <si>
    <t>Unrecovered Costs Carried Forward</t>
  </si>
  <si>
    <t>Cumulative Recoverable Costs Paid to Contractor</t>
  </si>
  <si>
    <t>Profit Oil After Royalty, Costs &amp; CRL</t>
  </si>
  <si>
    <t xml:space="preserve">   Cumulative Net Oil Production, Mmbbls</t>
  </si>
  <si>
    <t>Net Profit Oil to Contractor</t>
  </si>
  <si>
    <t xml:space="preserve">      Weighted Average Contractor Share</t>
  </si>
  <si>
    <t>of total Profit Oil</t>
  </si>
  <si>
    <t>Annual Inflation Rate for Costs &amp; Oil Price</t>
  </si>
  <si>
    <t>(In Millions Unless Otherwise Noted - BEFORE INFLATION)</t>
  </si>
  <si>
    <t xml:space="preserve">Exploration Expenses </t>
  </si>
  <si>
    <t>Operating Expenses</t>
  </si>
  <si>
    <t>Total Exploration Expense</t>
  </si>
  <si>
    <t>Daily Net Oil Production (mbpd)</t>
  </si>
  <si>
    <t>Total Exploration Expenses</t>
  </si>
  <si>
    <t>Oil Production, Price &amp; Revenue</t>
  </si>
  <si>
    <t>Field Costs</t>
  </si>
  <si>
    <t>Total All Field Costs</t>
  </si>
  <si>
    <t>Oil Price &amp; Revenue</t>
  </si>
  <si>
    <t>Total Oil Revenue Before Inflation</t>
  </si>
  <si>
    <t>Total Oil Revenue After Inflation</t>
  </si>
  <si>
    <t>Crude Oil Price Adjusted for Inflation / Bbl</t>
  </si>
  <si>
    <t xml:space="preserve">   Cumulative Oil Revenue After Inflation</t>
  </si>
  <si>
    <t>Total Field Costs Before Inflation</t>
  </si>
  <si>
    <t xml:space="preserve">   Cumulative Field Costs Before Inflation</t>
  </si>
  <si>
    <t>Total Field Costs After Inflation</t>
  </si>
  <si>
    <t xml:space="preserve">   Cumulative Field Costs After Inflation</t>
  </si>
  <si>
    <t>Cost Oil to Contractor</t>
  </si>
  <si>
    <t>Profit Oil to Contractor</t>
  </si>
  <si>
    <t>Total Recoverable Costs Due to Contractor</t>
  </si>
  <si>
    <t>Net Cash Flow to Contractor</t>
  </si>
  <si>
    <t>Of total net project proceeds ("Total Government Take")</t>
  </si>
  <si>
    <t>IOC</t>
  </si>
  <si>
    <t xml:space="preserve">    Cumulative Net Cash Flow to Contractor</t>
  </si>
  <si>
    <t>Profit Oil Payment</t>
  </si>
  <si>
    <t xml:space="preserve">Total Revenue at Net Price / Bbl of: </t>
  </si>
  <si>
    <t>Total Take (Undiscounted Cash Flow)</t>
  </si>
  <si>
    <t>Chart Data</t>
  </si>
  <si>
    <t>Trough Cash Flow</t>
  </si>
  <si>
    <t>First year production oil price is an input on Dashboard</t>
  </si>
  <si>
    <t>2018 Case</t>
  </si>
  <si>
    <t>Model Name:</t>
  </si>
  <si>
    <t>Model Version:</t>
  </si>
  <si>
    <t>Last update:</t>
  </si>
  <si>
    <t>Project Lead:</t>
  </si>
  <si>
    <t xml:space="preserve">Dr. Don Hubert </t>
  </si>
  <si>
    <t>Technical Oversight:</t>
  </si>
  <si>
    <t>Dr. Gordon Kirkwood</t>
  </si>
  <si>
    <t>Model Author:</t>
  </si>
  <si>
    <t>Contact:</t>
  </si>
  <si>
    <t>info@res4dev.com</t>
  </si>
  <si>
    <t xml:space="preserve">Ownership: </t>
  </si>
  <si>
    <t>© Resources for Development Consulting</t>
  </si>
  <si>
    <t>Creative Commons License:</t>
  </si>
  <si>
    <t>CC BY-ND 3.0</t>
  </si>
  <si>
    <t>Accompanying Report:</t>
  </si>
  <si>
    <t>Note:</t>
  </si>
  <si>
    <t>Glenn Corliss</t>
  </si>
  <si>
    <t>An Analysis of Fiscal Terms in Nigerian Oil Contracts:
The Implications for Potential Government Revenue</t>
  </si>
  <si>
    <t>Contract Terms</t>
  </si>
  <si>
    <t>Nigeria Oil Financial Model</t>
  </si>
  <si>
    <t>2003 PSC</t>
  </si>
  <si>
    <t xml:space="preserve">   Per Year (Mmbls)</t>
  </si>
  <si>
    <t>Note: "0 Year Production" is First Year of Production in Chosen Scenario</t>
  </si>
  <si>
    <t>Production Profile</t>
  </si>
  <si>
    <t>GOV</t>
  </si>
  <si>
    <t>Abandonment Expenses - Total</t>
  </si>
  <si>
    <t>Abandonment Expenses</t>
  </si>
  <si>
    <t>Operating Expenses / Bbl</t>
  </si>
  <si>
    <t>2005 PSC</t>
  </si>
  <si>
    <t>2011 RA</t>
  </si>
  <si>
    <t>2018 PIFB</t>
  </si>
  <si>
    <t>Operating Expense - Total</t>
  </si>
  <si>
    <t>% of Drilling Expense Allocated to Intangible</t>
  </si>
  <si>
    <t xml:space="preserve">Development Expenses </t>
  </si>
  <si>
    <t>Facilities Expenses</t>
  </si>
  <si>
    <t>Drilling Expenses</t>
  </si>
  <si>
    <t>Total Development Expenses</t>
  </si>
  <si>
    <t>Intangible Drilling Expense @ % of Total Drilling Expense of:</t>
  </si>
  <si>
    <t>Tangible Drilling Expense @ % of Total Drilling Expense of:</t>
  </si>
  <si>
    <t>Total Tangible Development Expenses</t>
  </si>
  <si>
    <t>Expenses - Before Inflation</t>
  </si>
  <si>
    <t>Accrued on UOP basis</t>
  </si>
  <si>
    <t>Tranches</t>
  </si>
  <si>
    <t>N/A</t>
  </si>
  <si>
    <t>1st Threshold Mmbls</t>
  </si>
  <si>
    <t>2nd Threshold Mmbls</t>
  </si>
  <si>
    <t>3rd Threshold Mmbls</t>
  </si>
  <si>
    <t>4th Threshold Mmbls</t>
  </si>
  <si>
    <t>5th Threshold Mmbls</t>
  </si>
  <si>
    <t>Negotiable</t>
  </si>
  <si>
    <t>Sliding</t>
  </si>
  <si>
    <t>Investment Tax Allowance Rate</t>
  </si>
  <si>
    <t>Petroleum Profit (Income) Tax Rate</t>
  </si>
  <si>
    <t>Net price equals Brent price plus/minus Nigerian oil quality/transport deduction</t>
  </si>
  <si>
    <t xml:space="preserve">Abandonment Expenses </t>
  </si>
  <si>
    <t>Exploration Expenses</t>
  </si>
  <si>
    <t>Accrued and escrowed on a UOP basis</t>
  </si>
  <si>
    <t xml:space="preserve">Tangible/Intangible Development Expenses </t>
  </si>
  <si>
    <t>100% tangible expense</t>
  </si>
  <si>
    <t>100% of facilities expense plus partial drilling expense</t>
  </si>
  <si>
    <t>Partial tangible expense, partial intangible. See rows immediately below</t>
  </si>
  <si>
    <t>Intangible Drilling Expense</t>
  </si>
  <si>
    <t xml:space="preserve">Tangible Drilling Expense </t>
  </si>
  <si>
    <t>Revenue &amp; Royalty Payments</t>
  </si>
  <si>
    <t xml:space="preserve">FISCAL COSTS &amp; CASH FLOW </t>
  </si>
  <si>
    <t xml:space="preserve">Tangible Development Expenses - Recoverable Over 5 Years </t>
  </si>
  <si>
    <t>Intangible Development Expenses</t>
  </si>
  <si>
    <t>Expenses in Year</t>
  </si>
  <si>
    <t>CumulativeExpense Accrued Pre-Production</t>
  </si>
  <si>
    <t>Expense Recognized For Depreciated Recovery in Period</t>
  </si>
  <si>
    <t>Recoverable Expense in Period</t>
  </si>
  <si>
    <t>Contractor Share for Each Threshold Cumulative Production Mmbls</t>
  </si>
  <si>
    <t>Cumulative Production Mmbls</t>
  </si>
  <si>
    <t>Profit Oil Available $</t>
  </si>
  <si>
    <t>Assessible Profit Before Education Tax</t>
  </si>
  <si>
    <t>Total Operating Expenses</t>
  </si>
  <si>
    <t>Education Tax</t>
  </si>
  <si>
    <t>Assessible Profit after Education Tax</t>
  </si>
  <si>
    <t>Taxes - Education &amp; Petroleum Profits</t>
  </si>
  <si>
    <t>Investment Tax Allowance at Rate of:</t>
  </si>
  <si>
    <t>Abandonment Expenses in Period</t>
  </si>
  <si>
    <t>Capital Allowance Initial Calculation</t>
  </si>
  <si>
    <t>Carryover</t>
  </si>
  <si>
    <t>Final Capital Allowance Calculation</t>
  </si>
  <si>
    <t>Chargeable Profit</t>
  </si>
  <si>
    <t>Petroleum Profits Tax @ PPT Rate of:</t>
  </si>
  <si>
    <t>Available Revenue</t>
  </si>
  <si>
    <t>Includes Carryovers from previous period</t>
  </si>
  <si>
    <t>Contractor Share Mmbls</t>
  </si>
  <si>
    <t>Production in Year Mmbls</t>
  </si>
  <si>
    <t>Contractor Share</t>
  </si>
  <si>
    <t>GOV Share of Profit Oil</t>
  </si>
  <si>
    <t>Gross Contractor Revenue</t>
  </si>
  <si>
    <t>Gross Contractor Revenue - Cost Oil Allocation Plus Profit Oil</t>
  </si>
  <si>
    <t xml:space="preserve">    Cumulative GCR </t>
  </si>
  <si>
    <t>Cash Flow to GOV</t>
  </si>
  <si>
    <t xml:space="preserve">Cash Flow to Contractor </t>
  </si>
  <si>
    <t>Development Expenses</t>
  </si>
  <si>
    <t>Education Tax Payment</t>
  </si>
  <si>
    <t>PPT Payment</t>
  </si>
  <si>
    <t>Financing</t>
  </si>
  <si>
    <t>Tax Deductible Interest Expenses</t>
  </si>
  <si>
    <t>Debt Repayment Potential with Repayment over 75% of Reserves</t>
  </si>
  <si>
    <t>Actual Debt Repayment</t>
  </si>
  <si>
    <t>New Debt Issued as % of Development Expense of:</t>
  </si>
  <si>
    <t>PPT Payment Due Before Tax Loss Carryforward</t>
  </si>
  <si>
    <t>Total Tax Oil Including Education Tax Paid in Period</t>
  </si>
  <si>
    <t>Net Petroleum Profits Tax Paid in Period</t>
  </si>
  <si>
    <t xml:space="preserve">    Cumulative GCR</t>
  </si>
  <si>
    <t>Maximum Capital Allowance</t>
  </si>
  <si>
    <t>Abandonment Cost - Total Cost inflated to each year</t>
  </si>
  <si>
    <t>Reserves Remaining (Mmbbls)</t>
  </si>
  <si>
    <t>Inflation Base Year For Costs &amp; Oil Price</t>
  </si>
  <si>
    <t>Interest Expense Before Capitalization at Interest Rate of:</t>
  </si>
  <si>
    <t>Debt Balance Including Pre-Production Capitalization</t>
  </si>
  <si>
    <t>Interest Expense Capitalized Pre-Production</t>
  </si>
  <si>
    <t>Interest Expense After Capitalization</t>
  </si>
  <si>
    <t>Profit Oil Available $ Before Loss Carryforward</t>
  </si>
  <si>
    <t>Profit Oil Loss Carryforward This Period</t>
  </si>
  <si>
    <t>Cumulative Profit Oil Loss Carryforward</t>
  </si>
  <si>
    <t>Profit Oil Loss Carryforward Used This Period</t>
  </si>
  <si>
    <t>Remaining Profit Loss Carryforward</t>
  </si>
  <si>
    <t>Abandonment Expense Before Inflation In Actual Year</t>
  </si>
  <si>
    <t>UOP Abandonment for Cost Recovery &amp; Taxes</t>
  </si>
  <si>
    <t>UOP Abandonment Cost to Include in Cost Recovery &amp; Taxes</t>
  </si>
  <si>
    <t>Total Abandonment Expenses - In Period Realized</t>
  </si>
  <si>
    <t>Abandonment Expense In Actual Year Realized</t>
  </si>
  <si>
    <t>Payback Flag (1 = before payback)</t>
  </si>
  <si>
    <t>Internal Rate of Return (Unleveraged)</t>
  </si>
  <si>
    <t>2018 Field Profile Case</t>
  </si>
  <si>
    <t>Note: "0 Year Production" is First Year of Production</t>
  </si>
  <si>
    <t>Production Per Day (Mbd)</t>
  </si>
  <si>
    <t>Royalty Tranche Payments</t>
  </si>
  <si>
    <t>Technically, anything greater than 100 Mbls Daily Production</t>
  </si>
  <si>
    <t>Royalty Payment Tranches to Government</t>
  </si>
  <si>
    <t xml:space="preserve">Government Royalty </t>
  </si>
  <si>
    <t xml:space="preserve">      Weighted Average Royalty Rate</t>
  </si>
  <si>
    <t>PIT Payment</t>
  </si>
  <si>
    <t xml:space="preserve"> NPV's / IRR's (Excluding Financing) - FROM EVALUATION DATE (2018)</t>
  </si>
  <si>
    <t>Capital Allowance</t>
  </si>
  <si>
    <t>Assessible Profit &amp; Education Tax</t>
  </si>
  <si>
    <t>Additional Production Allowance</t>
  </si>
  <si>
    <t>Additional Petroleum Income Tax</t>
  </si>
  <si>
    <t>Petroleum Income Tax @ PIT Rate of:</t>
  </si>
  <si>
    <t>CEF After 0.5 Minimum and 1.2 Maximum Applied</t>
  </si>
  <si>
    <t>Reserve Replacement Ratio</t>
  </si>
  <si>
    <t>Reserves</t>
  </si>
  <si>
    <t>Reserves Added (Mmbls)</t>
  </si>
  <si>
    <t>Ending Reserves After Production (Mmbls)</t>
  </si>
  <si>
    <t>Net PIT &amp; Additional PIT Paid in Period</t>
  </si>
  <si>
    <t>Intangible Development Expenses - Recognized 100% in Year 1</t>
  </si>
  <si>
    <t>Tangible Development Expenses - Recognized 100% over 5 Years</t>
  </si>
  <si>
    <t>Tangible Development Expenses - 1% Holdback in Year 5</t>
  </si>
  <si>
    <t>Total Capital Allowance</t>
  </si>
  <si>
    <t>Model designed exclusively for assessing impact of fiscal terms for OPL 245.</t>
  </si>
  <si>
    <t>This model has been prepared by Resources for Development Consulting for Global Witness, Re:Common, Corner House Research and HEDA Resource Center. It is based on our experience, knowledge, and research, and sources which were publicly available at the time of drafting. While the report was prepared with all due care and diligence, Resources for Development Consulting cannot represent or warrant that the report is complete or accurate in all respects. Resources for Development Consulting does not accept any liability for the accuracy of third-party sources, or for any use or reliance on this report by persons other than the original client for which this report was prepared.</t>
  </si>
  <si>
    <t>Disclaimer:</t>
  </si>
  <si>
    <t>Block 245 Fiscal Regime Analysis</t>
  </si>
  <si>
    <t>Output from Field Profiles</t>
  </si>
  <si>
    <t>Base year 2018</t>
  </si>
  <si>
    <t>Production Allowance</t>
  </si>
  <si>
    <t>Results Summary</t>
  </si>
  <si>
    <t>Government Revenue Components</t>
  </si>
  <si>
    <t>- Royalty</t>
  </si>
  <si>
    <t>- Education Tax</t>
  </si>
  <si>
    <t>- PPT</t>
  </si>
  <si>
    <t>- Profit Share</t>
  </si>
  <si>
    <t>Total Cashflow</t>
  </si>
  <si>
    <t>Government Take</t>
  </si>
  <si>
    <t>Contractor Cashflow and Economics</t>
  </si>
  <si>
    <t>Economics</t>
  </si>
  <si>
    <t>- NPV</t>
  </si>
  <si>
    <t>- IRR</t>
  </si>
  <si>
    <t>- Payback</t>
  </si>
  <si>
    <t xml:space="preserve">    Cumulative Cash Flow to Contractor</t>
  </si>
  <si>
    <t>Cash Flow to Contractor</t>
  </si>
  <si>
    <t>Payback Period - FROM EVALUATION DATE</t>
  </si>
  <si>
    <t>Government Revenue</t>
  </si>
  <si>
    <t>Payback (Years)</t>
  </si>
  <si>
    <t>VAT Rate</t>
  </si>
  <si>
    <t>NDDC Levy</t>
  </si>
  <si>
    <t>VAT and NDDC Levy</t>
  </si>
  <si>
    <t>VAT</t>
  </si>
  <si>
    <t>Domestic Capex for VAT Calculation</t>
  </si>
  <si>
    <t>Domestic Opex for VAT Calculations</t>
  </si>
  <si>
    <t>2003 Contractor</t>
  </si>
  <si>
    <t>2011 Contractor</t>
  </si>
  <si>
    <t>2018 Contractor</t>
  </si>
  <si>
    <t>2005 Contractor</t>
  </si>
  <si>
    <t>Deltas - 2011 RA Compared to:</t>
  </si>
  <si>
    <t>Sensitivity Analysis of Price on Gov't Take</t>
  </si>
  <si>
    <t>Oil Price</t>
  </si>
  <si>
    <t>Gov Rev</t>
  </si>
  <si>
    <t>Gov Take %</t>
  </si>
  <si>
    <t>Current Model</t>
  </si>
  <si>
    <t>Total Government Revenue ($ Millions) &amp; Government Take % Based on Oil Prices</t>
  </si>
  <si>
    <t>Assessible Profit ("AP") Before Education Tax Before Loss Carryforward</t>
  </si>
  <si>
    <t>AP Loss Carryforward This Period</t>
  </si>
  <si>
    <t>Cumulative AP Loss Carryforward</t>
  </si>
  <si>
    <t>AP Loss Carryforward Used This Period</t>
  </si>
  <si>
    <t>AP After Loss Carryforward</t>
  </si>
  <si>
    <t xml:space="preserve">Additional Production Allowance </t>
  </si>
  <si>
    <t>CEF Initial Calculation</t>
  </si>
  <si>
    <t>Chargeable Profit After Loss Carryforward</t>
  </si>
  <si>
    <t>Chargeable Profit Before Loss Carryforward</t>
  </si>
  <si>
    <t>CP Loss Carryforward This Period</t>
  </si>
  <si>
    <t>Cumulative CP Loss Carryforward</t>
  </si>
  <si>
    <t>CP Loss Carryforward Used This Period</t>
  </si>
  <si>
    <t>Scenario Profile:</t>
  </si>
  <si>
    <t>Gross Project Revenue</t>
  </si>
  <si>
    <t>Costs, Cost Recovery &amp; Divisible Revenue</t>
  </si>
  <si>
    <t>Divisible Revenue</t>
  </si>
  <si>
    <t>Cost Recovery, Government &amp; Contractor Cash Flow</t>
  </si>
  <si>
    <t>Contractor Cash Flow</t>
  </si>
  <si>
    <t>Allocation of Revenue</t>
  </si>
  <si>
    <t>Royalty</t>
  </si>
  <si>
    <t>Taxes</t>
  </si>
  <si>
    <t>Government Profit Oil</t>
  </si>
  <si>
    <t>Contractor Profit Oil</t>
  </si>
  <si>
    <t>Sources of Government Revenue</t>
  </si>
  <si>
    <t>Full Cash Flow</t>
  </si>
  <si>
    <t>Profit Oil</t>
  </si>
  <si>
    <t>First Production</t>
  </si>
  <si>
    <t>Total Production (Mmbbls)</t>
  </si>
  <si>
    <t>Brent Crude / Bbl</t>
  </si>
  <si>
    <t>Quality Difference / Bbl</t>
  </si>
  <si>
    <t>Debt to Equity</t>
  </si>
  <si>
    <t>Cost Recovery Limit</t>
  </si>
  <si>
    <t>Zero to First Threshold</t>
  </si>
  <si>
    <t>Government Profit Oil: R-Factor</t>
  </si>
  <si>
    <t>1st to 2nd Threshold</t>
  </si>
  <si>
    <t>Second Threshold</t>
  </si>
  <si>
    <t>Zero to 1st Threshold</t>
  </si>
  <si>
    <t>2nd to 3rd Threshold</t>
  </si>
  <si>
    <t xml:space="preserve"> 3rd to 4th Threshold</t>
  </si>
  <si>
    <t>4th to 5th Threshold</t>
  </si>
  <si>
    <t>Above 5th Threshold</t>
  </si>
  <si>
    <t>Development - Facilities</t>
  </si>
  <si>
    <t>Development - Drilling</t>
  </si>
  <si>
    <t>Development - Total</t>
  </si>
  <si>
    <t xml:space="preserve">Development / Bbl </t>
  </si>
  <si>
    <t>(2/102)%</t>
  </si>
  <si>
    <t>Capex</t>
  </si>
  <si>
    <t>Opex</t>
  </si>
  <si>
    <t>VAT on Exploration</t>
  </si>
  <si>
    <t>VAT on Capex</t>
  </si>
  <si>
    <t>VAT on Opex</t>
  </si>
  <si>
    <t>NDDC on Exploration</t>
  </si>
  <si>
    <t>NDDC on Capex</t>
  </si>
  <si>
    <t>NDDC on Opex</t>
  </si>
  <si>
    <t>Total VAT</t>
  </si>
  <si>
    <t>Total NDDC Levy</t>
  </si>
  <si>
    <t>Total Costs Excluding Abandonment, Including VAT &amp; NDDC</t>
  </si>
  <si>
    <t>Total Costs</t>
  </si>
  <si>
    <t>Exploration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</si>
</sst>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4" formatCode="_(&quot;$&quot;* #,##0.00_);_(&quot;$&quot;* \(#,##0.00\);_(&quot;$&quot;* &quot;-&quot;??_);_(@_)"/>
    <numFmt numFmtId="43" formatCode="_(* #,##0.00_);_(* \(#,##0.00\);_(* &quot;-&quot;??_);_(@_)"/>
    <numFmt numFmtId="164" formatCode="&quot;$&quot;#,##0;[Red]\-&quot;$&quot;#,##0"/>
    <numFmt numFmtId="165" formatCode="#,##0.00000_);[Red]\(#,##0.00000\)"/>
    <numFmt numFmtId="166" formatCode="#,##0.000_);[Red]\(#,##0.000\)"/>
    <numFmt numFmtId="167" formatCode="_(* #,##0.000_);_(* \(#,##0.000\);_(* &quot;-&quot;??_);_(@_)"/>
    <numFmt numFmtId="168" formatCode="&quot;Year &quot;##0"/>
    <numFmt numFmtId="169" formatCode="0.0%"/>
    <numFmt numFmtId="170" formatCode="0.0"/>
    <numFmt numFmtId="171" formatCode="&quot;NPV at Discount Rate of &quot;0%"/>
    <numFmt numFmtId="172" formatCode="&quot;$&quot;#,##0"/>
    <numFmt numFmtId="173" formatCode="_(* #,##0_);_(* \(#,##0\);_(* &quot;-&quot;??_);_(@_)"/>
    <numFmt numFmtId="174" formatCode="##0\ &quot;Year Production&quot;"/>
    <numFmt numFmtId="175" formatCode="#,##0.0_);[Red]\(#,##0.0\)"/>
    <numFmt numFmtId="176" formatCode="&quot;$&quot;#,##0.00"/>
    <numFmt numFmtId="177" formatCode="#,##0\ &quot; Mmbls Cumulative Production, at Contractor Share of&quot;"/>
    <numFmt numFmtId="178" formatCode="_(&quot;$&quot;* #,##0_);_(&quot;$&quot;* \(#,##0\);_(&quot;$&quot;* &quot;-&quot;??_);_(@_)"/>
    <numFmt numFmtId="179" formatCode="#,##0\ &quot; Mbls Daily Production, at Government Share of&quot;"/>
    <numFmt numFmtId="180" formatCode="#,##0.0000000_);[Red]\(#,##0.0000000\)"/>
    <numFmt numFmtId="181" formatCode="0_);[Red]\(0\)"/>
  </numFmts>
  <fonts count="36" x14ac:knownFonts="1">
    <font>
      <sz val="11"/>
      <color theme="1"/>
      <name val="Calibri"/>
      <family val="2"/>
      <scheme val="minor"/>
    </font>
    <font>
      <b/>
      <u/>
      <sz val="11"/>
      <color indexed="8"/>
      <name val="Calibri"/>
      <family val="2"/>
    </font>
    <font>
      <b/>
      <sz val="11"/>
      <name val="Calibri"/>
      <family val="2"/>
    </font>
    <font>
      <sz val="10"/>
      <name val="Verdana"/>
      <family val="2"/>
    </font>
    <font>
      <u/>
      <sz val="10"/>
      <color indexed="12"/>
      <name val="Arial"/>
      <family val="2"/>
    </font>
    <font>
      <b/>
      <sz val="10"/>
      <name val="Arial"/>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1"/>
      <color rgb="FF0070C0"/>
      <name val="Calibri"/>
      <family val="2"/>
      <scheme val="minor"/>
    </font>
    <font>
      <sz val="11"/>
      <name val="Calibri"/>
      <family val="2"/>
      <scheme val="minor"/>
    </font>
    <font>
      <b/>
      <u/>
      <sz val="11"/>
      <color theme="1"/>
      <name val="Calibri"/>
      <family val="2"/>
      <scheme val="minor"/>
    </font>
    <font>
      <b/>
      <sz val="12"/>
      <color rgb="FFFF0000"/>
      <name val="Calibri"/>
      <family val="2"/>
      <scheme val="minor"/>
    </font>
    <font>
      <b/>
      <sz val="11"/>
      <name val="Calibri"/>
      <family val="2"/>
      <scheme val="minor"/>
    </font>
    <font>
      <u/>
      <sz val="11"/>
      <color theme="1"/>
      <name val="Calibri"/>
      <family val="2"/>
      <scheme val="minor"/>
    </font>
    <font>
      <b/>
      <u/>
      <sz val="11"/>
      <color rgb="FF0070C0"/>
      <name val="Calibri"/>
      <family val="2"/>
      <scheme val="minor"/>
    </font>
    <font>
      <sz val="11"/>
      <color rgb="FF0070C0"/>
      <name val="Calibri"/>
      <family val="2"/>
      <scheme val="minor"/>
    </font>
    <font>
      <sz val="11"/>
      <color rgb="FF0070C0"/>
      <name val="Calibri"/>
      <family val="2"/>
    </font>
    <font>
      <u/>
      <sz val="11"/>
      <name val="Calibri"/>
      <family val="2"/>
      <scheme val="minor"/>
    </font>
    <font>
      <b/>
      <sz val="9"/>
      <color theme="1"/>
      <name val="Calibri"/>
      <family val="2"/>
      <scheme val="minor"/>
    </font>
    <font>
      <i/>
      <u/>
      <sz val="11"/>
      <color theme="1"/>
      <name val="Calibri"/>
      <family val="2"/>
      <scheme val="minor"/>
    </font>
    <font>
      <b/>
      <u/>
      <sz val="11"/>
      <name val="Calibri"/>
      <family val="2"/>
      <scheme val="minor"/>
    </font>
    <font>
      <sz val="14"/>
      <color rgb="FF000000"/>
      <name val="Calibri"/>
      <family val="2"/>
      <scheme val="minor"/>
    </font>
    <font>
      <u/>
      <sz val="14"/>
      <color indexed="12"/>
      <name val="Calibri"/>
      <family val="2"/>
      <scheme val="minor"/>
    </font>
    <font>
      <sz val="14"/>
      <name val="Calibri"/>
      <family val="2"/>
      <scheme val="minor"/>
    </font>
    <font>
      <sz val="10"/>
      <name val="Calibri"/>
      <family val="2"/>
      <scheme val="minor"/>
    </font>
    <font>
      <b/>
      <sz val="12"/>
      <color rgb="FF0070C0"/>
      <name val="Calibri"/>
      <family val="2"/>
      <scheme val="minor"/>
    </font>
    <font>
      <b/>
      <sz val="14"/>
      <color theme="1"/>
      <name val="Calibri"/>
      <family val="2"/>
      <scheme val="minor"/>
    </font>
    <font>
      <sz val="11"/>
      <color rgb="FF000000"/>
      <name val="Calibri"/>
      <family val="2"/>
      <scheme val="minor"/>
    </font>
    <font>
      <sz val="11"/>
      <color rgb="FF000000"/>
      <name val="Calibri"/>
      <family val="2"/>
    </font>
    <font>
      <b/>
      <sz val="11"/>
      <color rgb="FF0070C0"/>
      <name val="Calibri"/>
      <family val="2"/>
    </font>
    <font>
      <sz val="11"/>
      <color theme="0"/>
      <name val="Calibri"/>
      <family val="2"/>
      <scheme val="minor"/>
    </font>
    <font>
      <u/>
      <sz val="11"/>
      <color theme="0"/>
      <name val="Calibri"/>
      <family val="2"/>
      <scheme val="minor"/>
    </font>
    <font>
      <b/>
      <sz val="11"/>
      <color theme="1"/>
      <name val="Calibri"/>
      <family val="2"/>
    </font>
    <font>
      <u/>
      <sz val="11"/>
      <color theme="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65"/>
        <bgColor rgb="FF000000"/>
      </patternFill>
    </fill>
    <fill>
      <patternFill patternType="solid">
        <fgColor theme="0"/>
        <bgColor indexed="64"/>
      </patternFill>
    </fill>
    <fill>
      <patternFill patternType="solid">
        <fgColor rgb="FFD9D9D9"/>
        <bgColor indexed="64"/>
      </patternFill>
    </fill>
  </fills>
  <borders count="22">
    <border>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medium">
        <color rgb="FFA6A6A6"/>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right style="medium">
        <color rgb="FFA6A6A6"/>
      </right>
      <top style="medium">
        <color rgb="FFA6A6A6"/>
      </top>
      <bottom style="medium">
        <color rgb="FFA6A6A6"/>
      </bottom>
      <diagonal/>
    </border>
    <border>
      <left/>
      <right/>
      <top style="medium">
        <color rgb="FFA6A6A6"/>
      </top>
      <bottom style="medium">
        <color rgb="FFA6A6A6"/>
      </bottom>
      <diagonal/>
    </border>
  </borders>
  <cellStyleXfs count="29">
    <xf numFmtId="0" fontId="0" fillId="0" borderId="0"/>
    <xf numFmtId="43" fontId="6" fillId="0" borderId="0" applyFont="0" applyFill="0" applyBorder="0" applyAlignment="0" applyProtection="0"/>
    <xf numFmtId="44" fontId="6"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9" fontId="6"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328">
    <xf numFmtId="0" fontId="0" fillId="0" borderId="0" xfId="0"/>
    <xf numFmtId="40" fontId="0" fillId="0" borderId="0" xfId="0" applyNumberFormat="1" applyFill="1" applyAlignment="1">
      <alignment horizontal="right"/>
    </xf>
    <xf numFmtId="165" fontId="0" fillId="0" borderId="0" xfId="0" applyNumberFormat="1" applyFill="1" applyAlignment="1">
      <alignment horizontal="right"/>
    </xf>
    <xf numFmtId="38" fontId="9" fillId="0" borderId="0" xfId="0" applyNumberFormat="1" applyFont="1" applyFill="1" applyBorder="1" applyAlignment="1">
      <alignment horizontal="right"/>
    </xf>
    <xf numFmtId="10" fontId="10" fillId="0" borderId="0" xfId="5" applyNumberFormat="1" applyFont="1" applyFill="1" applyBorder="1" applyAlignment="1">
      <alignment horizontal="right"/>
    </xf>
    <xf numFmtId="38" fontId="0" fillId="0" borderId="0" xfId="0" applyNumberFormat="1" applyAlignment="1">
      <alignment horizontal="right"/>
    </xf>
    <xf numFmtId="38" fontId="0" fillId="0" borderId="0" xfId="0" applyNumberFormat="1"/>
    <xf numFmtId="166" fontId="0" fillId="0" borderId="0" xfId="0" applyNumberFormat="1"/>
    <xf numFmtId="167" fontId="11" fillId="0" borderId="0" xfId="1" applyNumberFormat="1" applyFont="1"/>
    <xf numFmtId="0" fontId="11" fillId="0" borderId="0" xfId="0" applyFont="1"/>
    <xf numFmtId="0" fontId="11" fillId="0" borderId="0" xfId="0" applyFont="1" applyAlignment="1">
      <alignment horizontal="left"/>
    </xf>
    <xf numFmtId="0" fontId="12" fillId="0" borderId="0" xfId="0" applyFont="1"/>
    <xf numFmtId="0" fontId="8" fillId="0" borderId="0" xfId="0" applyFont="1" applyAlignment="1"/>
    <xf numFmtId="0" fontId="12" fillId="0" borderId="0" xfId="0" applyFont="1" applyFill="1"/>
    <xf numFmtId="0" fontId="9" fillId="0" borderId="0" xfId="0" applyFont="1" applyFill="1"/>
    <xf numFmtId="0" fontId="13" fillId="0" borderId="0" xfId="0" applyFont="1" applyFill="1"/>
    <xf numFmtId="168" fontId="9" fillId="2" borderId="0" xfId="0" applyNumberFormat="1" applyFont="1" applyFill="1" applyAlignment="1">
      <alignment horizontal="right"/>
    </xf>
    <xf numFmtId="168" fontId="14" fillId="2" borderId="0" xfId="0" applyNumberFormat="1" applyFont="1" applyFill="1" applyAlignment="1">
      <alignment horizontal="right"/>
    </xf>
    <xf numFmtId="0" fontId="14" fillId="2" borderId="0" xfId="0" applyFont="1" applyFill="1" applyAlignment="1">
      <alignment horizontal="left"/>
    </xf>
    <xf numFmtId="0" fontId="9" fillId="2" borderId="0" xfId="0" applyFont="1" applyFill="1"/>
    <xf numFmtId="0" fontId="0" fillId="0" borderId="0" xfId="0" applyFont="1"/>
    <xf numFmtId="0" fontId="12" fillId="3" borderId="0" xfId="0" applyFont="1" applyFill="1"/>
    <xf numFmtId="0" fontId="0" fillId="3" borderId="0" xfId="0" applyFill="1"/>
    <xf numFmtId="40" fontId="0" fillId="3" borderId="0" xfId="0" applyNumberFormat="1" applyFill="1" applyAlignment="1">
      <alignment horizontal="right"/>
    </xf>
    <xf numFmtId="0" fontId="11" fillId="3" borderId="0" xfId="0" applyFont="1" applyFill="1"/>
    <xf numFmtId="0" fontId="11" fillId="3" borderId="0" xfId="0" applyFont="1" applyFill="1" applyAlignment="1">
      <alignment horizontal="left"/>
    </xf>
    <xf numFmtId="0" fontId="0" fillId="0" borderId="0" xfId="0" applyFill="1"/>
    <xf numFmtId="0" fontId="11" fillId="0" borderId="0" xfId="0" applyFont="1" applyFill="1"/>
    <xf numFmtId="0" fontId="11" fillId="0" borderId="0" xfId="0" applyFont="1" applyFill="1" applyAlignment="1">
      <alignment horizontal="left"/>
    </xf>
    <xf numFmtId="0" fontId="15" fillId="0" borderId="0" xfId="0" applyFont="1" applyFill="1"/>
    <xf numFmtId="0" fontId="16" fillId="0" borderId="0" xfId="0" applyFont="1" applyFill="1"/>
    <xf numFmtId="38" fontId="17" fillId="0" borderId="0" xfId="0" applyNumberFormat="1" applyFont="1" applyFill="1" applyAlignment="1">
      <alignment horizontal="right"/>
    </xf>
    <xf numFmtId="38" fontId="11" fillId="0" borderId="0" xfId="0" applyNumberFormat="1" applyFont="1" applyFill="1"/>
    <xf numFmtId="0" fontId="17" fillId="0" borderId="0" xfId="0" applyFont="1" applyFill="1"/>
    <xf numFmtId="38" fontId="11" fillId="0" borderId="1" xfId="0" applyNumberFormat="1" applyFont="1" applyFill="1" applyBorder="1" applyAlignment="1">
      <alignment horizontal="right"/>
    </xf>
    <xf numFmtId="38" fontId="11" fillId="0" borderId="0" xfId="0" applyNumberFormat="1" applyFont="1" applyFill="1" applyBorder="1"/>
    <xf numFmtId="38" fontId="11" fillId="0" borderId="0" xfId="0" applyNumberFormat="1" applyFont="1" applyFill="1" applyAlignment="1">
      <alignment horizontal="right"/>
    </xf>
    <xf numFmtId="38" fontId="0" fillId="0" borderId="0" xfId="0" applyNumberFormat="1" applyFill="1" applyBorder="1" applyAlignment="1">
      <alignment horizontal="right"/>
    </xf>
    <xf numFmtId="38" fontId="11" fillId="0" borderId="0" xfId="0" applyNumberFormat="1" applyFont="1" applyFill="1" applyBorder="1" applyAlignment="1">
      <alignment horizontal="right"/>
    </xf>
    <xf numFmtId="38" fontId="14" fillId="0" borderId="0" xfId="0" applyNumberFormat="1" applyFont="1" applyFill="1" applyBorder="1" applyAlignment="1">
      <alignment horizontal="right"/>
    </xf>
    <xf numFmtId="0" fontId="9" fillId="0" borderId="0" xfId="0" applyFont="1"/>
    <xf numFmtId="38" fontId="0" fillId="0" borderId="0" xfId="0" applyNumberFormat="1" applyFill="1" applyAlignment="1">
      <alignment horizontal="right"/>
    </xf>
    <xf numFmtId="38" fontId="0" fillId="0" borderId="1" xfId="0" applyNumberFormat="1" applyFill="1" applyBorder="1" applyAlignment="1">
      <alignment horizontal="right"/>
    </xf>
    <xf numFmtId="0" fontId="0" fillId="0" borderId="0" xfId="0" applyFont="1" applyFill="1"/>
    <xf numFmtId="38" fontId="0" fillId="0" borderId="0" xfId="0" applyNumberFormat="1" applyFill="1"/>
    <xf numFmtId="38" fontId="0" fillId="0" borderId="2" xfId="0" applyNumberFormat="1" applyFill="1" applyBorder="1" applyAlignment="1">
      <alignment horizontal="right"/>
    </xf>
    <xf numFmtId="0" fontId="15" fillId="0" borderId="0" xfId="0" applyFont="1"/>
    <xf numFmtId="165" fontId="11" fillId="0" borderId="0" xfId="0" applyNumberFormat="1" applyFont="1" applyFill="1" applyBorder="1"/>
    <xf numFmtId="0" fontId="12" fillId="0" borderId="0" xfId="0" applyFont="1" applyFill="1" applyBorder="1"/>
    <xf numFmtId="0" fontId="0" fillId="0" borderId="0" xfId="0" applyFill="1" applyBorder="1"/>
    <xf numFmtId="0" fontId="11" fillId="0" borderId="0" xfId="0" applyFont="1" applyFill="1" applyBorder="1" applyAlignment="1">
      <alignment horizontal="left"/>
    </xf>
    <xf numFmtId="40" fontId="17" fillId="0" borderId="0" xfId="0" applyNumberFormat="1" applyFont="1" applyFill="1" applyAlignment="1">
      <alignment horizontal="right"/>
    </xf>
    <xf numFmtId="169" fontId="6" fillId="0" borderId="0" xfId="5" applyNumberFormat="1" applyFont="1" applyFill="1" applyAlignment="1">
      <alignment horizontal="right"/>
    </xf>
    <xf numFmtId="38" fontId="0" fillId="0" borderId="1" xfId="0" applyNumberFormat="1" applyBorder="1" applyAlignment="1">
      <alignment horizontal="right"/>
    </xf>
    <xf numFmtId="0" fontId="0" fillId="0" borderId="0" xfId="0" applyBorder="1"/>
    <xf numFmtId="169" fontId="14" fillId="4" borderId="0" xfId="5" applyNumberFormat="1" applyFont="1" applyFill="1"/>
    <xf numFmtId="6" fontId="0" fillId="0" borderId="0" xfId="0" applyNumberFormat="1" applyBorder="1"/>
    <xf numFmtId="0" fontId="0" fillId="0" borderId="1" xfId="0" applyBorder="1"/>
    <xf numFmtId="0" fontId="0" fillId="0" borderId="3" xfId="0" applyBorder="1"/>
    <xf numFmtId="0" fontId="9" fillId="0" borderId="4" xfId="0" applyFont="1" applyBorder="1"/>
    <xf numFmtId="0" fontId="0" fillId="0" borderId="5" xfId="0" applyBorder="1"/>
    <xf numFmtId="0" fontId="0" fillId="0" borderId="4" xfId="0" applyBorder="1"/>
    <xf numFmtId="0" fontId="0" fillId="0" borderId="6" xfId="0" applyBorder="1"/>
    <xf numFmtId="0" fontId="0" fillId="0" borderId="2" xfId="0" applyBorder="1"/>
    <xf numFmtId="0" fontId="0" fillId="0" borderId="7" xfId="0" applyBorder="1"/>
    <xf numFmtId="0" fontId="0" fillId="0" borderId="8" xfId="0" applyBorder="1"/>
    <xf numFmtId="1" fontId="17" fillId="0" borderId="8" xfId="0" applyNumberFormat="1" applyFont="1" applyFill="1" applyBorder="1" applyAlignment="1">
      <alignment horizontal="right"/>
    </xf>
    <xf numFmtId="169" fontId="17" fillId="0" borderId="8" xfId="5" applyNumberFormat="1" applyFont="1" applyBorder="1"/>
    <xf numFmtId="0" fontId="9" fillId="0" borderId="9" xfId="0" applyFont="1" applyBorder="1"/>
    <xf numFmtId="0" fontId="9" fillId="0" borderId="1" xfId="0" applyFont="1" applyBorder="1"/>
    <xf numFmtId="0" fontId="0" fillId="0" borderId="10" xfId="0" applyBorder="1"/>
    <xf numFmtId="0" fontId="12" fillId="0" borderId="4" xfId="0" applyFont="1" applyBorder="1"/>
    <xf numFmtId="0" fontId="0" fillId="0" borderId="0" xfId="0" applyBorder="1" applyAlignment="1">
      <alignment horizontal="left"/>
    </xf>
    <xf numFmtId="38" fontId="0" fillId="0" borderId="0" xfId="0" applyNumberFormat="1" applyBorder="1" applyAlignment="1">
      <alignment horizontal="left"/>
    </xf>
    <xf numFmtId="169" fontId="17" fillId="0" borderId="8" xfId="0" applyNumberFormat="1" applyFont="1" applyFill="1" applyBorder="1" applyAlignment="1">
      <alignment horizontal="right"/>
    </xf>
    <xf numFmtId="169" fontId="17" fillId="0" borderId="8" xfId="5" applyNumberFormat="1" applyFont="1" applyFill="1" applyBorder="1"/>
    <xf numFmtId="170" fontId="17" fillId="0" borderId="8" xfId="0" applyNumberFormat="1" applyFont="1" applyFill="1" applyBorder="1"/>
    <xf numFmtId="169" fontId="18" fillId="0" borderId="8" xfId="5" applyNumberFormat="1" applyFont="1" applyFill="1" applyBorder="1"/>
    <xf numFmtId="38" fontId="0" fillId="0" borderId="1" xfId="0" applyNumberFormat="1" applyBorder="1" applyAlignment="1">
      <alignment horizontal="left"/>
    </xf>
    <xf numFmtId="169" fontId="17" fillId="0" borderId="11" xfId="5" applyNumberFormat="1" applyFont="1" applyFill="1" applyBorder="1"/>
    <xf numFmtId="169" fontId="17" fillId="0" borderId="8" xfId="0" applyNumberFormat="1" applyFont="1" applyBorder="1"/>
    <xf numFmtId="173" fontId="17" fillId="0" borderId="8" xfId="1" applyNumberFormat="1" applyFont="1" applyFill="1" applyBorder="1"/>
    <xf numFmtId="0" fontId="19" fillId="0" borderId="0" xfId="0" applyFont="1" applyFill="1"/>
    <xf numFmtId="2" fontId="14" fillId="0" borderId="0" xfId="0" applyNumberFormat="1" applyFont="1" applyFill="1"/>
    <xf numFmtId="169" fontId="14" fillId="0" borderId="0" xfId="5" applyNumberFormat="1" applyFont="1" applyFill="1"/>
    <xf numFmtId="38" fontId="14" fillId="0" borderId="0" xfId="0" applyNumberFormat="1" applyFont="1" applyFill="1"/>
    <xf numFmtId="40" fontId="14" fillId="0" borderId="0" xfId="0" applyNumberFormat="1" applyFont="1" applyFill="1" applyBorder="1"/>
    <xf numFmtId="174" fontId="20" fillId="2" borderId="0" xfId="0" applyNumberFormat="1" applyFont="1" applyFill="1" applyAlignment="1">
      <alignment horizontal="right"/>
    </xf>
    <xf numFmtId="0" fontId="9" fillId="5" borderId="9" xfId="0" applyFont="1" applyFill="1" applyBorder="1"/>
    <xf numFmtId="0" fontId="0" fillId="5" borderId="1" xfId="0" applyFill="1" applyBorder="1"/>
    <xf numFmtId="0" fontId="9" fillId="5" borderId="12" xfId="0" applyFont="1" applyFill="1" applyBorder="1"/>
    <xf numFmtId="0" fontId="0" fillId="5" borderId="13" xfId="0" applyFill="1" applyBorder="1"/>
    <xf numFmtId="0" fontId="9" fillId="5" borderId="14" xfId="0" applyFont="1" applyFill="1" applyBorder="1" applyAlignment="1">
      <alignment horizontal="right"/>
    </xf>
    <xf numFmtId="169" fontId="9" fillId="0" borderId="0" xfId="5" applyNumberFormat="1" applyFont="1" applyFill="1"/>
    <xf numFmtId="0" fontId="21" fillId="0" borderId="0" xfId="0" applyFont="1"/>
    <xf numFmtId="38" fontId="0" fillId="0" borderId="13" xfId="0" applyNumberFormat="1" applyBorder="1" applyAlignment="1">
      <alignment horizontal="right"/>
    </xf>
    <xf numFmtId="38" fontId="11" fillId="0" borderId="0" xfId="0" applyNumberFormat="1" applyFont="1"/>
    <xf numFmtId="38" fontId="9" fillId="0" borderId="1" xfId="0" applyNumberFormat="1" applyFont="1" applyFill="1" applyBorder="1" applyAlignment="1">
      <alignment horizontal="right"/>
    </xf>
    <xf numFmtId="38" fontId="14" fillId="0" borderId="1" xfId="0" applyNumberFormat="1" applyFont="1" applyFill="1" applyBorder="1"/>
    <xf numFmtId="38" fontId="14" fillId="0" borderId="0" xfId="0" applyNumberFormat="1" applyFont="1" applyFill="1" applyBorder="1"/>
    <xf numFmtId="0" fontId="14" fillId="0" borderId="0" xfId="0" applyFont="1" applyFill="1" applyAlignment="1">
      <alignment horizontal="left"/>
    </xf>
    <xf numFmtId="38" fontId="9" fillId="0" borderId="0" xfId="0" applyNumberFormat="1" applyFont="1" applyFill="1" applyAlignment="1">
      <alignment horizontal="right"/>
    </xf>
    <xf numFmtId="0" fontId="0" fillId="0" borderId="0" xfId="0" applyFont="1" applyFill="1" applyBorder="1"/>
    <xf numFmtId="171" fontId="17" fillId="0" borderId="0" xfId="0" applyNumberFormat="1" applyFont="1" applyFill="1" applyBorder="1" applyAlignment="1">
      <alignment horizontal="left"/>
    </xf>
    <xf numFmtId="6" fontId="0" fillId="0" borderId="5" xfId="0" applyNumberFormat="1" applyBorder="1"/>
    <xf numFmtId="0" fontId="0" fillId="0" borderId="4" xfId="0" applyBorder="1" applyAlignment="1">
      <alignment horizontal="left"/>
    </xf>
    <xf numFmtId="38" fontId="0" fillId="0" borderId="0" xfId="0" applyNumberFormat="1" applyBorder="1" applyAlignment="1">
      <alignment horizontal="right"/>
    </xf>
    <xf numFmtId="169" fontId="6" fillId="0" borderId="0" xfId="5" applyNumberFormat="1" applyFont="1" applyBorder="1" applyAlignment="1">
      <alignment horizontal="right"/>
    </xf>
    <xf numFmtId="38" fontId="0" fillId="0" borderId="5" xfId="0" applyNumberFormat="1" applyBorder="1" applyAlignment="1">
      <alignment horizontal="right"/>
    </xf>
    <xf numFmtId="38" fontId="0" fillId="0" borderId="2" xfId="0" applyNumberFormat="1" applyBorder="1" applyAlignment="1">
      <alignment horizontal="right"/>
    </xf>
    <xf numFmtId="38" fontId="0" fillId="0" borderId="7" xfId="0" applyNumberFormat="1" applyBorder="1" applyAlignment="1">
      <alignment horizontal="right"/>
    </xf>
    <xf numFmtId="0" fontId="0" fillId="5" borderId="9" xfId="0" applyFill="1" applyBorder="1" applyAlignment="1">
      <alignment horizontal="left"/>
    </xf>
    <xf numFmtId="0" fontId="0" fillId="5" borderId="1" xfId="0" applyFill="1" applyBorder="1" applyAlignment="1">
      <alignment horizontal="left"/>
    </xf>
    <xf numFmtId="37" fontId="2" fillId="5" borderId="1" xfId="2" applyNumberFormat="1" applyFont="1" applyFill="1" applyBorder="1" applyAlignment="1">
      <alignment horizontal="right"/>
    </xf>
    <xf numFmtId="37" fontId="2" fillId="5" borderId="3" xfId="2" applyNumberFormat="1" applyFont="1" applyFill="1" applyBorder="1" applyAlignment="1">
      <alignment horizontal="right"/>
    </xf>
    <xf numFmtId="0" fontId="12" fillId="0" borderId="0" xfId="0" applyFont="1" applyBorder="1"/>
    <xf numFmtId="0" fontId="0" fillId="0" borderId="0" xfId="0" applyFont="1" applyBorder="1"/>
    <xf numFmtId="0" fontId="11" fillId="0" borderId="0" xfId="0" applyFont="1" applyBorder="1" applyAlignment="1">
      <alignment horizontal="left"/>
    </xf>
    <xf numFmtId="0" fontId="22" fillId="0" borderId="0" xfId="0" applyFont="1" applyFill="1"/>
    <xf numFmtId="0" fontId="14" fillId="0" borderId="0" xfId="0" applyFont="1" applyFill="1"/>
    <xf numFmtId="1" fontId="11" fillId="0" borderId="8" xfId="0" applyNumberFormat="1" applyFont="1" applyFill="1" applyBorder="1" applyAlignment="1">
      <alignment horizontal="right"/>
    </xf>
    <xf numFmtId="38" fontId="0" fillId="0" borderId="0" xfId="0" applyNumberFormat="1" applyBorder="1"/>
    <xf numFmtId="0" fontId="11" fillId="0" borderId="0" xfId="0" applyFont="1" applyBorder="1"/>
    <xf numFmtId="0" fontId="19" fillId="0" borderId="0" xfId="0" applyFont="1" applyFill="1" applyBorder="1"/>
    <xf numFmtId="0" fontId="11" fillId="0" borderId="0" xfId="0" applyFont="1" applyFill="1" applyBorder="1"/>
    <xf numFmtId="175" fontId="17" fillId="0" borderId="0" xfId="0" applyNumberFormat="1" applyFont="1" applyFill="1" applyBorder="1" applyAlignment="1">
      <alignment horizontal="right"/>
    </xf>
    <xf numFmtId="175" fontId="11" fillId="0" borderId="1" xfId="0" applyNumberFormat="1" applyFont="1" applyFill="1" applyBorder="1" applyAlignment="1">
      <alignment horizontal="right"/>
    </xf>
    <xf numFmtId="175" fontId="11" fillId="0" borderId="0" xfId="0" applyNumberFormat="1" applyFont="1" applyFill="1" applyBorder="1" applyAlignment="1">
      <alignment horizontal="right"/>
    </xf>
    <xf numFmtId="0" fontId="9" fillId="0" borderId="0" xfId="0" applyFont="1" applyFill="1" applyBorder="1"/>
    <xf numFmtId="169" fontId="9" fillId="0" borderId="0" xfId="5" applyNumberFormat="1" applyFont="1" applyFill="1" applyBorder="1" applyAlignment="1">
      <alignment horizontal="right"/>
    </xf>
    <xf numFmtId="0" fontId="0" fillId="0" borderId="0" xfId="0" applyAlignment="1"/>
    <xf numFmtId="38" fontId="0" fillId="0" borderId="0" xfId="0" applyNumberFormat="1" applyFont="1"/>
    <xf numFmtId="1" fontId="9" fillId="2" borderId="0" xfId="0" applyNumberFormat="1" applyFont="1" applyFill="1" applyAlignment="1">
      <alignment horizontal="right"/>
    </xf>
    <xf numFmtId="168" fontId="14" fillId="0" borderId="0" xfId="0" applyNumberFormat="1" applyFont="1" applyFill="1" applyAlignment="1">
      <alignment horizontal="right"/>
    </xf>
    <xf numFmtId="0" fontId="22" fillId="0" borderId="0" xfId="0" applyFont="1"/>
    <xf numFmtId="0" fontId="3" fillId="6" borderId="0" xfId="0" applyFont="1" applyFill="1" applyBorder="1"/>
    <xf numFmtId="0" fontId="23" fillId="6" borderId="0" xfId="0" applyFont="1" applyFill="1" applyBorder="1"/>
    <xf numFmtId="170" fontId="23" fillId="6" borderId="0" xfId="0" applyNumberFormat="1" applyFont="1" applyFill="1" applyBorder="1" applyAlignment="1">
      <alignment horizontal="left"/>
    </xf>
    <xf numFmtId="15" fontId="23" fillId="6" borderId="0" xfId="0" applyNumberFormat="1" applyFont="1" applyFill="1" applyBorder="1" applyAlignment="1">
      <alignment horizontal="left"/>
    </xf>
    <xf numFmtId="0" fontId="24" fillId="6" borderId="0" xfId="3" applyFont="1" applyFill="1" applyBorder="1" applyAlignment="1" applyProtection="1"/>
    <xf numFmtId="0" fontId="25" fillId="6" borderId="0" xfId="0" applyFont="1" applyFill="1" applyBorder="1"/>
    <xf numFmtId="0" fontId="23" fillId="6" borderId="0" xfId="0" applyFont="1" applyFill="1" applyBorder="1" applyAlignment="1">
      <alignment vertical="center"/>
    </xf>
    <xf numFmtId="0" fontId="25" fillId="0" borderId="0" xfId="0" applyFont="1" applyFill="1" applyBorder="1" applyAlignment="1">
      <alignment wrapText="1"/>
    </xf>
    <xf numFmtId="0" fontId="5" fillId="0" borderId="0" xfId="0" applyFont="1" applyBorder="1"/>
    <xf numFmtId="168" fontId="10" fillId="2" borderId="0" xfId="0" applyNumberFormat="1" applyFont="1" applyFill="1" applyAlignment="1">
      <alignment horizontal="right"/>
    </xf>
    <xf numFmtId="0" fontId="9" fillId="7" borderId="0" xfId="0" applyFont="1" applyFill="1"/>
    <xf numFmtId="176" fontId="17" fillId="0" borderId="8" xfId="0" applyNumberFormat="1" applyFont="1" applyFill="1" applyBorder="1" applyAlignment="1">
      <alignment horizontal="right"/>
    </xf>
    <xf numFmtId="172" fontId="11" fillId="0" borderId="8" xfId="0" applyNumberFormat="1" applyFont="1" applyFill="1" applyBorder="1"/>
    <xf numFmtId="0" fontId="26" fillId="0" borderId="0" xfId="0" applyFont="1" applyFill="1"/>
    <xf numFmtId="175" fontId="0" fillId="0" borderId="0" xfId="0" applyNumberFormat="1" applyFont="1"/>
    <xf numFmtId="175" fontId="0" fillId="0" borderId="0" xfId="0" applyNumberFormat="1" applyAlignment="1">
      <alignment horizontal="right"/>
    </xf>
    <xf numFmtId="175" fontId="0" fillId="0" borderId="0" xfId="0" applyNumberFormat="1"/>
    <xf numFmtId="172" fontId="19" fillId="0" borderId="8" xfId="0" applyNumberFormat="1" applyFont="1" applyFill="1" applyBorder="1"/>
    <xf numFmtId="170" fontId="14" fillId="0" borderId="0" xfId="5" applyNumberFormat="1" applyFont="1" applyFill="1"/>
    <xf numFmtId="174" fontId="20" fillId="2" borderId="0" xfId="0" applyNumberFormat="1" applyFont="1" applyFill="1" applyAlignment="1">
      <alignment horizontal="right" wrapText="1"/>
    </xf>
    <xf numFmtId="169" fontId="11" fillId="0" borderId="8" xfId="0" applyNumberFormat="1" applyFont="1" applyBorder="1" applyAlignment="1">
      <alignment horizontal="right"/>
    </xf>
    <xf numFmtId="169" fontId="17" fillId="0" borderId="10" xfId="0" applyNumberFormat="1" applyFont="1" applyBorder="1"/>
    <xf numFmtId="169" fontId="11" fillId="0" borderId="8" xfId="5" applyNumberFormat="1" applyFont="1" applyFill="1" applyBorder="1" applyAlignment="1">
      <alignment horizontal="right"/>
    </xf>
    <xf numFmtId="169" fontId="11" fillId="0" borderId="11" xfId="5" applyNumberFormat="1" applyFont="1" applyFill="1" applyBorder="1" applyAlignment="1">
      <alignment horizontal="right"/>
    </xf>
    <xf numFmtId="0" fontId="27" fillId="0" borderId="0" xfId="0" applyFont="1" applyAlignment="1"/>
    <xf numFmtId="177" fontId="0" fillId="0" borderId="0" xfId="0" applyNumberFormat="1" applyFill="1" applyAlignment="1">
      <alignment horizontal="left"/>
    </xf>
    <xf numFmtId="38" fontId="0" fillId="0" borderId="13" xfId="0" applyNumberFormat="1" applyFill="1" applyBorder="1" applyAlignment="1">
      <alignment horizontal="right"/>
    </xf>
    <xf numFmtId="0" fontId="15" fillId="0" borderId="0" xfId="0" applyFont="1" applyBorder="1"/>
    <xf numFmtId="38" fontId="0" fillId="0" borderId="1" xfId="0" applyNumberFormat="1" applyFont="1" applyFill="1" applyBorder="1" applyAlignment="1">
      <alignment horizontal="right"/>
    </xf>
    <xf numFmtId="38" fontId="0" fillId="0" borderId="0" xfId="0" applyNumberFormat="1" applyFont="1" applyFill="1" applyBorder="1" applyAlignment="1">
      <alignment horizontal="right"/>
    </xf>
    <xf numFmtId="0" fontId="9" fillId="0" borderId="0" xfId="0" applyFont="1" applyBorder="1"/>
    <xf numFmtId="165" fontId="14" fillId="0" borderId="0" xfId="0" applyNumberFormat="1" applyFont="1" applyFill="1" applyBorder="1"/>
    <xf numFmtId="0" fontId="14" fillId="0" borderId="0" xfId="0" applyFont="1" applyBorder="1" applyAlignment="1">
      <alignment horizontal="left"/>
    </xf>
    <xf numFmtId="0" fontId="14" fillId="0" borderId="0" xfId="0" applyFont="1" applyFill="1" applyBorder="1" applyAlignment="1">
      <alignment horizontal="left"/>
    </xf>
    <xf numFmtId="175" fontId="0" fillId="0" borderId="1" xfId="0" applyNumberFormat="1" applyFill="1" applyBorder="1" applyAlignment="1">
      <alignment horizontal="right"/>
    </xf>
    <xf numFmtId="38" fontId="0" fillId="0" borderId="0" xfId="0" applyNumberFormat="1" applyFill="1" applyBorder="1"/>
    <xf numFmtId="38" fontId="9" fillId="0" borderId="0" xfId="0" applyNumberFormat="1" applyFont="1" applyFill="1"/>
    <xf numFmtId="38" fontId="9" fillId="0" borderId="0" xfId="0" applyNumberFormat="1" applyFont="1" applyFill="1" applyBorder="1"/>
    <xf numFmtId="166" fontId="10" fillId="0" borderId="0" xfId="0" applyNumberFormat="1" applyFont="1" applyFill="1" applyAlignment="1">
      <alignment horizontal="right"/>
    </xf>
    <xf numFmtId="166" fontId="9" fillId="0" borderId="0" xfId="0" applyNumberFormat="1" applyFont="1" applyFill="1" applyAlignment="1">
      <alignment horizontal="right"/>
    </xf>
    <xf numFmtId="38" fontId="9" fillId="0" borderId="1" xfId="0" applyNumberFormat="1" applyFont="1" applyBorder="1" applyAlignment="1">
      <alignment horizontal="right"/>
    </xf>
    <xf numFmtId="0" fontId="28" fillId="0" borderId="0" xfId="0" applyFont="1" applyAlignment="1"/>
    <xf numFmtId="0" fontId="0" fillId="0" borderId="0" xfId="0" applyAlignment="1"/>
    <xf numFmtId="0" fontId="14" fillId="2" borderId="0" xfId="0" applyFont="1" applyFill="1"/>
    <xf numFmtId="175" fontId="14" fillId="2" borderId="1" xfId="0" applyNumberFormat="1" applyFont="1" applyFill="1" applyBorder="1"/>
    <xf numFmtId="175" fontId="14" fillId="2" borderId="0" xfId="0" applyNumberFormat="1" applyFont="1" applyFill="1" applyBorder="1"/>
    <xf numFmtId="175" fontId="14" fillId="2" borderId="0" xfId="0" applyNumberFormat="1" applyFont="1" applyFill="1"/>
    <xf numFmtId="0" fontId="14" fillId="2" borderId="0" xfId="0" applyFont="1" applyFill="1" applyBorder="1"/>
    <xf numFmtId="175" fontId="14" fillId="2" borderId="1" xfId="0" applyNumberFormat="1" applyFont="1" applyFill="1" applyBorder="1" applyAlignment="1">
      <alignment horizontal="right"/>
    </xf>
    <xf numFmtId="167" fontId="14" fillId="0" borderId="0" xfId="1" applyNumberFormat="1" applyFont="1"/>
    <xf numFmtId="0" fontId="14" fillId="0" borderId="0" xfId="0" applyFont="1"/>
    <xf numFmtId="0" fontId="14" fillId="3" borderId="0" xfId="0" applyFont="1" applyFill="1"/>
    <xf numFmtId="175" fontId="14" fillId="0" borderId="0" xfId="0" applyNumberFormat="1" applyFont="1" applyFill="1" applyBorder="1" applyAlignment="1">
      <alignment horizontal="right"/>
    </xf>
    <xf numFmtId="38" fontId="14" fillId="0" borderId="1" xfId="0" applyNumberFormat="1" applyFont="1" applyFill="1" applyBorder="1" applyAlignment="1">
      <alignment horizontal="right"/>
    </xf>
    <xf numFmtId="38" fontId="14" fillId="0" borderId="13" xfId="0" applyNumberFormat="1" applyFont="1" applyFill="1" applyBorder="1"/>
    <xf numFmtId="38" fontId="14" fillId="0" borderId="0" xfId="0" applyNumberFormat="1" applyFont="1"/>
    <xf numFmtId="175" fontId="9" fillId="0" borderId="1" xfId="0" applyNumberFormat="1" applyFont="1" applyFill="1" applyBorder="1" applyAlignment="1">
      <alignment horizontal="right"/>
    </xf>
    <xf numFmtId="1" fontId="10" fillId="0" borderId="14" xfId="0" applyNumberFormat="1" applyFont="1" applyFill="1" applyBorder="1" applyAlignment="1">
      <alignment horizontal="right"/>
    </xf>
    <xf numFmtId="38" fontId="11" fillId="0" borderId="0" xfId="5" applyNumberFormat="1" applyFont="1" applyFill="1"/>
    <xf numFmtId="38" fontId="11" fillId="0" borderId="0" xfId="5" applyNumberFormat="1" applyFont="1" applyFill="1" applyAlignment="1">
      <alignment horizontal="right"/>
    </xf>
    <xf numFmtId="0" fontId="0" fillId="0" borderId="4" xfId="0" applyFill="1" applyBorder="1" applyAlignment="1">
      <alignment horizontal="left"/>
    </xf>
    <xf numFmtId="0" fontId="0" fillId="0" borderId="0" xfId="0" applyFill="1" applyBorder="1" applyAlignment="1">
      <alignment horizontal="left"/>
    </xf>
    <xf numFmtId="0" fontId="0" fillId="0" borderId="6" xfId="0" applyFont="1" applyFill="1" applyBorder="1" applyAlignment="1">
      <alignment horizontal="left"/>
    </xf>
    <xf numFmtId="0" fontId="0" fillId="0" borderId="2" xfId="0" applyFont="1" applyFill="1" applyBorder="1" applyAlignment="1">
      <alignment horizontal="left"/>
    </xf>
    <xf numFmtId="6" fontId="0" fillId="0" borderId="2" xfId="0" applyNumberFormat="1" applyFill="1" applyBorder="1"/>
    <xf numFmtId="169" fontId="6" fillId="0" borderId="0" xfId="5" applyNumberFormat="1" applyFont="1" applyFill="1" applyBorder="1" applyAlignment="1">
      <alignment horizontal="right"/>
    </xf>
    <xf numFmtId="3" fontId="6" fillId="0" borderId="0" xfId="5" applyNumberFormat="1" applyFont="1" applyFill="1" applyBorder="1" applyAlignment="1">
      <alignment horizontal="right"/>
    </xf>
    <xf numFmtId="0" fontId="28" fillId="0" borderId="0" xfId="0" applyFont="1" applyAlignment="1"/>
    <xf numFmtId="0" fontId="0" fillId="0" borderId="0" xfId="0" applyAlignment="1"/>
    <xf numFmtId="0" fontId="8" fillId="0" borderId="0" xfId="0" applyFont="1" applyFill="1" applyAlignment="1"/>
    <xf numFmtId="0" fontId="9" fillId="5" borderId="3" xfId="0" applyFont="1" applyFill="1" applyBorder="1" applyAlignment="1">
      <alignment horizontal="right"/>
    </xf>
    <xf numFmtId="0" fontId="0" fillId="0" borderId="9" xfId="0" applyBorder="1"/>
    <xf numFmtId="169" fontId="17" fillId="0" borderId="11" xfId="0" applyNumberFormat="1" applyFont="1" applyBorder="1"/>
    <xf numFmtId="176" fontId="11" fillId="0" borderId="8" xfId="0" applyNumberFormat="1" applyFont="1" applyFill="1" applyBorder="1" applyAlignment="1">
      <alignment horizontal="right"/>
    </xf>
    <xf numFmtId="169" fontId="10" fillId="0" borderId="0" xfId="5" applyNumberFormat="1" applyFont="1" applyFill="1"/>
    <xf numFmtId="179" fontId="17" fillId="0" borderId="0" xfId="0" applyNumberFormat="1" applyFont="1" applyFill="1" applyAlignment="1">
      <alignment horizontal="left"/>
    </xf>
    <xf numFmtId="169" fontId="6" fillId="0" borderId="0" xfId="5" applyNumberFormat="1" applyFont="1" applyFill="1"/>
    <xf numFmtId="0" fontId="15" fillId="0" borderId="0" xfId="0" applyFont="1" applyFill="1" applyBorder="1"/>
    <xf numFmtId="0" fontId="25" fillId="0" borderId="0" xfId="0" applyFont="1" applyBorder="1"/>
    <xf numFmtId="0" fontId="23" fillId="6" borderId="0" xfId="0" applyFont="1" applyFill="1" applyBorder="1" applyAlignment="1">
      <alignment vertical="top"/>
    </xf>
    <xf numFmtId="0" fontId="25" fillId="0" borderId="0" xfId="0" applyFont="1" applyBorder="1" applyAlignment="1">
      <alignment wrapText="1"/>
    </xf>
    <xf numFmtId="0" fontId="29" fillId="0" borderId="4" xfId="0" applyFont="1" applyBorder="1"/>
    <xf numFmtId="40" fontId="0" fillId="0" borderId="0" xfId="0" applyNumberFormat="1" applyFill="1" applyBorder="1" applyAlignment="1">
      <alignment horizontal="right"/>
    </xf>
    <xf numFmtId="9" fontId="6" fillId="0" borderId="0" xfId="5" applyFont="1"/>
    <xf numFmtId="3" fontId="30" fillId="0" borderId="16" xfId="0" applyNumberFormat="1" applyFont="1" applyBorder="1" applyAlignment="1">
      <alignment horizontal="center" vertical="center" wrapText="1"/>
    </xf>
    <xf numFmtId="9" fontId="30" fillId="0" borderId="16" xfId="0" applyNumberFormat="1" applyFont="1" applyBorder="1" applyAlignment="1">
      <alignment horizontal="center" vertical="center" wrapText="1"/>
    </xf>
    <xf numFmtId="0" fontId="0" fillId="0" borderId="4" xfId="0" applyFill="1" applyBorder="1"/>
    <xf numFmtId="0" fontId="0" fillId="0" borderId="5" xfId="0" applyFill="1" applyBorder="1"/>
    <xf numFmtId="0" fontId="0" fillId="0" borderId="0" xfId="0" applyAlignment="1"/>
    <xf numFmtId="0" fontId="9" fillId="5" borderId="1" xfId="0" applyFont="1" applyFill="1" applyBorder="1" applyAlignment="1">
      <alignment horizontal="right"/>
    </xf>
    <xf numFmtId="1" fontId="17" fillId="0" borderId="4" xfId="0" applyNumberFormat="1" applyFont="1" applyFill="1" applyBorder="1" applyAlignment="1">
      <alignment horizontal="right"/>
    </xf>
    <xf numFmtId="1" fontId="11" fillId="0" borderId="4" xfId="0" applyNumberFormat="1" applyFont="1" applyFill="1" applyBorder="1" applyAlignment="1">
      <alignment horizontal="right"/>
    </xf>
    <xf numFmtId="176" fontId="17" fillId="0" borderId="4" xfId="0" applyNumberFormat="1" applyFont="1" applyFill="1" applyBorder="1" applyAlignment="1">
      <alignment horizontal="right"/>
    </xf>
    <xf numFmtId="169" fontId="17" fillId="0" borderId="4" xfId="5" applyNumberFormat="1" applyFont="1" applyBorder="1"/>
    <xf numFmtId="169" fontId="11" fillId="0" borderId="8" xfId="5" applyNumberFormat="1" applyFont="1" applyFill="1" applyBorder="1"/>
    <xf numFmtId="173" fontId="11" fillId="0" borderId="8" xfId="1" applyNumberFormat="1" applyFont="1" applyFill="1" applyBorder="1"/>
    <xf numFmtId="0" fontId="0" fillId="0" borderId="0" xfId="0" applyBorder="1" applyAlignment="1">
      <alignment wrapText="1"/>
    </xf>
    <xf numFmtId="0" fontId="9" fillId="5" borderId="15" xfId="0" applyFont="1" applyFill="1" applyBorder="1" applyAlignment="1">
      <alignment horizontal="right"/>
    </xf>
    <xf numFmtId="169" fontId="11" fillId="0" borderId="5" xfId="0" applyNumberFormat="1" applyFont="1" applyBorder="1" applyAlignment="1">
      <alignment horizontal="right"/>
    </xf>
    <xf numFmtId="169" fontId="17" fillId="0" borderId="5" xfId="0" applyNumberFormat="1" applyFont="1" applyBorder="1"/>
    <xf numFmtId="169" fontId="17" fillId="0" borderId="5" xfId="0" applyNumberFormat="1" applyFont="1" applyFill="1" applyBorder="1" applyAlignment="1">
      <alignment horizontal="right"/>
    </xf>
    <xf numFmtId="169" fontId="11" fillId="0" borderId="5" xfId="5" applyNumberFormat="1" applyFont="1" applyFill="1" applyBorder="1" applyAlignment="1">
      <alignment horizontal="right"/>
    </xf>
    <xf numFmtId="0" fontId="29" fillId="0" borderId="0" xfId="0" applyFont="1" applyBorder="1"/>
    <xf numFmtId="170" fontId="11" fillId="0" borderId="8" xfId="0" applyNumberFormat="1" applyFont="1" applyFill="1" applyBorder="1"/>
    <xf numFmtId="169" fontId="11" fillId="0" borderId="11" xfId="5" applyNumberFormat="1" applyFont="1" applyFill="1" applyBorder="1"/>
    <xf numFmtId="9" fontId="17" fillId="0" borderId="8" xfId="5" applyFont="1" applyFill="1" applyBorder="1"/>
    <xf numFmtId="0" fontId="9" fillId="5" borderId="14" xfId="0" applyFont="1" applyFill="1" applyBorder="1"/>
    <xf numFmtId="0" fontId="0" fillId="5" borderId="14" xfId="0" applyFill="1" applyBorder="1"/>
    <xf numFmtId="0" fontId="9" fillId="0" borderId="0" xfId="0" applyFont="1" applyFill="1" applyBorder="1" applyAlignment="1">
      <alignment horizontal="left"/>
    </xf>
    <xf numFmtId="0" fontId="0" fillId="0" borderId="9" xfId="0" applyFill="1" applyBorder="1"/>
    <xf numFmtId="0" fontId="0" fillId="0" borderId="1" xfId="0" applyFill="1" applyBorder="1"/>
    <xf numFmtId="0" fontId="15" fillId="0" borderId="4" xfId="0" applyFont="1" applyFill="1" applyBorder="1"/>
    <xf numFmtId="0" fontId="0" fillId="0" borderId="4" xfId="0" quotePrefix="1" applyFill="1" applyBorder="1"/>
    <xf numFmtId="0" fontId="0" fillId="0" borderId="6" xfId="0" quotePrefix="1" applyFill="1" applyBorder="1"/>
    <xf numFmtId="0" fontId="0" fillId="0" borderId="2" xfId="0" applyFill="1" applyBorder="1"/>
    <xf numFmtId="0" fontId="0" fillId="0" borderId="10" xfId="0" applyFill="1" applyBorder="1"/>
    <xf numFmtId="0" fontId="12" fillId="0" borderId="10" xfId="0" applyFont="1" applyFill="1" applyBorder="1" applyAlignment="1">
      <alignment horizontal="right"/>
    </xf>
    <xf numFmtId="0" fontId="0" fillId="0" borderId="8" xfId="0" applyFill="1" applyBorder="1"/>
    <xf numFmtId="38" fontId="0" fillId="0" borderId="8" xfId="0" applyNumberFormat="1" applyFill="1" applyBorder="1"/>
    <xf numFmtId="38" fontId="15" fillId="0" borderId="8" xfId="0" applyNumberFormat="1" applyFont="1" applyFill="1" applyBorder="1"/>
    <xf numFmtId="9" fontId="6" fillId="0" borderId="8" xfId="5" applyNumberFormat="1" applyFont="1" applyFill="1" applyBorder="1"/>
    <xf numFmtId="9" fontId="6" fillId="0" borderId="8" xfId="5" applyFont="1" applyFill="1" applyBorder="1"/>
    <xf numFmtId="9" fontId="6" fillId="0" borderId="8" xfId="5" applyFont="1" applyFill="1" applyBorder="1"/>
    <xf numFmtId="169" fontId="6" fillId="0" borderId="8" xfId="5" applyNumberFormat="1" applyFont="1" applyFill="1" applyBorder="1"/>
    <xf numFmtId="169" fontId="6" fillId="0" borderId="8" xfId="5" applyNumberFormat="1" applyFont="1" applyFill="1" applyBorder="1"/>
    <xf numFmtId="1" fontId="0" fillId="0" borderId="11" xfId="0" applyNumberFormat="1" applyFill="1" applyBorder="1"/>
    <xf numFmtId="38" fontId="0" fillId="0" borderId="11" xfId="0" applyNumberFormat="1" applyFill="1" applyBorder="1"/>
    <xf numFmtId="0" fontId="15" fillId="0" borderId="8" xfId="0" applyFont="1" applyFill="1" applyBorder="1" applyAlignment="1">
      <alignment horizontal="right"/>
    </xf>
    <xf numFmtId="0" fontId="6" fillId="0" borderId="0" xfId="4" applyFont="1" applyFill="1"/>
    <xf numFmtId="38" fontId="0" fillId="0" borderId="5" xfId="0" applyNumberFormat="1" applyFill="1" applyBorder="1" applyAlignment="1">
      <alignment horizontal="right"/>
    </xf>
    <xf numFmtId="172" fontId="0" fillId="0" borderId="0" xfId="0" applyNumberFormat="1" applyFill="1" applyBorder="1" applyAlignment="1">
      <alignment horizontal="right"/>
    </xf>
    <xf numFmtId="172" fontId="6" fillId="0" borderId="0" xfId="5" applyNumberFormat="1" applyFont="1" applyFill="1" applyBorder="1" applyAlignment="1">
      <alignment horizontal="right"/>
    </xf>
    <xf numFmtId="6" fontId="0" fillId="0" borderId="5" xfId="0" applyNumberFormat="1" applyFill="1" applyBorder="1"/>
    <xf numFmtId="9" fontId="6" fillId="0" borderId="0" xfId="5" applyFont="1" applyAlignment="1">
      <alignment horizontal="right"/>
    </xf>
    <xf numFmtId="178" fontId="6" fillId="0" borderId="0" xfId="2" applyNumberFormat="1" applyFont="1" applyFill="1" applyAlignment="1">
      <alignment horizontal="right"/>
    </xf>
    <xf numFmtId="1" fontId="9" fillId="2" borderId="0" xfId="0" applyNumberFormat="1" applyFont="1" applyFill="1"/>
    <xf numFmtId="164" fontId="31" fillId="0" borderId="17" xfId="0" applyNumberFormat="1" applyFont="1" applyBorder="1" applyAlignment="1">
      <alignment horizontal="left" vertical="center" wrapText="1"/>
    </xf>
    <xf numFmtId="38" fontId="15" fillId="0" borderId="4" xfId="0" applyNumberFormat="1" applyFont="1" applyBorder="1" applyAlignment="1">
      <alignment horizontal="right"/>
    </xf>
    <xf numFmtId="38" fontId="15" fillId="0" borderId="0" xfId="0" applyNumberFormat="1" applyFont="1" applyBorder="1" applyAlignment="1">
      <alignment horizontal="right"/>
    </xf>
    <xf numFmtId="38" fontId="15" fillId="0" borderId="5" xfId="0" applyNumberFormat="1" applyFont="1" applyBorder="1" applyAlignment="1">
      <alignment horizontal="right"/>
    </xf>
    <xf numFmtId="38" fontId="0" fillId="0" borderId="4" xfId="0" applyNumberFormat="1" applyBorder="1" applyAlignment="1">
      <alignment horizontal="right"/>
    </xf>
    <xf numFmtId="38" fontId="0" fillId="0" borderId="6" xfId="0" applyNumberFormat="1" applyBorder="1" applyAlignment="1">
      <alignment horizontal="right"/>
    </xf>
    <xf numFmtId="9" fontId="6" fillId="0" borderId="5" xfId="5" applyNumberFormat="1" applyFont="1" applyBorder="1" applyAlignment="1">
      <alignment horizontal="right"/>
    </xf>
    <xf numFmtId="9" fontId="6" fillId="0" borderId="7" xfId="5" applyNumberFormat="1" applyFont="1" applyBorder="1" applyAlignment="1">
      <alignment horizontal="right"/>
    </xf>
    <xf numFmtId="0" fontId="32" fillId="0" borderId="0" xfId="0" applyFont="1"/>
    <xf numFmtId="0" fontId="33" fillId="0" borderId="0" xfId="0" applyFont="1" applyAlignment="1">
      <alignment horizontal="right"/>
    </xf>
    <xf numFmtId="164" fontId="32" fillId="0" borderId="0" xfId="0" applyNumberFormat="1" applyFont="1"/>
    <xf numFmtId="3" fontId="32" fillId="0" borderId="0" xfId="0" applyNumberFormat="1" applyFont="1"/>
    <xf numFmtId="38" fontId="14" fillId="0" borderId="1" xfId="0" applyNumberFormat="1" applyFont="1" applyFill="1" applyBorder="1"/>
    <xf numFmtId="38" fontId="9" fillId="0" borderId="1" xfId="0" applyNumberFormat="1" applyFont="1" applyFill="1" applyBorder="1" applyAlignment="1">
      <alignment horizontal="right"/>
    </xf>
    <xf numFmtId="38" fontId="9" fillId="0" borderId="1" xfId="0" applyNumberFormat="1" applyFont="1" applyBorder="1" applyAlignment="1">
      <alignment horizontal="right"/>
    </xf>
    <xf numFmtId="38" fontId="14" fillId="0" borderId="1" xfId="0" applyNumberFormat="1" applyFont="1" applyFill="1" applyBorder="1" applyAlignment="1">
      <alignment horizontal="right"/>
    </xf>
    <xf numFmtId="0" fontId="9" fillId="5" borderId="14" xfId="0" applyFont="1" applyFill="1" applyBorder="1"/>
    <xf numFmtId="6" fontId="34" fillId="8" borderId="18" xfId="0" applyNumberFormat="1" applyFont="1" applyFill="1" applyBorder="1" applyAlignment="1">
      <alignment horizontal="justify" vertical="center" wrapText="1"/>
    </xf>
    <xf numFmtId="0" fontId="9" fillId="5" borderId="15" xfId="0" applyFont="1" applyFill="1" applyBorder="1" applyAlignment="1">
      <alignment horizontal="center"/>
    </xf>
    <xf numFmtId="0" fontId="0" fillId="0" borderId="0" xfId="0" applyFont="1" applyAlignment="1">
      <alignment horizontal="right"/>
    </xf>
    <xf numFmtId="175" fontId="14" fillId="0" borderId="0" xfId="0" applyNumberFormat="1" applyFont="1" applyFill="1" applyBorder="1"/>
    <xf numFmtId="180" fontId="0" fillId="0" borderId="0" xfId="0" applyNumberFormat="1" applyFill="1" applyBorder="1" applyAlignment="1">
      <alignment horizontal="right"/>
    </xf>
    <xf numFmtId="172" fontId="10" fillId="0" borderId="14" xfId="0" applyNumberFormat="1" applyFont="1" applyFill="1" applyBorder="1"/>
    <xf numFmtId="9" fontId="10" fillId="0" borderId="14" xfId="5" applyFont="1" applyFill="1" applyBorder="1"/>
    <xf numFmtId="169" fontId="17" fillId="0" borderId="14" xfId="0" applyNumberFormat="1" applyFont="1" applyFill="1" applyBorder="1"/>
    <xf numFmtId="172" fontId="11" fillId="0" borderId="0" xfId="0" applyNumberFormat="1" applyFont="1" applyFill="1" applyBorder="1"/>
    <xf numFmtId="172" fontId="19" fillId="0" borderId="0" xfId="0" applyNumberFormat="1" applyFont="1" applyFill="1" applyBorder="1"/>
    <xf numFmtId="176" fontId="11" fillId="0" borderId="0" xfId="0" applyNumberFormat="1" applyFont="1" applyFill="1" applyBorder="1" applyAlignment="1">
      <alignment horizontal="right"/>
    </xf>
    <xf numFmtId="9" fontId="11" fillId="0" borderId="0" xfId="5" applyFont="1" applyFill="1" applyBorder="1"/>
    <xf numFmtId="169" fontId="17" fillId="0" borderId="1" xfId="0" applyNumberFormat="1" applyFont="1" applyBorder="1"/>
    <xf numFmtId="169" fontId="17" fillId="0" borderId="2" xfId="0" applyNumberFormat="1" applyFont="1" applyBorder="1"/>
    <xf numFmtId="169" fontId="17" fillId="0" borderId="10" xfId="5" applyNumberFormat="1" applyFont="1" applyBorder="1"/>
    <xf numFmtId="9" fontId="0" fillId="0" borderId="8" xfId="0" quotePrefix="1" applyNumberFormat="1" applyBorder="1" applyAlignment="1">
      <alignment horizontal="right"/>
    </xf>
    <xf numFmtId="171" fontId="17" fillId="0" borderId="4" xfId="0" applyNumberFormat="1" applyFont="1" applyFill="1" applyBorder="1" applyAlignment="1">
      <alignment horizontal="left"/>
    </xf>
    <xf numFmtId="38" fontId="14" fillId="0" borderId="2" xfId="0" applyNumberFormat="1" applyFont="1" applyFill="1" applyBorder="1"/>
    <xf numFmtId="181" fontId="0" fillId="0" borderId="0" xfId="0" applyNumberFormat="1" applyFont="1" applyFill="1"/>
    <xf numFmtId="181" fontId="0" fillId="0" borderId="0" xfId="0" applyNumberFormat="1" applyFont="1" applyFill="1" applyAlignment="1">
      <alignment horizontal="right"/>
    </xf>
    <xf numFmtId="181" fontId="11" fillId="0" borderId="0" xfId="0" applyNumberFormat="1" applyFont="1" applyFill="1"/>
    <xf numFmtId="181" fontId="11" fillId="0" borderId="1" xfId="0" applyNumberFormat="1" applyFont="1" applyFill="1" applyBorder="1"/>
    <xf numFmtId="0" fontId="28" fillId="0" borderId="0" xfId="0" applyFont="1" applyAlignment="1"/>
    <xf numFmtId="0" fontId="0" fillId="0" borderId="0" xfId="0" applyAlignment="1"/>
    <xf numFmtId="0" fontId="34" fillId="8" borderId="19" xfId="0" applyFont="1" applyFill="1" applyBorder="1" applyAlignment="1">
      <alignment horizontal="center" vertical="center" wrapText="1"/>
    </xf>
    <xf numFmtId="0" fontId="34" fillId="8" borderId="20" xfId="0" applyFont="1" applyFill="1" applyBorder="1" applyAlignment="1">
      <alignment horizontal="center" vertical="center" wrapText="1"/>
    </xf>
    <xf numFmtId="0" fontId="9" fillId="5" borderId="19" xfId="0" applyFont="1" applyFill="1" applyBorder="1" applyAlignment="1">
      <alignment horizontal="center"/>
    </xf>
    <xf numFmtId="0" fontId="9" fillId="0" borderId="21" xfId="0" applyFont="1" applyBorder="1" applyAlignment="1">
      <alignment horizontal="center"/>
    </xf>
    <xf numFmtId="0" fontId="0" fillId="0" borderId="21" xfId="0" applyBorder="1" applyAlignment="1"/>
    <xf numFmtId="0" fontId="0" fillId="0" borderId="20" xfId="0" applyBorder="1" applyAlignment="1"/>
    <xf numFmtId="0" fontId="9" fillId="5" borderId="12" xfId="0" applyFont="1" applyFill="1" applyBorder="1" applyAlignment="1">
      <alignment horizontal="left" wrapText="1"/>
    </xf>
    <xf numFmtId="0" fontId="9" fillId="5" borderId="13" xfId="0" applyFont="1" applyFill="1" applyBorder="1" applyAlignment="1">
      <alignment horizontal="left" wrapText="1"/>
    </xf>
    <xf numFmtId="0" fontId="0" fillId="0" borderId="13" xfId="0" applyBorder="1" applyAlignment="1">
      <alignment wrapText="1"/>
    </xf>
    <xf numFmtId="0" fontId="0" fillId="0" borderId="15" xfId="0" applyBorder="1" applyAlignment="1">
      <alignment wrapText="1"/>
    </xf>
    <xf numFmtId="0" fontId="9" fillId="5" borderId="12" xfId="0" applyFont="1" applyFill="1" applyBorder="1" applyAlignment="1">
      <alignment horizontal="center"/>
    </xf>
    <xf numFmtId="0" fontId="0" fillId="0" borderId="13" xfId="0" applyBorder="1" applyAlignment="1"/>
    <xf numFmtId="0" fontId="0" fillId="0" borderId="15" xfId="0" applyBorder="1" applyAlignment="1"/>
    <xf numFmtId="38" fontId="9" fillId="2" borderId="9" xfId="0" applyNumberFormat="1"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cellXfs>
  <cellStyles count="29">
    <cellStyle name="Comma" xfId="1" builtinId="3"/>
    <cellStyle name="Currency" xfId="2" builtinId="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2" xfId="3" xr:uid="{00000000-0005-0000-0000-000018000000}"/>
    <cellStyle name="Normal" xfId="0" builtinId="0"/>
    <cellStyle name="Normal 2" xfId="4" xr:uid="{00000000-0005-0000-0000-00001A000000}"/>
    <cellStyle name="Percent" xfId="5" builtinId="5"/>
    <cellStyle name="Percent 2" xfId="6" xr:uid="{00000000-0005-0000-0000-00001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FF9900"/>
      <color rgb="FF3399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Cumulative Contractor Revenue</a:t>
            </a:r>
          </a:p>
        </c:rich>
      </c:tx>
      <c:overlay val="0"/>
      <c:spPr>
        <a:noFill/>
        <a:ln w="25400">
          <a:noFill/>
        </a:ln>
      </c:spPr>
    </c:title>
    <c:autoTitleDeleted val="0"/>
    <c:plotArea>
      <c:layout/>
      <c:lineChart>
        <c:grouping val="standard"/>
        <c:varyColors val="0"/>
        <c:ser>
          <c:idx val="0"/>
          <c:order val="0"/>
          <c:tx>
            <c:strRef>
              <c:f>'Chart Data'!$C$58</c:f>
              <c:strCache>
                <c:ptCount val="1"/>
                <c:pt idx="0">
                  <c:v>2003 PSC</c:v>
                </c:pt>
              </c:strCache>
            </c:strRef>
          </c:tx>
          <c:spPr>
            <a:ln w="28575" cap="rnd">
              <a:solidFill>
                <a:schemeClr val="accent1"/>
              </a:solidFill>
              <a:round/>
            </a:ln>
            <a:effectLst/>
          </c:spPr>
          <c:marker>
            <c:symbol val="none"/>
          </c:marker>
          <c:cat>
            <c:numRef>
              <c:f>'Chart Data'!$E$57:$Z$57</c:f>
              <c:numCache>
                <c:formatCode>0</c:formatCode>
                <c:ptCount val="22"/>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numCache>
            </c:numRef>
          </c:cat>
          <c:val>
            <c:numRef>
              <c:f>'Chart Data'!$E$58:$Z$58</c:f>
              <c:numCache>
                <c:formatCode>#,##0_);[Red]\(#,##0\)</c:formatCode>
                <c:ptCount val="22"/>
                <c:pt idx="0">
                  <c:v>-1303.8876759999998</c:v>
                </c:pt>
                <c:pt idx="1">
                  <c:v>-4603.7264867999993</c:v>
                </c:pt>
                <c:pt idx="2">
                  <c:v>-3652.2896795279994</c:v>
                </c:pt>
                <c:pt idx="3">
                  <c:v>-741.09557551964099</c:v>
                </c:pt>
                <c:pt idx="4">
                  <c:v>2028.875608786152</c:v>
                </c:pt>
                <c:pt idx="5">
                  <c:v>3479.9163470498761</c:v>
                </c:pt>
                <c:pt idx="6">
                  <c:v>3549.5146739908728</c:v>
                </c:pt>
                <c:pt idx="7">
                  <c:v>2483.6917924284726</c:v>
                </c:pt>
                <c:pt idx="8">
                  <c:v>1821.9223534529594</c:v>
                </c:pt>
                <c:pt idx="9">
                  <c:v>1997.6802702600824</c:v>
                </c:pt>
                <c:pt idx="10">
                  <c:v>1753.637513696558</c:v>
                </c:pt>
                <c:pt idx="11">
                  <c:v>1328.2851087096626</c:v>
                </c:pt>
                <c:pt idx="12">
                  <c:v>1115.9897378316673</c:v>
                </c:pt>
                <c:pt idx="13">
                  <c:v>825.65398385995263</c:v>
                </c:pt>
                <c:pt idx="14">
                  <c:v>649.89195129772793</c:v>
                </c:pt>
                <c:pt idx="15">
                  <c:v>432.47548829272773</c:v>
                </c:pt>
                <c:pt idx="16">
                  <c:v>-972.93441276886983</c:v>
                </c:pt>
                <c:pt idx="17">
                  <c:v>0</c:v>
                </c:pt>
                <c:pt idx="18">
                  <c:v>0</c:v>
                </c:pt>
                <c:pt idx="19">
                  <c:v>0</c:v>
                </c:pt>
                <c:pt idx="20">
                  <c:v>0</c:v>
                </c:pt>
                <c:pt idx="21">
                  <c:v>0</c:v>
                </c:pt>
              </c:numCache>
            </c:numRef>
          </c:val>
          <c:smooth val="0"/>
          <c:extLst>
            <c:ext xmlns:c16="http://schemas.microsoft.com/office/drawing/2014/chart" uri="{C3380CC4-5D6E-409C-BE32-E72D297353CC}">
              <c16:uniqueId val="{00000000-A5D6-4803-BB8B-460F78793AEE}"/>
            </c:ext>
          </c:extLst>
        </c:ser>
        <c:ser>
          <c:idx val="1"/>
          <c:order val="1"/>
          <c:tx>
            <c:strRef>
              <c:f>'Chart Data'!$C$59</c:f>
              <c:strCache>
                <c:ptCount val="1"/>
                <c:pt idx="0">
                  <c:v>2005 PSC</c:v>
                </c:pt>
              </c:strCache>
            </c:strRef>
          </c:tx>
          <c:spPr>
            <a:ln w="28575" cap="rnd">
              <a:solidFill>
                <a:schemeClr val="accent2"/>
              </a:solidFill>
              <a:round/>
            </a:ln>
            <a:effectLst/>
          </c:spPr>
          <c:marker>
            <c:symbol val="none"/>
          </c:marker>
          <c:cat>
            <c:numRef>
              <c:f>'Chart Data'!$E$57:$Z$57</c:f>
              <c:numCache>
                <c:formatCode>0</c:formatCode>
                <c:ptCount val="22"/>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numCache>
            </c:numRef>
          </c:cat>
          <c:val>
            <c:numRef>
              <c:f>'Chart Data'!$E$59:$Z$59</c:f>
              <c:numCache>
                <c:formatCode>#,##0_);[Red]\(#,##0\)</c:formatCode>
                <c:ptCount val="22"/>
                <c:pt idx="0">
                  <c:v>-1303.8876759999998</c:v>
                </c:pt>
                <c:pt idx="1">
                  <c:v>-4603.7264867999993</c:v>
                </c:pt>
                <c:pt idx="2">
                  <c:v>-3652.2896795279994</c:v>
                </c:pt>
                <c:pt idx="3">
                  <c:v>-839.28649873964093</c:v>
                </c:pt>
                <c:pt idx="4">
                  <c:v>1654.9645731643923</c:v>
                </c:pt>
                <c:pt idx="5">
                  <c:v>2848.5648108634687</c:v>
                </c:pt>
                <c:pt idx="6">
                  <c:v>2773.4677186810009</c:v>
                </c:pt>
                <c:pt idx="7">
                  <c:v>2625.0426294288309</c:v>
                </c:pt>
                <c:pt idx="8">
                  <c:v>2171.8298464835434</c:v>
                </c:pt>
                <c:pt idx="9">
                  <c:v>2090.3028111686117</c:v>
                </c:pt>
                <c:pt idx="10">
                  <c:v>2158.7480589104152</c:v>
                </c:pt>
                <c:pt idx="11">
                  <c:v>1341.6223118066066</c:v>
                </c:pt>
                <c:pt idx="12">
                  <c:v>1002.9054658272996</c:v>
                </c:pt>
                <c:pt idx="13">
                  <c:v>718.8702578909149</c:v>
                </c:pt>
                <c:pt idx="14">
                  <c:v>551.969181259067</c:v>
                </c:pt>
                <c:pt idx="15">
                  <c:v>359.32600627423176</c:v>
                </c:pt>
                <c:pt idx="16">
                  <c:v>-972.93441276886983</c:v>
                </c:pt>
                <c:pt idx="17">
                  <c:v>0</c:v>
                </c:pt>
                <c:pt idx="18">
                  <c:v>0</c:v>
                </c:pt>
                <c:pt idx="19">
                  <c:v>0</c:v>
                </c:pt>
                <c:pt idx="20">
                  <c:v>0</c:v>
                </c:pt>
                <c:pt idx="21">
                  <c:v>0</c:v>
                </c:pt>
              </c:numCache>
            </c:numRef>
          </c:val>
          <c:smooth val="0"/>
          <c:extLst>
            <c:ext xmlns:c16="http://schemas.microsoft.com/office/drawing/2014/chart" uri="{C3380CC4-5D6E-409C-BE32-E72D297353CC}">
              <c16:uniqueId val="{00000001-A5D6-4803-BB8B-460F78793AEE}"/>
            </c:ext>
          </c:extLst>
        </c:ser>
        <c:ser>
          <c:idx val="2"/>
          <c:order val="2"/>
          <c:tx>
            <c:strRef>
              <c:f>'Chart Data'!$C$60</c:f>
              <c:strCache>
                <c:ptCount val="1"/>
                <c:pt idx="0">
                  <c:v>2011 RA</c:v>
                </c:pt>
              </c:strCache>
            </c:strRef>
          </c:tx>
          <c:spPr>
            <a:ln w="28575" cap="rnd">
              <a:solidFill>
                <a:srgbClr val="FF0000"/>
              </a:solidFill>
              <a:round/>
            </a:ln>
            <a:effectLst/>
          </c:spPr>
          <c:marker>
            <c:symbol val="none"/>
          </c:marker>
          <c:cat>
            <c:numRef>
              <c:f>'Chart Data'!$E$57:$Z$57</c:f>
              <c:numCache>
                <c:formatCode>0</c:formatCode>
                <c:ptCount val="22"/>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numCache>
            </c:numRef>
          </c:cat>
          <c:val>
            <c:numRef>
              <c:f>'Chart Data'!$E$60:$Z$60</c:f>
              <c:numCache>
                <c:formatCode>#,##0_);[Red]\(#,##0\)</c:formatCode>
                <c:ptCount val="22"/>
                <c:pt idx="0">
                  <c:v>-1303.8876759999998</c:v>
                </c:pt>
                <c:pt idx="1">
                  <c:v>-4603.7264867999993</c:v>
                </c:pt>
                <c:pt idx="2">
                  <c:v>-3652.2896795279994</c:v>
                </c:pt>
                <c:pt idx="3">
                  <c:v>-741.09557551964099</c:v>
                </c:pt>
                <c:pt idx="4">
                  <c:v>2028.875608786152</c:v>
                </c:pt>
                <c:pt idx="5">
                  <c:v>3337.7023542456782</c:v>
                </c:pt>
                <c:pt idx="6">
                  <c:v>3242.325550838133</c:v>
                </c:pt>
                <c:pt idx="7">
                  <c:v>3096.8862158817492</c:v>
                </c:pt>
                <c:pt idx="8">
                  <c:v>2639.7279368159889</c:v>
                </c:pt>
                <c:pt idx="9">
                  <c:v>2853.4025995102174</c:v>
                </c:pt>
                <c:pt idx="10">
                  <c:v>2513.708466223612</c:v>
                </c:pt>
                <c:pt idx="11">
                  <c:v>1937.9155448848853</c:v>
                </c:pt>
                <c:pt idx="12">
                  <c:v>1622.2145035506239</c:v>
                </c:pt>
                <c:pt idx="13">
                  <c:v>1205.9799860728451</c:v>
                </c:pt>
                <c:pt idx="14">
                  <c:v>955.90373466763253</c:v>
                </c:pt>
                <c:pt idx="15">
                  <c:v>625.13756339513066</c:v>
                </c:pt>
                <c:pt idx="16">
                  <c:v>-972.93441276886983</c:v>
                </c:pt>
                <c:pt idx="17">
                  <c:v>0</c:v>
                </c:pt>
                <c:pt idx="18">
                  <c:v>0</c:v>
                </c:pt>
                <c:pt idx="19">
                  <c:v>0</c:v>
                </c:pt>
                <c:pt idx="20">
                  <c:v>0</c:v>
                </c:pt>
                <c:pt idx="21">
                  <c:v>0</c:v>
                </c:pt>
              </c:numCache>
            </c:numRef>
          </c:val>
          <c:smooth val="0"/>
          <c:extLst>
            <c:ext xmlns:c16="http://schemas.microsoft.com/office/drawing/2014/chart" uri="{C3380CC4-5D6E-409C-BE32-E72D297353CC}">
              <c16:uniqueId val="{00000002-A5D6-4803-BB8B-460F78793AEE}"/>
            </c:ext>
          </c:extLst>
        </c:ser>
        <c:ser>
          <c:idx val="3"/>
          <c:order val="3"/>
          <c:tx>
            <c:strRef>
              <c:f>'Chart Data'!$C$61</c:f>
              <c:strCache>
                <c:ptCount val="1"/>
                <c:pt idx="0">
                  <c:v>2018 PIFB</c:v>
                </c:pt>
              </c:strCache>
            </c:strRef>
          </c:tx>
          <c:spPr>
            <a:ln w="28575" cap="rnd">
              <a:solidFill>
                <a:schemeClr val="accent4"/>
              </a:solidFill>
              <a:round/>
            </a:ln>
            <a:effectLst/>
          </c:spPr>
          <c:marker>
            <c:symbol val="none"/>
          </c:marker>
          <c:cat>
            <c:numRef>
              <c:f>'Chart Data'!$E$57:$Z$57</c:f>
              <c:numCache>
                <c:formatCode>0</c:formatCode>
                <c:ptCount val="22"/>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numCache>
            </c:numRef>
          </c:cat>
          <c:val>
            <c:numRef>
              <c:f>'Chart Data'!$E$61:$Z$61</c:f>
              <c:numCache>
                <c:formatCode>#,##0_);[Red]\(#,##0\)</c:formatCode>
                <c:ptCount val="22"/>
                <c:pt idx="0">
                  <c:v>-1303.8876759999998</c:v>
                </c:pt>
                <c:pt idx="1">
                  <c:v>-4603.7264867999993</c:v>
                </c:pt>
                <c:pt idx="2">
                  <c:v>-3652.2896795279994</c:v>
                </c:pt>
                <c:pt idx="3">
                  <c:v>-805.00682731964093</c:v>
                </c:pt>
                <c:pt idx="4">
                  <c:v>1751.8722669880599</c:v>
                </c:pt>
                <c:pt idx="5">
                  <c:v>2962.3927817504591</c:v>
                </c:pt>
                <c:pt idx="6">
                  <c:v>3020.7177649919026</c:v>
                </c:pt>
                <c:pt idx="7">
                  <c:v>2891.4222314499079</c:v>
                </c:pt>
                <c:pt idx="8">
                  <c:v>2417.9314846427078</c:v>
                </c:pt>
                <c:pt idx="9">
                  <c:v>1536.775855806203</c:v>
                </c:pt>
                <c:pt idx="10">
                  <c:v>1573.7302401714924</c:v>
                </c:pt>
                <c:pt idx="11">
                  <c:v>1549.3274075104052</c:v>
                </c:pt>
                <c:pt idx="12">
                  <c:v>1288.2913647692324</c:v>
                </c:pt>
                <c:pt idx="13">
                  <c:v>948.1649983132022</c:v>
                </c:pt>
                <c:pt idx="14">
                  <c:v>742.1273026936758</c:v>
                </c:pt>
                <c:pt idx="15">
                  <c:v>481.44761320752127</c:v>
                </c:pt>
                <c:pt idx="16">
                  <c:v>-972.93441276886983</c:v>
                </c:pt>
                <c:pt idx="17">
                  <c:v>0</c:v>
                </c:pt>
                <c:pt idx="18">
                  <c:v>0</c:v>
                </c:pt>
                <c:pt idx="19">
                  <c:v>0</c:v>
                </c:pt>
                <c:pt idx="20">
                  <c:v>0</c:v>
                </c:pt>
                <c:pt idx="21">
                  <c:v>0</c:v>
                </c:pt>
              </c:numCache>
            </c:numRef>
          </c:val>
          <c:smooth val="0"/>
          <c:extLst>
            <c:ext xmlns:c16="http://schemas.microsoft.com/office/drawing/2014/chart" uri="{C3380CC4-5D6E-409C-BE32-E72D297353CC}">
              <c16:uniqueId val="{00000003-A5D6-4803-BB8B-460F78793AEE}"/>
            </c:ext>
          </c:extLst>
        </c:ser>
        <c:dLbls>
          <c:showLegendKey val="0"/>
          <c:showVal val="0"/>
          <c:showCatName val="0"/>
          <c:showSerName val="0"/>
          <c:showPercent val="0"/>
          <c:showBubbleSize val="0"/>
        </c:dLbls>
        <c:smooth val="0"/>
        <c:axId val="2095758792"/>
        <c:axId val="2095762408"/>
      </c:lineChart>
      <c:catAx>
        <c:axId val="2095758792"/>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95762408"/>
        <c:crosses val="autoZero"/>
        <c:auto val="1"/>
        <c:lblAlgn val="ctr"/>
        <c:lblOffset val="100"/>
        <c:noMultiLvlLbl val="0"/>
      </c:catAx>
      <c:valAx>
        <c:axId val="2095762408"/>
        <c:scaling>
          <c:orientation val="minMax"/>
        </c:scaling>
        <c:delete val="0"/>
        <c:axPos val="l"/>
        <c:majorGridlines>
          <c:spPr>
            <a:ln w="9525" cap="flat" cmpd="sng" algn="ctr">
              <a:solidFill>
                <a:schemeClr val="accent1"/>
              </a:solidFill>
              <a:round/>
            </a:ln>
            <a:effectLst/>
          </c:spPr>
        </c:majorGridlines>
        <c:numFmt formatCode="#,##0_);[Red]\(#,##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957587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Government Revenue</a:t>
            </a:r>
            <a:r>
              <a:rPr lang="en-US" sz="1800" b="1" baseline="0"/>
              <a:t> </a:t>
            </a:r>
            <a:endParaRPr lang="en-US" sz="1800" b="1"/>
          </a:p>
        </c:rich>
      </c:tx>
      <c:overlay val="0"/>
      <c:spPr>
        <a:noFill/>
        <a:ln w="25400">
          <a:noFill/>
        </a:ln>
      </c:spPr>
    </c:title>
    <c:autoTitleDeleted val="0"/>
    <c:plotArea>
      <c:layout/>
      <c:lineChart>
        <c:grouping val="standard"/>
        <c:varyColors val="0"/>
        <c:ser>
          <c:idx val="0"/>
          <c:order val="0"/>
          <c:tx>
            <c:strRef>
              <c:f>'Chart Data'!$C$52</c:f>
              <c:strCache>
                <c:ptCount val="1"/>
                <c:pt idx="0">
                  <c:v>2003 PSC</c:v>
                </c:pt>
              </c:strCache>
            </c:strRef>
          </c:tx>
          <c:spPr>
            <a:ln w="25400">
              <a:solidFill>
                <a:srgbClr val="63AAFE"/>
              </a:solidFill>
              <a:prstDash val="solid"/>
            </a:ln>
          </c:spPr>
          <c:marker>
            <c:symbol val="none"/>
          </c:marker>
          <c:cat>
            <c:numRef>
              <c:f>'Chart Data'!$H$51:$Z$51</c:f>
              <c:numCache>
                <c:formatCode>0</c:formatCode>
                <c:ptCount val="1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numCache>
            </c:numRef>
          </c:cat>
          <c:val>
            <c:numRef>
              <c:f>'Chart Data'!$H$52:$Z$52</c:f>
              <c:numCache>
                <c:formatCode>#,##0_);[Red]\(#,##0\)</c:formatCode>
                <c:ptCount val="19"/>
                <c:pt idx="0">
                  <c:v>69.885678720256593</c:v>
                </c:pt>
                <c:pt idx="1">
                  <c:v>39.951999418155502</c:v>
                </c:pt>
                <c:pt idx="2">
                  <c:v>70.690827365297011</c:v>
                </c:pt>
                <c:pt idx="3">
                  <c:v>106.23745454259429</c:v>
                </c:pt>
                <c:pt idx="4">
                  <c:v>903.40937271317489</c:v>
                </c:pt>
                <c:pt idx="5">
                  <c:v>1274.4979604538485</c:v>
                </c:pt>
                <c:pt idx="6">
                  <c:v>1305.6762018312193</c:v>
                </c:pt>
                <c:pt idx="7">
                  <c:v>2029.9282272811247</c:v>
                </c:pt>
                <c:pt idx="8">
                  <c:v>2430.8362616206527</c:v>
                </c:pt>
                <c:pt idx="9">
                  <c:v>2053.9283016173727</c:v>
                </c:pt>
                <c:pt idx="10">
                  <c:v>1560.5705745610201</c:v>
                </c:pt>
                <c:pt idx="11">
                  <c:v>1265.6368910996312</c:v>
                </c:pt>
                <c:pt idx="12">
                  <c:v>816.31244917141294</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A6BC-4762-A115-359294EBC126}"/>
            </c:ext>
          </c:extLst>
        </c:ser>
        <c:ser>
          <c:idx val="1"/>
          <c:order val="1"/>
          <c:tx>
            <c:strRef>
              <c:f>'Chart Data'!$C$53</c:f>
              <c:strCache>
                <c:ptCount val="1"/>
                <c:pt idx="0">
                  <c:v>2005 PSC</c:v>
                </c:pt>
              </c:strCache>
            </c:strRef>
          </c:tx>
          <c:spPr>
            <a:ln w="25400">
              <a:solidFill>
                <a:srgbClr val="FEA746"/>
              </a:solidFill>
              <a:prstDash val="solid"/>
            </a:ln>
          </c:spPr>
          <c:marker>
            <c:symbol val="none"/>
          </c:marker>
          <c:cat>
            <c:numRef>
              <c:f>'Chart Data'!$H$51:$Z$51</c:f>
              <c:numCache>
                <c:formatCode>0</c:formatCode>
                <c:ptCount val="1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numCache>
            </c:numRef>
          </c:cat>
          <c:val>
            <c:numRef>
              <c:f>'Chart Data'!$H$53:$Z$53</c:f>
              <c:numCache>
                <c:formatCode>#,##0_);[Red]\(#,##0\)</c:formatCode>
                <c:ptCount val="19"/>
                <c:pt idx="0">
                  <c:v>168.07660194025658</c:v>
                </c:pt>
                <c:pt idx="1">
                  <c:v>413.86303503991542</c:v>
                </c:pt>
                <c:pt idx="2">
                  <c:v>672.10257559292563</c:v>
                </c:pt>
                <c:pt idx="3">
                  <c:v>817.61301550452117</c:v>
                </c:pt>
                <c:pt idx="4">
                  <c:v>856.66971801954026</c:v>
                </c:pt>
                <c:pt idx="5">
                  <c:v>924.59046742326439</c:v>
                </c:pt>
                <c:pt idx="6">
                  <c:v>1213.0536609226897</c:v>
                </c:pt>
                <c:pt idx="7">
                  <c:v>1624.8176820672677</c:v>
                </c:pt>
                <c:pt idx="8">
                  <c:v>2417.4990585237092</c:v>
                </c:pt>
                <c:pt idx="9">
                  <c:v>2167.0125736217406</c:v>
                </c:pt>
                <c:pt idx="10">
                  <c:v>1667.354300530058</c:v>
                </c:pt>
                <c:pt idx="11">
                  <c:v>1363.5596611382919</c:v>
                </c:pt>
                <c:pt idx="12">
                  <c:v>889.4619311899088</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A6BC-4762-A115-359294EBC126}"/>
            </c:ext>
          </c:extLst>
        </c:ser>
        <c:ser>
          <c:idx val="2"/>
          <c:order val="2"/>
          <c:tx>
            <c:strRef>
              <c:f>'Chart Data'!$C$54</c:f>
              <c:strCache>
                <c:ptCount val="1"/>
                <c:pt idx="0">
                  <c:v>2011 RA</c:v>
                </c:pt>
              </c:strCache>
            </c:strRef>
          </c:tx>
          <c:spPr>
            <a:ln w="25400">
              <a:solidFill>
                <a:srgbClr val="969696"/>
              </a:solidFill>
              <a:prstDash val="solid"/>
            </a:ln>
          </c:spPr>
          <c:marker>
            <c:symbol val="none"/>
          </c:marker>
          <c:cat>
            <c:numRef>
              <c:f>'Chart Data'!$H$51:$Z$51</c:f>
              <c:numCache>
                <c:formatCode>0</c:formatCode>
                <c:ptCount val="1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numCache>
            </c:numRef>
          </c:cat>
          <c:val>
            <c:numRef>
              <c:f>'Chart Data'!$H$54:$Z$54</c:f>
              <c:numCache>
                <c:formatCode>#,##0_);[Red]\(#,##0\)</c:formatCode>
                <c:ptCount val="19"/>
                <c:pt idx="0">
                  <c:v>69.885678720256593</c:v>
                </c:pt>
                <c:pt idx="1">
                  <c:v>39.951999418155502</c:v>
                </c:pt>
                <c:pt idx="2">
                  <c:v>182.96503221071606</c:v>
                </c:pt>
                <c:pt idx="3">
                  <c:v>348.75518334738911</c:v>
                </c:pt>
                <c:pt idx="4">
                  <c:v>384.82613156662183</c:v>
                </c:pt>
                <c:pt idx="5">
                  <c:v>456.69237709081926</c:v>
                </c:pt>
                <c:pt idx="6">
                  <c:v>449.95387258108371</c:v>
                </c:pt>
                <c:pt idx="7">
                  <c:v>1269.8572747540704</c:v>
                </c:pt>
                <c:pt idx="8">
                  <c:v>1821.2058254454305</c:v>
                </c:pt>
                <c:pt idx="9">
                  <c:v>1547.7035358984162</c:v>
                </c:pt>
                <c:pt idx="10">
                  <c:v>1180.2445723481276</c:v>
                </c:pt>
                <c:pt idx="11">
                  <c:v>959.62510772972655</c:v>
                </c:pt>
                <c:pt idx="12">
                  <c:v>623.6503740690099</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A6BC-4762-A115-359294EBC126}"/>
            </c:ext>
          </c:extLst>
        </c:ser>
        <c:ser>
          <c:idx val="3"/>
          <c:order val="3"/>
          <c:tx>
            <c:strRef>
              <c:f>'Chart Data'!$C$55</c:f>
              <c:strCache>
                <c:ptCount val="1"/>
                <c:pt idx="0">
                  <c:v>2018 PIFB</c:v>
                </c:pt>
              </c:strCache>
            </c:strRef>
          </c:tx>
          <c:spPr>
            <a:ln w="25400">
              <a:solidFill>
                <a:srgbClr val="FFCC00"/>
              </a:solidFill>
              <a:prstDash val="solid"/>
            </a:ln>
          </c:spPr>
          <c:marker>
            <c:symbol val="none"/>
          </c:marker>
          <c:cat>
            <c:numRef>
              <c:f>'Chart Data'!$H$51:$Z$51</c:f>
              <c:numCache>
                <c:formatCode>0</c:formatCode>
                <c:ptCount val="1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numCache>
            </c:numRef>
          </c:cat>
          <c:val>
            <c:numRef>
              <c:f>'Chart Data'!$H$55:$Z$55</c:f>
              <c:numCache>
                <c:formatCode>#,##0_);[Red]\(#,##0\)</c:formatCode>
                <c:ptCount val="19"/>
                <c:pt idx="0">
                  <c:v>133.79693052025661</c:v>
                </c:pt>
                <c:pt idx="1">
                  <c:v>316.95534121624769</c:v>
                </c:pt>
                <c:pt idx="2">
                  <c:v>558.27460470593599</c:v>
                </c:pt>
                <c:pt idx="3">
                  <c:v>570.36296919361928</c:v>
                </c:pt>
                <c:pt idx="4">
                  <c:v>590.29011599846331</c:v>
                </c:pt>
                <c:pt idx="5">
                  <c:v>678.48882926410022</c:v>
                </c:pt>
                <c:pt idx="6">
                  <c:v>1766.5806162850986</c:v>
                </c:pt>
                <c:pt idx="7">
                  <c:v>2209.8355008061899</c:v>
                </c:pt>
                <c:pt idx="8">
                  <c:v>2209.7939628199101</c:v>
                </c:pt>
                <c:pt idx="9">
                  <c:v>1881.6266746798076</c:v>
                </c:pt>
                <c:pt idx="10">
                  <c:v>1438.0595601077705</c:v>
                </c:pt>
                <c:pt idx="11">
                  <c:v>1173.4015397036833</c:v>
                </c:pt>
                <c:pt idx="12">
                  <c:v>767.34032425661917</c:v>
                </c:pt>
                <c:pt idx="13">
                  <c:v>0.2501605496946393</c:v>
                </c:pt>
                <c:pt idx="14">
                  <c:v>0.12221253330667746</c:v>
                </c:pt>
                <c:pt idx="15">
                  <c:v>2.0707106972227746E-2</c:v>
                </c:pt>
                <c:pt idx="16">
                  <c:v>0</c:v>
                </c:pt>
                <c:pt idx="17">
                  <c:v>0</c:v>
                </c:pt>
                <c:pt idx="18">
                  <c:v>0</c:v>
                </c:pt>
              </c:numCache>
            </c:numRef>
          </c:val>
          <c:smooth val="0"/>
          <c:extLst>
            <c:ext xmlns:c16="http://schemas.microsoft.com/office/drawing/2014/chart" uri="{C3380CC4-5D6E-409C-BE32-E72D297353CC}">
              <c16:uniqueId val="{00000003-A6BC-4762-A115-359294EBC126}"/>
            </c:ext>
          </c:extLst>
        </c:ser>
        <c:dLbls>
          <c:showLegendKey val="0"/>
          <c:showVal val="0"/>
          <c:showCatName val="0"/>
          <c:showSerName val="0"/>
          <c:showPercent val="0"/>
          <c:showBubbleSize val="0"/>
        </c:dLbls>
        <c:smooth val="0"/>
        <c:axId val="2094701544"/>
        <c:axId val="2094704968"/>
      </c:lineChart>
      <c:catAx>
        <c:axId val="2094701544"/>
        <c:scaling>
          <c:orientation val="minMax"/>
        </c:scaling>
        <c:delete val="0"/>
        <c:axPos val="b"/>
        <c:numFmt formatCode="0" sourceLinked="1"/>
        <c:majorTickMark val="none"/>
        <c:minorTickMark val="none"/>
        <c:tickLblPos val="nextTo"/>
        <c:spPr>
          <a:ln w="3175">
            <a:solidFill>
              <a:srgbClr val="C0C0C0"/>
            </a:solidFill>
            <a:prstDash val="solid"/>
          </a:ln>
        </c:spPr>
        <c:txPr>
          <a:bodyPr rot="-5400000" vert="horz"/>
          <a:lstStyle/>
          <a:p>
            <a:pPr>
              <a:defRPr sz="900" b="0" i="0" u="none" strike="noStrike" baseline="0">
                <a:solidFill>
                  <a:srgbClr val="333333"/>
                </a:solidFill>
                <a:latin typeface="Calibri"/>
                <a:ea typeface="Calibri"/>
                <a:cs typeface="Calibri"/>
              </a:defRPr>
            </a:pPr>
            <a:endParaRPr lang="en-US"/>
          </a:p>
        </c:txPr>
        <c:crossAx val="2094704968"/>
        <c:crosses val="autoZero"/>
        <c:auto val="1"/>
        <c:lblAlgn val="ctr"/>
        <c:lblOffset val="100"/>
        <c:noMultiLvlLbl val="0"/>
      </c:catAx>
      <c:valAx>
        <c:axId val="2094704968"/>
        <c:scaling>
          <c:orientation val="minMax"/>
        </c:scaling>
        <c:delete val="0"/>
        <c:axPos val="l"/>
        <c:majorGridlines>
          <c:spPr>
            <a:ln w="3175">
              <a:solidFill>
                <a:srgbClr val="C0C0C0"/>
              </a:solidFill>
              <a:prstDash val="solid"/>
            </a:ln>
          </c:spPr>
        </c:majorGridlines>
        <c:title>
          <c:tx>
            <c:rich>
              <a:bodyPr/>
              <a:lstStyle/>
              <a:p>
                <a:pPr>
                  <a:defRPr/>
                </a:pPr>
                <a:r>
                  <a:rPr lang="en-US" sz="1600" b="0"/>
                  <a:t>USD millions</a:t>
                </a:r>
              </a:p>
            </c:rich>
          </c:tx>
          <c:overlay val="0"/>
        </c:title>
        <c:numFmt formatCode="#,##0_);[Red]\(#,##0\)"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2094701544"/>
        <c:crosses val="autoZero"/>
        <c:crossBetween val="between"/>
      </c:valAx>
      <c:spPr>
        <a:noFill/>
        <a:ln w="25400">
          <a:noFill/>
        </a:ln>
      </c:spPr>
    </c:plotArea>
    <c:legend>
      <c:legendPos val="b"/>
      <c:legendEntry>
        <c:idx val="1"/>
        <c:txPr>
          <a:bodyPr/>
          <a:lstStyle/>
          <a:p>
            <a:pPr>
              <a:defRPr sz="1600" b="0" i="0" u="none" strike="noStrike" baseline="0">
                <a:solidFill>
                  <a:srgbClr val="333333"/>
                </a:solidFill>
                <a:latin typeface="Calibri"/>
                <a:ea typeface="Calibri"/>
                <a:cs typeface="Calibri"/>
              </a:defRPr>
            </a:pPr>
            <a:endParaRPr lang="en-US"/>
          </a:p>
        </c:txPr>
      </c:legendEntry>
      <c:layout>
        <c:manualLayout>
          <c:xMode val="edge"/>
          <c:yMode val="edge"/>
          <c:x val="0.13152711624666799"/>
          <c:y val="0.89239205788673204"/>
          <c:w val="0.53284475452424795"/>
          <c:h val="8.8236438104104295E-2"/>
        </c:manualLayout>
      </c:layout>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Total Government Revenue Based on Oil Prices</a:t>
            </a:r>
          </a:p>
        </c:rich>
      </c:tx>
      <c:overlay val="0"/>
      <c:spPr>
        <a:noFill/>
        <a:ln w="25400">
          <a:noFill/>
        </a:ln>
      </c:spPr>
    </c:title>
    <c:autoTitleDeleted val="0"/>
    <c:plotArea>
      <c:layout/>
      <c:barChart>
        <c:barDir val="col"/>
        <c:grouping val="clustered"/>
        <c:varyColors val="0"/>
        <c:ser>
          <c:idx val="0"/>
          <c:order val="0"/>
          <c:tx>
            <c:strRef>
              <c:f>Dashboard!$M$68</c:f>
              <c:strCache>
                <c:ptCount val="1"/>
                <c:pt idx="0">
                  <c:v>$70</c:v>
                </c:pt>
              </c:strCache>
            </c:strRef>
          </c:tx>
          <c:spPr>
            <a:solidFill>
              <a:srgbClr val="5B9BD5"/>
            </a:solidFill>
            <a:ln w="25400">
              <a:noFill/>
            </a:ln>
          </c:spPr>
          <c:invertIfNegative val="0"/>
          <c:cat>
            <c:strRef>
              <c:f>Dashboard!$N$67:$Q$67</c:f>
              <c:strCache>
                <c:ptCount val="4"/>
                <c:pt idx="0">
                  <c:v>2003 PSC</c:v>
                </c:pt>
                <c:pt idx="1">
                  <c:v>2005 PSC</c:v>
                </c:pt>
                <c:pt idx="2">
                  <c:v>2011 RA</c:v>
                </c:pt>
                <c:pt idx="3">
                  <c:v>2018 PIFB</c:v>
                </c:pt>
              </c:strCache>
            </c:strRef>
          </c:cat>
          <c:val>
            <c:numRef>
              <c:f>Dashboard!$N$68:$Q$68</c:f>
              <c:numCache>
                <c:formatCode>#,##0</c:formatCode>
                <c:ptCount val="4"/>
                <c:pt idx="0">
                  <c:v>14346.67354672376</c:v>
                </c:pt>
                <c:pt idx="1">
                  <c:v>15614.78562784209</c:v>
                </c:pt>
                <c:pt idx="2">
                  <c:v>9754.4283115078233</c:v>
                </c:pt>
                <c:pt idx="3">
                  <c:v>14714.311396075678</c:v>
                </c:pt>
              </c:numCache>
            </c:numRef>
          </c:val>
          <c:extLst>
            <c:ext xmlns:c16="http://schemas.microsoft.com/office/drawing/2014/chart" uri="{C3380CC4-5D6E-409C-BE32-E72D297353CC}">
              <c16:uniqueId val="{00000000-30A9-4779-ABD7-C7165C90FB57}"/>
            </c:ext>
          </c:extLst>
        </c:ser>
        <c:ser>
          <c:idx val="1"/>
          <c:order val="1"/>
          <c:tx>
            <c:strRef>
              <c:f>Dashboard!$M$69</c:f>
              <c:strCache>
                <c:ptCount val="1"/>
                <c:pt idx="0">
                  <c:v>$85</c:v>
                </c:pt>
              </c:strCache>
            </c:strRef>
          </c:tx>
          <c:spPr>
            <a:solidFill>
              <a:srgbClr val="ED7D31"/>
            </a:solidFill>
            <a:ln w="25400">
              <a:noFill/>
            </a:ln>
          </c:spPr>
          <c:invertIfNegative val="0"/>
          <c:cat>
            <c:strRef>
              <c:f>Dashboard!$N$67:$Q$67</c:f>
              <c:strCache>
                <c:ptCount val="4"/>
                <c:pt idx="0">
                  <c:v>2003 PSC</c:v>
                </c:pt>
                <c:pt idx="1">
                  <c:v>2005 PSC</c:v>
                </c:pt>
                <c:pt idx="2">
                  <c:v>2011 RA</c:v>
                </c:pt>
                <c:pt idx="3">
                  <c:v>2018 PIFB</c:v>
                </c:pt>
              </c:strCache>
            </c:strRef>
          </c:cat>
          <c:val>
            <c:numRef>
              <c:f>Dashboard!$N$69:$Q$69</c:f>
              <c:numCache>
                <c:formatCode>#,##0</c:formatCode>
                <c:ptCount val="4"/>
                <c:pt idx="0">
                  <c:v>21024.20136271324</c:v>
                </c:pt>
                <c:pt idx="1">
                  <c:v>22990.811530784747</c:v>
                </c:pt>
                <c:pt idx="2">
                  <c:v>14870.183089472157</c:v>
                </c:pt>
                <c:pt idx="3">
                  <c:v>21851.52973440168</c:v>
                </c:pt>
              </c:numCache>
            </c:numRef>
          </c:val>
          <c:extLst>
            <c:ext xmlns:c16="http://schemas.microsoft.com/office/drawing/2014/chart" uri="{C3380CC4-5D6E-409C-BE32-E72D297353CC}">
              <c16:uniqueId val="{00000001-30A9-4779-ABD7-C7165C90FB57}"/>
            </c:ext>
          </c:extLst>
        </c:ser>
        <c:ser>
          <c:idx val="2"/>
          <c:order val="2"/>
          <c:tx>
            <c:strRef>
              <c:f>Dashboard!$M$70</c:f>
              <c:strCache>
                <c:ptCount val="1"/>
                <c:pt idx="0">
                  <c:v>$100</c:v>
                </c:pt>
              </c:strCache>
            </c:strRef>
          </c:tx>
          <c:spPr>
            <a:solidFill>
              <a:srgbClr val="A5A5A5"/>
            </a:solidFill>
            <a:ln w="25400">
              <a:noFill/>
            </a:ln>
          </c:spPr>
          <c:invertIfNegative val="0"/>
          <c:cat>
            <c:strRef>
              <c:f>Dashboard!$N$67:$Q$67</c:f>
              <c:strCache>
                <c:ptCount val="4"/>
                <c:pt idx="0">
                  <c:v>2003 PSC</c:v>
                </c:pt>
                <c:pt idx="1">
                  <c:v>2005 PSC</c:v>
                </c:pt>
                <c:pt idx="2">
                  <c:v>2011 RA</c:v>
                </c:pt>
                <c:pt idx="3">
                  <c:v>2018 PIFB</c:v>
                </c:pt>
              </c:strCache>
            </c:strRef>
          </c:cat>
          <c:val>
            <c:numRef>
              <c:f>Dashboard!$N$70:$Q$70</c:f>
              <c:numCache>
                <c:formatCode>#,##0</c:formatCode>
                <c:ptCount val="4"/>
                <c:pt idx="0">
                  <c:v>27714.17894796998</c:v>
                </c:pt>
                <c:pt idx="1">
                  <c:v>30588.09099842158</c:v>
                </c:pt>
                <c:pt idx="2">
                  <c:v>19985.937867436489</c:v>
                </c:pt>
                <c:pt idx="3">
                  <c:v>29838.14625693786</c:v>
                </c:pt>
              </c:numCache>
            </c:numRef>
          </c:val>
          <c:extLst>
            <c:ext xmlns:c16="http://schemas.microsoft.com/office/drawing/2014/chart" uri="{C3380CC4-5D6E-409C-BE32-E72D297353CC}">
              <c16:uniqueId val="{00000002-30A9-4779-ABD7-C7165C90FB57}"/>
            </c:ext>
          </c:extLst>
        </c:ser>
        <c:dLbls>
          <c:showLegendKey val="0"/>
          <c:showVal val="0"/>
          <c:showCatName val="0"/>
          <c:showSerName val="0"/>
          <c:showPercent val="0"/>
          <c:showBubbleSize val="0"/>
        </c:dLbls>
        <c:gapWidth val="219"/>
        <c:overlap val="-27"/>
        <c:axId val="2094753768"/>
        <c:axId val="2094757480"/>
      </c:barChart>
      <c:catAx>
        <c:axId val="2094753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4757480"/>
        <c:crosses val="autoZero"/>
        <c:auto val="1"/>
        <c:lblAlgn val="ctr"/>
        <c:lblOffset val="100"/>
        <c:noMultiLvlLbl val="0"/>
      </c:catAx>
      <c:valAx>
        <c:axId val="2094757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sz="1600" b="0"/>
                  <a:t>USD millions</a:t>
                </a:r>
              </a:p>
            </c:rich>
          </c:tx>
          <c:overlay val="0"/>
        </c:title>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475376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441960</xdr:colOff>
      <xdr:row>0</xdr:row>
      <xdr:rowOff>1371600</xdr:rowOff>
    </xdr:to>
    <xdr:pic>
      <xdr:nvPicPr>
        <xdr:cNvPr id="1133" name="Picture 1" descr="RFDC_cmyk_horizontal.jpg">
          <a:extLst>
            <a:ext uri="{FF2B5EF4-FFF2-40B4-BE49-F238E27FC236}">
              <a16:creationId xmlns:a16="http://schemas.microsoft.com/office/drawing/2014/main" id="{A80D4FDF-371D-42AC-82AE-E6FFCFA42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0"/>
          <a:ext cx="2468880" cy="1371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548640</xdr:colOff>
      <xdr:row>63</xdr:row>
      <xdr:rowOff>76200</xdr:rowOff>
    </xdr:from>
    <xdr:to>
      <xdr:col>25</xdr:col>
      <xdr:colOff>449580</xdr:colOff>
      <xdr:row>83</xdr:row>
      <xdr:rowOff>7620</xdr:rowOff>
    </xdr:to>
    <xdr:graphicFrame macro="">
      <xdr:nvGraphicFramePr>
        <xdr:cNvPr id="18476" name="Chart 1">
          <a:extLst>
            <a:ext uri="{FF2B5EF4-FFF2-40B4-BE49-F238E27FC236}">
              <a16:creationId xmlns:a16="http://schemas.microsoft.com/office/drawing/2014/main" id="{7AE40CA8-C214-478F-A01F-CE2895D27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259080</xdr:colOff>
      <xdr:row>19</xdr:row>
      <xdr:rowOff>114300</xdr:rowOff>
    </xdr:from>
    <xdr:to>
      <xdr:col>21</xdr:col>
      <xdr:colOff>7620</xdr:colOff>
      <xdr:row>41</xdr:row>
      <xdr:rowOff>144780</xdr:rowOff>
    </xdr:to>
    <xdr:graphicFrame macro="">
      <xdr:nvGraphicFramePr>
        <xdr:cNvPr id="2700" name="Chart 11">
          <a:extLst>
            <a:ext uri="{FF2B5EF4-FFF2-40B4-BE49-F238E27FC236}">
              <a16:creationId xmlns:a16="http://schemas.microsoft.com/office/drawing/2014/main" id="{397708FB-FE0E-44BB-8587-0DDB1FA93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312964</xdr:colOff>
      <xdr:row>9</xdr:row>
      <xdr:rowOff>18506</xdr:rowOff>
    </xdr:from>
    <xdr:to>
      <xdr:col>31</xdr:col>
      <xdr:colOff>19050</xdr:colOff>
      <xdr:row>37</xdr:row>
      <xdr:rowOff>114300</xdr:rowOff>
    </xdr:to>
    <xdr:graphicFrame macro="">
      <xdr:nvGraphicFramePr>
        <xdr:cNvPr id="2701" name="Chart 1">
          <a:extLst>
            <a:ext uri="{FF2B5EF4-FFF2-40B4-BE49-F238E27FC236}">
              <a16:creationId xmlns:a16="http://schemas.microsoft.com/office/drawing/2014/main" id="{B5D4F439-DC2E-47CF-BCDC-B662A448A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Users/gordonkirkwood/Desktop/Uganda%202017_12_17%20Uganda%20Country%20Model/R4D%20Uganda%20Country%20Model%2010-01-2018%20FGK%20edit%2013_10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donhubert/Library/Containers/it.bloop.airmail2/Data/Library/Application%20Support/Airmail/General/Tmp/Templates/Malawi%20PSA%20Fiscal%20Regime%20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Res4Dev/Countries/Uganda/Uganda%202nd%20Model/Uganda%20R4D%20Standard%20Model%20with%20%20company%20economics%2010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shboard"/>
      <sheetName val="Field Profiles"/>
      <sheetName val="Cash Flow EA1"/>
      <sheetName val="Financing EA1"/>
      <sheetName val="Cash Flow EA2"/>
      <sheetName val="Financing EA2"/>
      <sheetName val="Cash Flow EA3"/>
      <sheetName val="Financing EA3"/>
      <sheetName val="Full Uganda Cash Flow"/>
    </sheetNames>
    <sheetDataSet>
      <sheetData sheetId="0" refreshError="1"/>
      <sheetData sheetId="1">
        <row r="6">
          <cell r="D6">
            <v>2021</v>
          </cell>
          <cell r="E6">
            <v>2021</v>
          </cell>
          <cell r="F6">
            <v>2021</v>
          </cell>
        </row>
        <row r="12">
          <cell r="D12">
            <v>39.799999999999997</v>
          </cell>
          <cell r="E12">
            <v>39.799999999999997</v>
          </cell>
          <cell r="F12">
            <v>39.799999999999997</v>
          </cell>
        </row>
        <row r="26">
          <cell r="D26">
            <v>0.6</v>
          </cell>
          <cell r="E26">
            <v>0.6</v>
          </cell>
          <cell r="F26">
            <v>0.6</v>
          </cell>
        </row>
        <row r="28">
          <cell r="D28">
            <v>0.5</v>
          </cell>
          <cell r="E28">
            <v>0.5</v>
          </cell>
          <cell r="F28">
            <v>0.5</v>
          </cell>
        </row>
        <row r="29">
          <cell r="D29">
            <v>0.08</v>
          </cell>
          <cell r="E29">
            <v>0.08</v>
          </cell>
          <cell r="F29">
            <v>0.08</v>
          </cell>
        </row>
        <row r="30">
          <cell r="D30">
            <v>10</v>
          </cell>
          <cell r="E30">
            <v>10</v>
          </cell>
          <cell r="F30">
            <v>10</v>
          </cell>
        </row>
        <row r="39">
          <cell r="D39">
            <v>0.3</v>
          </cell>
          <cell r="E39">
            <v>0.3</v>
          </cell>
          <cell r="F39">
            <v>0.3</v>
          </cell>
        </row>
        <row r="40">
          <cell r="D40">
            <v>6</v>
          </cell>
          <cell r="E40">
            <v>6</v>
          </cell>
          <cell r="F40">
            <v>6</v>
          </cell>
        </row>
        <row r="41">
          <cell r="D41">
            <v>0.6</v>
          </cell>
          <cell r="E41">
            <v>0.6</v>
          </cell>
          <cell r="F41">
            <v>0.6</v>
          </cell>
        </row>
        <row r="42">
          <cell r="D42">
            <v>0.15</v>
          </cell>
          <cell r="E42">
            <v>0.15</v>
          </cell>
          <cell r="F42">
            <v>0.15</v>
          </cell>
        </row>
        <row r="43">
          <cell r="D43">
            <v>1.73233E-2</v>
          </cell>
          <cell r="E43">
            <v>1.73233E-2</v>
          </cell>
          <cell r="F43">
            <v>1.73233E-2</v>
          </cell>
        </row>
        <row r="45">
          <cell r="D45">
            <v>0</v>
          </cell>
        </row>
        <row r="46">
          <cell r="D46">
            <v>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shboard"/>
      <sheetName val="Field Profiles"/>
      <sheetName val="Model PSA"/>
      <sheetName val="Signed PSA"/>
      <sheetName val="Addendum PSA"/>
      <sheetName val="Chart Data"/>
    </sheetNames>
    <sheetDataSet>
      <sheetData sheetId="0"/>
      <sheetData sheetId="1">
        <row r="4">
          <cell r="D4" t="str">
            <v>Onshore Large</v>
          </cell>
          <cell r="U4" t="str">
            <v>Signed PSA</v>
          </cell>
        </row>
        <row r="8">
          <cell r="D8">
            <v>250</v>
          </cell>
          <cell r="E8">
            <v>50</v>
          </cell>
          <cell r="F8">
            <v>250</v>
          </cell>
        </row>
        <row r="13">
          <cell r="D13">
            <v>52</v>
          </cell>
          <cell r="E13">
            <v>57.5</v>
          </cell>
          <cell r="F13">
            <v>52</v>
          </cell>
        </row>
        <row r="20">
          <cell r="D20">
            <v>0.125</v>
          </cell>
          <cell r="E20">
            <v>0.05</v>
          </cell>
          <cell r="F20">
            <v>0.1</v>
          </cell>
        </row>
        <row r="21">
          <cell r="D21">
            <v>0.1</v>
          </cell>
        </row>
        <row r="23">
          <cell r="D23">
            <v>0.6</v>
          </cell>
          <cell r="E23">
            <v>0.7</v>
          </cell>
          <cell r="F23">
            <v>0.7</v>
          </cell>
        </row>
        <row r="24">
          <cell r="D24">
            <v>0.2</v>
          </cell>
          <cell r="E24">
            <v>0.2</v>
          </cell>
          <cell r="F24">
            <v>0.2</v>
          </cell>
        </row>
        <row r="39">
          <cell r="D39">
            <v>0.3</v>
          </cell>
          <cell r="E39">
            <v>0.3</v>
          </cell>
          <cell r="F39">
            <v>0.3</v>
          </cell>
        </row>
        <row r="41">
          <cell r="D41">
            <v>0.1</v>
          </cell>
          <cell r="E41">
            <v>0.1</v>
          </cell>
          <cell r="F41">
            <v>0.2</v>
          </cell>
        </row>
        <row r="43">
          <cell r="D43">
            <v>0</v>
          </cell>
        </row>
        <row r="44">
          <cell r="D44">
            <v>0.1</v>
          </cell>
        </row>
      </sheetData>
      <sheetData sheetId="2">
        <row r="7">
          <cell r="C7">
            <v>0</v>
          </cell>
        </row>
        <row r="29">
          <cell r="C29">
            <v>0</v>
          </cell>
        </row>
        <row r="51">
          <cell r="C51">
            <v>0</v>
          </cell>
        </row>
      </sheetData>
      <sheetData sheetId="3"/>
      <sheetData sheetId="4">
        <row r="88">
          <cell r="B88">
            <v>150000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ield Profiles"/>
      <sheetName val="Cash Flow"/>
      <sheetName val="Financing"/>
      <sheetName val="Sensitivity Analysis"/>
      <sheetName val="Oil Price Sensitivity"/>
      <sheetName val="Development Sensitivity"/>
      <sheetName val="Operation Sensitivity"/>
      <sheetName val="Interest Sensitivity"/>
      <sheetName val="Tariff Sensitivity"/>
    </sheetNames>
    <sheetDataSet>
      <sheetData sheetId="0">
        <row r="11">
          <cell r="D11">
            <v>39.799999999999997</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nd/3.0/legalcode" TargetMode="External"/><Relationship Id="rId1" Type="http://schemas.openxmlformats.org/officeDocument/2006/relationships/hyperlink" Target="mailto:info@res4dev.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showGridLines="0" zoomScale="90" zoomScaleNormal="90" zoomScalePageLayoutView="90" workbookViewId="0">
      <selection activeCell="B18" sqref="B18"/>
    </sheetView>
  </sheetViews>
  <sheetFormatPr defaultColWidth="10.85546875" defaultRowHeight="15" x14ac:dyDescent="0.25"/>
  <cols>
    <col min="1" max="1" width="30" customWidth="1"/>
    <col min="2" max="2" width="108.85546875" customWidth="1"/>
  </cols>
  <sheetData>
    <row r="1" spans="1:4" ht="110.25" customHeight="1" x14ac:dyDescent="0.25">
      <c r="A1" s="135"/>
      <c r="B1" s="135"/>
      <c r="C1" s="54"/>
      <c r="D1" s="54"/>
    </row>
    <row r="2" spans="1:4" ht="18.75" x14ac:dyDescent="0.3">
      <c r="A2" s="136" t="s">
        <v>83</v>
      </c>
      <c r="B2" s="136" t="s">
        <v>240</v>
      </c>
      <c r="C2" s="54"/>
      <c r="D2" s="54"/>
    </row>
    <row r="3" spans="1:4" ht="18.75" x14ac:dyDescent="0.3">
      <c r="A3" s="136" t="s">
        <v>84</v>
      </c>
      <c r="B3" s="137">
        <v>1.7</v>
      </c>
      <c r="C3" s="54"/>
      <c r="D3" s="54"/>
    </row>
    <row r="4" spans="1:4" ht="18.75" x14ac:dyDescent="0.3">
      <c r="A4" s="136" t="s">
        <v>85</v>
      </c>
      <c r="B4" s="138">
        <v>43392</v>
      </c>
      <c r="C4" s="54"/>
      <c r="D4" s="54"/>
    </row>
    <row r="5" spans="1:4" ht="18.75" x14ac:dyDescent="0.3">
      <c r="A5" s="136" t="s">
        <v>86</v>
      </c>
      <c r="B5" s="138" t="s">
        <v>87</v>
      </c>
      <c r="C5" s="54"/>
      <c r="D5" s="54"/>
    </row>
    <row r="6" spans="1:4" ht="18.75" x14ac:dyDescent="0.3">
      <c r="A6" s="136" t="s">
        <v>88</v>
      </c>
      <c r="B6" s="138" t="s">
        <v>89</v>
      </c>
      <c r="C6" s="54"/>
      <c r="D6" s="54"/>
    </row>
    <row r="7" spans="1:4" ht="18.75" x14ac:dyDescent="0.3">
      <c r="A7" s="136" t="s">
        <v>90</v>
      </c>
      <c r="B7" s="138" t="s">
        <v>99</v>
      </c>
      <c r="C7" s="54"/>
      <c r="D7" s="54"/>
    </row>
    <row r="8" spans="1:4" ht="18.75" x14ac:dyDescent="0.3">
      <c r="A8" s="136" t="s">
        <v>91</v>
      </c>
      <c r="B8" s="139" t="s">
        <v>92</v>
      </c>
      <c r="C8" s="54"/>
      <c r="D8" s="54"/>
    </row>
    <row r="9" spans="1:4" ht="18.75" x14ac:dyDescent="0.3">
      <c r="A9" s="136" t="s">
        <v>93</v>
      </c>
      <c r="B9" s="140" t="s">
        <v>94</v>
      </c>
      <c r="C9" s="54"/>
      <c r="D9" s="54"/>
    </row>
    <row r="10" spans="1:4" ht="18.75" x14ac:dyDescent="0.3">
      <c r="A10" s="136" t="s">
        <v>95</v>
      </c>
      <c r="B10" s="139" t="s">
        <v>96</v>
      </c>
      <c r="C10" s="54"/>
      <c r="D10" s="54"/>
    </row>
    <row r="11" spans="1:4" ht="37.5" x14ac:dyDescent="0.3">
      <c r="A11" s="141" t="s">
        <v>97</v>
      </c>
      <c r="B11" s="142" t="s">
        <v>100</v>
      </c>
      <c r="C11" s="54"/>
      <c r="D11" s="54"/>
    </row>
    <row r="12" spans="1:4" ht="18.75" x14ac:dyDescent="0.3">
      <c r="A12" s="136" t="s">
        <v>98</v>
      </c>
      <c r="B12" s="213" t="s">
        <v>237</v>
      </c>
      <c r="C12" s="143"/>
      <c r="D12" s="54"/>
    </row>
    <row r="13" spans="1:4" ht="150" x14ac:dyDescent="0.3">
      <c r="A13" s="214" t="s">
        <v>239</v>
      </c>
      <c r="B13" s="215" t="s">
        <v>238</v>
      </c>
      <c r="C13" s="143"/>
      <c r="D13" s="54"/>
    </row>
    <row r="14" spans="1:4" x14ac:dyDescent="0.25">
      <c r="A14" s="54"/>
      <c r="B14" s="54"/>
      <c r="C14" s="54"/>
      <c r="D14" s="54"/>
    </row>
  </sheetData>
  <hyperlinks>
    <hyperlink ref="B8" r:id="rId1" xr:uid="{00000000-0004-0000-0000-000000000000}"/>
    <hyperlink ref="B10" r:id="rId2" xr:uid="{00000000-0004-0000-0000-000001000000}"/>
  </hyperlinks>
  <pageMargins left="0.75" right="0.75" top="1" bottom="1" header="0.5" footer="0.5"/>
  <pageSetup orientation="portrait" horizontalDpi="4294967292" verticalDpi="4294967292"/>
  <headerFooter alignWithMargins="0"/>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6"/>
  <sheetViews>
    <sheetView showGridLines="0" workbookViewId="0">
      <pane xSplit="3" ySplit="2" topLeftCell="R3" activePane="bottomRight" state="frozen"/>
      <selection pane="topRight" activeCell="D1" sqref="D1"/>
      <selection pane="bottomLeft" activeCell="A4" sqref="A4"/>
      <selection pane="bottomRight" activeCell="AD25" sqref="AD25"/>
    </sheetView>
  </sheetViews>
  <sheetFormatPr defaultColWidth="8.85546875" defaultRowHeight="15" x14ac:dyDescent="0.25"/>
  <cols>
    <col min="1" max="1" width="3" style="11" customWidth="1"/>
    <col min="2" max="2" width="1.42578125" style="11" customWidth="1"/>
    <col min="3" max="3" width="55.7109375" style="20" customWidth="1"/>
    <col min="4" max="4" width="17.28515625" style="20" customWidth="1"/>
    <col min="5" max="5" width="15.28515625" style="20" customWidth="1"/>
    <col min="6" max="18" width="14.42578125" style="5" customWidth="1"/>
    <col min="19" max="26" width="14.42578125" style="6" customWidth="1"/>
    <col min="27" max="27" width="8.85546875" style="9" customWidth="1"/>
  </cols>
  <sheetData>
    <row r="1" spans="1:28" ht="18.75" x14ac:dyDescent="0.3">
      <c r="A1" s="310" t="s">
        <v>79</v>
      </c>
      <c r="B1" s="311"/>
      <c r="C1" s="311"/>
      <c r="D1" s="311"/>
      <c r="E1" s="311"/>
      <c r="F1" s="311"/>
      <c r="G1" s="311"/>
      <c r="H1" s="311"/>
      <c r="I1" s="1"/>
      <c r="J1" s="2"/>
      <c r="K1" s="3"/>
      <c r="L1" s="4"/>
    </row>
    <row r="2" spans="1:28" s="14" customFormat="1" ht="21.75" customHeight="1" x14ac:dyDescent="0.25">
      <c r="A2" s="13"/>
      <c r="B2" s="26"/>
      <c r="C2" s="26" t="s">
        <v>23</v>
      </c>
      <c r="D2" s="26"/>
      <c r="E2" s="287" t="s">
        <v>291</v>
      </c>
      <c r="F2" s="289">
        <f>+Dashboard!AI2</f>
        <v>0</v>
      </c>
      <c r="G2" s="287">
        <f>IF(F2="2003 PSC",1,IF(F2="2005 PSC",2,IF(F2="2011 RA",3,4)))</f>
        <v>4</v>
      </c>
      <c r="AA2" s="133"/>
    </row>
    <row r="4" spans="1:28" x14ac:dyDescent="0.25">
      <c r="E4"/>
      <c r="F4"/>
      <c r="G4"/>
      <c r="H4" s="132">
        <v>2021</v>
      </c>
      <c r="I4" s="132">
        <f t="shared" ref="I4:Z4" si="0">+H4+1</f>
        <v>2022</v>
      </c>
      <c r="J4" s="132">
        <f t="shared" si="0"/>
        <v>2023</v>
      </c>
      <c r="K4" s="132">
        <f t="shared" si="0"/>
        <v>2024</v>
      </c>
      <c r="L4" s="132">
        <f t="shared" si="0"/>
        <v>2025</v>
      </c>
      <c r="M4" s="132">
        <f t="shared" si="0"/>
        <v>2026</v>
      </c>
      <c r="N4" s="132">
        <f t="shared" si="0"/>
        <v>2027</v>
      </c>
      <c r="O4" s="132">
        <f t="shared" si="0"/>
        <v>2028</v>
      </c>
      <c r="P4" s="132">
        <f t="shared" si="0"/>
        <v>2029</v>
      </c>
      <c r="Q4" s="132">
        <f t="shared" si="0"/>
        <v>2030</v>
      </c>
      <c r="R4" s="132">
        <f t="shared" si="0"/>
        <v>2031</v>
      </c>
      <c r="S4" s="132">
        <f t="shared" si="0"/>
        <v>2032</v>
      </c>
      <c r="T4" s="132">
        <f t="shared" si="0"/>
        <v>2033</v>
      </c>
      <c r="U4" s="132">
        <f t="shared" si="0"/>
        <v>2034</v>
      </c>
      <c r="V4" s="132">
        <f t="shared" si="0"/>
        <v>2035</v>
      </c>
      <c r="W4" s="132">
        <f t="shared" si="0"/>
        <v>2036</v>
      </c>
      <c r="X4" s="132">
        <f t="shared" si="0"/>
        <v>2037</v>
      </c>
      <c r="Y4" s="132">
        <f t="shared" si="0"/>
        <v>2038</v>
      </c>
      <c r="Z4" s="132">
        <f t="shared" si="0"/>
        <v>2039</v>
      </c>
    </row>
    <row r="5" spans="1:28" s="9" customFormat="1" x14ac:dyDescent="0.25">
      <c r="A5" s="134">
        <v>1</v>
      </c>
      <c r="B5" s="46" t="s">
        <v>106</v>
      </c>
      <c r="C5" s="27"/>
      <c r="D5" s="27"/>
      <c r="E5"/>
      <c r="F5"/>
      <c r="G5"/>
      <c r="H5" s="38">
        <f>IF($G$2=1,'2003 PSC'!V9,IF('Chart Data'!$G$2=2,'2005 PSC'!V9,IF('Chart Data'!$G$2=3,'2011 RA'!V9,'2018 PIFB'!V9)))</f>
        <v>9.7767857142857135</v>
      </c>
      <c r="I5" s="38">
        <f>IF($G$2=1,'2003 PSC'!W9,IF('Chart Data'!$G$2=2,'2005 PSC'!W9,IF('Chart Data'!$G$2=3,'2011 RA'!W9,'2018 PIFB'!W9)))</f>
        <v>36.5</v>
      </c>
      <c r="J5" s="38">
        <f>IF($G$2=1,'2003 PSC'!X9,IF('Chart Data'!$G$2=2,'2005 PSC'!X9,IF('Chart Data'!$G$2=3,'2011 RA'!X9,'2018 PIFB'!X9)))</f>
        <v>54.75</v>
      </c>
      <c r="K5" s="38">
        <f>IF($G$2=1,'2003 PSC'!Y9,IF('Chart Data'!$G$2=2,'2005 PSC'!Y9,IF('Chart Data'!$G$2=3,'2011 RA'!Y9,'2018 PIFB'!Y9)))</f>
        <v>54.75</v>
      </c>
      <c r="L5" s="38">
        <f>IF($G$2=1,'2003 PSC'!Z9,IF('Chart Data'!$G$2=2,'2005 PSC'!Z9,IF('Chart Data'!$G$2=3,'2011 RA'!Z9,'2018 PIFB'!Z9)))</f>
        <v>54.75</v>
      </c>
      <c r="M5" s="38">
        <f>IF($G$2=1,'2003 PSC'!AA9,IF('Chart Data'!$G$2=2,'2005 PSC'!AA9,IF('Chart Data'!$G$2=3,'2011 RA'!AA9,'2018 PIFB'!AA9)))</f>
        <v>54.75</v>
      </c>
      <c r="N5" s="38">
        <f>IF($G$2=1,'2003 PSC'!AB9,IF('Chart Data'!$G$2=2,'2005 PSC'!AB9,IF('Chart Data'!$G$2=3,'2011 RA'!AB9,'2018 PIFB'!AB9)))</f>
        <v>54.75</v>
      </c>
      <c r="O5" s="38">
        <f>IF($G$2=1,'2003 PSC'!AC9,IF('Chart Data'!$G$2=2,'2005 PSC'!AC9,IF('Chart Data'!$G$2=3,'2011 RA'!AC9,'2018 PIFB'!AC9)))</f>
        <v>54.75</v>
      </c>
      <c r="P5" s="38">
        <f>IF($G$2=1,'2003 PSC'!AD9,IF('Chart Data'!$G$2=2,'2005 PSC'!AD9,IF('Chart Data'!$G$2=3,'2011 RA'!AD9,'2018 PIFB'!AD9)))</f>
        <v>52.386363636363818</v>
      </c>
      <c r="Q5" s="38">
        <f>IF($G$2=1,'2003 PSC'!AE9,IF('Chart Data'!$G$2=2,'2005 PSC'!AE9,IF('Chart Data'!$G$2=3,'2011 RA'!AE9,'2018 PIFB'!AE9)))</f>
        <v>44.90259740259755</v>
      </c>
      <c r="R5" s="38">
        <f>IF($G$2=1,'2003 PSC'!AF9,IF('Chart Data'!$G$2=2,'2005 PSC'!AF9,IF('Chart Data'!$G$2=3,'2011 RA'!AF9,'2018 PIFB'!AF9)))</f>
        <v>35.547889610389731</v>
      </c>
      <c r="S5" s="38">
        <f>IF($G$2=1,'2003 PSC'!AG9,IF('Chart Data'!$G$2=2,'2005 PSC'!AG9,IF('Chart Data'!$G$2=3,'2011 RA'!AG9,'2018 PIFB'!AG9)))</f>
        <v>29.935064935065039</v>
      </c>
      <c r="T5" s="38">
        <f>IF($G$2=1,'2003 PSC'!AH9,IF('Chart Data'!$G$2=2,'2005 PSC'!AH9,IF('Chart Data'!$G$2=3,'2011 RA'!AH9,'2018 PIFB'!AH9)))</f>
        <v>22.451298701298782</v>
      </c>
      <c r="U5" s="38">
        <f>IF($G$2=1,'2003 PSC'!AI9,IF('Chart Data'!$G$2=2,'2005 PSC'!AI9,IF('Chart Data'!$G$2=3,'2011 RA'!AI9,'2018 PIFB'!AI9)))</f>
        <v>0</v>
      </c>
      <c r="V5" s="38">
        <f>IF($G$2=1,'2003 PSC'!AJ9,IF('Chart Data'!$G$2=2,'2005 PSC'!AJ9,IF('Chart Data'!$G$2=3,'2011 RA'!AJ9,'2018 PIFB'!AJ9)))</f>
        <v>0</v>
      </c>
      <c r="W5" s="38">
        <f>IF($G$2=1,'2003 PSC'!AK9,IF('Chart Data'!$G$2=2,'2005 PSC'!AK9,IF('Chart Data'!$G$2=3,'2011 RA'!AK9,'2018 PIFB'!AK9)))</f>
        <v>0</v>
      </c>
      <c r="X5" s="38">
        <f>IF($G$2=1,'2003 PSC'!AL9,IF('Chart Data'!$G$2=2,'2005 PSC'!AL9,IF('Chart Data'!$G$2=3,'2011 RA'!AL9,'2018 PIFB'!AL9)))</f>
        <v>0</v>
      </c>
      <c r="Y5" s="38">
        <f>IF($G$2=1,'2003 PSC'!AM9,IF('Chart Data'!$G$2=2,'2005 PSC'!AM9,IF('Chart Data'!$G$2=3,'2011 RA'!AM9,'2018 PIFB'!AM9)))</f>
        <v>0</v>
      </c>
      <c r="Z5" s="38">
        <f>IF($G$2=1,'2003 PSC'!AN9,IF('Chart Data'!$G$2=2,'2005 PSC'!AN9,IF('Chart Data'!$G$2=3,'2011 RA'!AN9,'2018 PIFB'!AN9)))</f>
        <v>0</v>
      </c>
      <c r="AB5" s="96">
        <f>SUM(E5:AA5)</f>
        <v>560.00000000000068</v>
      </c>
    </row>
    <row r="6" spans="1:28" ht="15" customHeight="1" x14ac:dyDescent="0.25">
      <c r="B6" s="27"/>
      <c r="C6" s="27"/>
      <c r="D6" s="27"/>
      <c r="E6"/>
      <c r="F6"/>
      <c r="G6"/>
      <c r="H6" s="38"/>
      <c r="I6" s="38"/>
      <c r="J6" s="38"/>
      <c r="K6" s="38"/>
      <c r="L6" s="38"/>
      <c r="M6" s="38"/>
      <c r="N6" s="38"/>
      <c r="O6" s="38"/>
      <c r="P6" s="38"/>
      <c r="Q6" s="38"/>
      <c r="R6" s="38"/>
      <c r="S6" s="38"/>
      <c r="T6" s="38"/>
      <c r="U6" s="38"/>
      <c r="V6" s="38"/>
      <c r="W6" s="38"/>
      <c r="X6" s="38"/>
      <c r="Y6" s="38"/>
      <c r="Z6" s="38"/>
    </row>
    <row r="7" spans="1:28" x14ac:dyDescent="0.25">
      <c r="A7" s="11">
        <v>2</v>
      </c>
      <c r="B7" s="46" t="s">
        <v>292</v>
      </c>
      <c r="E7"/>
      <c r="F7"/>
      <c r="G7"/>
      <c r="H7" s="132">
        <v>2021</v>
      </c>
      <c r="I7" s="132">
        <f t="shared" ref="I7:Z7" si="1">+H7+1</f>
        <v>2022</v>
      </c>
      <c r="J7" s="132">
        <f t="shared" si="1"/>
        <v>2023</v>
      </c>
      <c r="K7" s="132">
        <f t="shared" si="1"/>
        <v>2024</v>
      </c>
      <c r="L7" s="132">
        <f t="shared" si="1"/>
        <v>2025</v>
      </c>
      <c r="M7" s="132">
        <f t="shared" si="1"/>
        <v>2026</v>
      </c>
      <c r="N7" s="132">
        <f t="shared" si="1"/>
        <v>2027</v>
      </c>
      <c r="O7" s="132">
        <f t="shared" si="1"/>
        <v>2028</v>
      </c>
      <c r="P7" s="132">
        <f t="shared" si="1"/>
        <v>2029</v>
      </c>
      <c r="Q7" s="132">
        <f t="shared" si="1"/>
        <v>2030</v>
      </c>
      <c r="R7" s="132">
        <f t="shared" si="1"/>
        <v>2031</v>
      </c>
      <c r="S7" s="132">
        <f t="shared" si="1"/>
        <v>2032</v>
      </c>
      <c r="T7" s="132">
        <f t="shared" si="1"/>
        <v>2033</v>
      </c>
      <c r="U7" s="132">
        <f t="shared" si="1"/>
        <v>2034</v>
      </c>
      <c r="V7" s="132">
        <f t="shared" si="1"/>
        <v>2035</v>
      </c>
      <c r="W7" s="132">
        <f t="shared" si="1"/>
        <v>2036</v>
      </c>
      <c r="X7" s="132">
        <f t="shared" si="1"/>
        <v>2037</v>
      </c>
      <c r="Y7" s="132">
        <f t="shared" si="1"/>
        <v>2038</v>
      </c>
      <c r="Z7" s="132">
        <f t="shared" si="1"/>
        <v>2039</v>
      </c>
    </row>
    <row r="8" spans="1:28" s="9" customFormat="1" x14ac:dyDescent="0.25">
      <c r="A8" s="134"/>
      <c r="B8" s="27"/>
      <c r="C8" s="27"/>
      <c r="D8" s="27"/>
      <c r="E8"/>
      <c r="F8"/>
      <c r="G8"/>
      <c r="H8" s="38">
        <f>IF($G$2=1,'2003 PSC'!V41,IF('Chart Data'!$G$2=2,'2005 PSC'!V41,IF('Chart Data'!$G$2=3,'2011 RA'!V41,'2018 PIFB'!V41)))</f>
        <v>726.2642249999999</v>
      </c>
      <c r="I8" s="38">
        <f>IF($G$2=1,'2003 PSC'!W41,IF('Chart Data'!$G$2=2,'2005 PSC'!W41,IF('Chart Data'!$G$2=3,'2011 RA'!W41,'2018 PIFB'!W41)))</f>
        <v>2765.6141687999998</v>
      </c>
      <c r="J8" s="38">
        <f>IF($G$2=1,'2003 PSC'!X41,IF('Chart Data'!$G$2=2,'2005 PSC'!X41,IF('Chart Data'!$G$2=3,'2011 RA'!X41,'2018 PIFB'!X41)))</f>
        <v>4231.3896782640004</v>
      </c>
      <c r="K8" s="38">
        <f>IF($G$2=1,'2003 PSC'!Y41,IF('Chart Data'!$G$2=2,'2005 PSC'!Y41,IF('Chart Data'!$G$2=3,'2011 RA'!Y41,'2018 PIFB'!Y41)))</f>
        <v>4316.0174718292801</v>
      </c>
      <c r="L8" s="38">
        <f>IF($G$2=1,'2003 PSC'!Z41,IF('Chart Data'!$G$2=2,'2005 PSC'!Z41,IF('Chart Data'!$G$2=3,'2011 RA'!Z41,'2018 PIFB'!Z41)))</f>
        <v>4402.3378212658654</v>
      </c>
      <c r="M8" s="38">
        <f>IF($G$2=1,'2003 PSC'!AA41,IF('Chart Data'!$G$2=2,'2005 PSC'!AA41,IF('Chart Data'!$G$2=3,'2011 RA'!AA41,'2018 PIFB'!AA41)))</f>
        <v>4490.384577691183</v>
      </c>
      <c r="N8" s="38">
        <f>IF($G$2=1,'2003 PSC'!AB41,IF('Chart Data'!$G$2=2,'2005 PSC'!AB41,IF('Chart Data'!$G$2=3,'2011 RA'!AB41,'2018 PIFB'!AB41)))</f>
        <v>4580.1922692450071</v>
      </c>
      <c r="O8" s="38">
        <f>IF($G$2=1,'2003 PSC'!AC41,IF('Chart Data'!$G$2=2,'2005 PSC'!AC41,IF('Chart Data'!$G$2=3,'2011 RA'!AC41,'2018 PIFB'!AC41)))</f>
        <v>4671.7961146299076</v>
      </c>
      <c r="P8" s="38">
        <f>IF($G$2=1,'2003 PSC'!AD41,IF('Chart Data'!$G$2=2,'2005 PSC'!AD41,IF('Chart Data'!$G$2=3,'2011 RA'!AD41,'2018 PIFB'!AD41)))</f>
        <v>4559.5101058972241</v>
      </c>
      <c r="Q8" s="38">
        <f>IF($G$2=1,'2003 PSC'!AE41,IF('Chart Data'!$G$2=2,'2005 PSC'!AE41,IF('Chart Data'!$G$2=3,'2011 RA'!AE41,'2018 PIFB'!AE41)))</f>
        <v>3986.3145497272867</v>
      </c>
      <c r="R8" s="38">
        <f>IF($G$2=1,'2003 PSC'!AF41,IF('Chart Data'!$G$2=2,'2005 PSC'!AF41,IF('Chart Data'!$G$2=3,'2011 RA'!AF41,'2018 PIFB'!AF41)))</f>
        <v>3218.9489989047843</v>
      </c>
      <c r="S8" s="38">
        <f>IF($G$2=1,'2003 PSC'!AG41,IF('Chart Data'!$G$2=2,'2005 PSC'!AG41,IF('Chart Data'!$G$2=3,'2011 RA'!AG41,'2018 PIFB'!AG41)))</f>
        <v>2764.9077716908469</v>
      </c>
      <c r="T8" s="38">
        <f>IF($G$2=1,'2003 PSC'!AH41,IF('Chart Data'!$G$2=2,'2005 PSC'!AH41,IF('Chart Data'!$G$2=3,'2011 RA'!AH41,'2018 PIFB'!AH41)))</f>
        <v>2115.1544453434981</v>
      </c>
      <c r="U8" s="38">
        <f>IF($G$2=1,'2003 PSC'!AI41,IF('Chart Data'!$G$2=2,'2005 PSC'!AI41,IF('Chart Data'!$G$2=3,'2011 RA'!AI41,'2018 PIFB'!AI41)))</f>
        <v>0</v>
      </c>
      <c r="V8" s="38">
        <f>IF($G$2=1,'2003 PSC'!AJ41,IF('Chart Data'!$G$2=2,'2005 PSC'!AJ41,IF('Chart Data'!$G$2=3,'2011 RA'!AJ41,'2018 PIFB'!AJ41)))</f>
        <v>0</v>
      </c>
      <c r="W8" s="38">
        <f>IF($G$2=1,'2003 PSC'!AK41,IF('Chart Data'!$G$2=2,'2005 PSC'!AK41,IF('Chart Data'!$G$2=3,'2011 RA'!AK41,'2018 PIFB'!AK41)))</f>
        <v>0</v>
      </c>
      <c r="X8" s="38">
        <f>IF($G$2=1,'2003 PSC'!AL41,IF('Chart Data'!$G$2=2,'2005 PSC'!AL41,IF('Chart Data'!$G$2=3,'2011 RA'!AL41,'2018 PIFB'!AL41)))</f>
        <v>0</v>
      </c>
      <c r="Y8" s="38">
        <f>IF($G$2=1,'2003 PSC'!AM41,IF('Chart Data'!$G$2=2,'2005 PSC'!AM41,IF('Chart Data'!$G$2=3,'2011 RA'!AM41,'2018 PIFB'!AM41)))</f>
        <v>0</v>
      </c>
      <c r="Z8" s="38">
        <f>IF($G$2=1,'2003 PSC'!AN41,IF('Chart Data'!$G$2=2,'2005 PSC'!AN41,IF('Chart Data'!$G$2=3,'2011 RA'!AN41,'2018 PIFB'!AN41)))</f>
        <v>0</v>
      </c>
      <c r="AB8" s="96">
        <f>SUM(E8:AA8)</f>
        <v>46828.832198288881</v>
      </c>
    </row>
    <row r="9" spans="1:28" x14ac:dyDescent="0.25">
      <c r="B9" s="27"/>
      <c r="C9" s="27"/>
      <c r="D9" s="27"/>
      <c r="E9" s="38"/>
      <c r="F9" s="38"/>
      <c r="G9" s="38"/>
      <c r="H9" s="38"/>
      <c r="I9" s="38"/>
      <c r="J9" s="38"/>
      <c r="K9" s="38"/>
      <c r="L9" s="38"/>
      <c r="M9" s="38"/>
      <c r="N9" s="38"/>
      <c r="O9" s="38"/>
      <c r="P9" s="38"/>
      <c r="Q9" s="38"/>
      <c r="R9" s="38"/>
      <c r="S9" s="38"/>
      <c r="T9" s="38"/>
      <c r="U9" s="38"/>
      <c r="V9" s="38"/>
      <c r="W9" s="38"/>
      <c r="X9" s="38"/>
      <c r="Y9" s="38"/>
      <c r="Z9" s="38"/>
    </row>
    <row r="10" spans="1:28" x14ac:dyDescent="0.25">
      <c r="A10" s="11">
        <v>3</v>
      </c>
      <c r="B10" s="46" t="s">
        <v>335</v>
      </c>
      <c r="D10" s="132">
        <v>2017</v>
      </c>
      <c r="E10" s="132">
        <v>2018</v>
      </c>
      <c r="F10" s="132">
        <f t="shared" ref="F10:Z10" si="2">+E10+1</f>
        <v>2019</v>
      </c>
      <c r="G10" s="132">
        <f t="shared" si="2"/>
        <v>2020</v>
      </c>
      <c r="H10" s="132">
        <f t="shared" si="2"/>
        <v>2021</v>
      </c>
      <c r="I10" s="132">
        <f t="shared" si="2"/>
        <v>2022</v>
      </c>
      <c r="J10" s="132">
        <f t="shared" si="2"/>
        <v>2023</v>
      </c>
      <c r="K10" s="132">
        <f t="shared" si="2"/>
        <v>2024</v>
      </c>
      <c r="L10" s="132">
        <f t="shared" si="2"/>
        <v>2025</v>
      </c>
      <c r="M10" s="132">
        <f t="shared" si="2"/>
        <v>2026</v>
      </c>
      <c r="N10" s="132">
        <f t="shared" si="2"/>
        <v>2027</v>
      </c>
      <c r="O10" s="132">
        <f t="shared" si="2"/>
        <v>2028</v>
      </c>
      <c r="P10" s="132">
        <f t="shared" si="2"/>
        <v>2029</v>
      </c>
      <c r="Q10" s="132">
        <f t="shared" si="2"/>
        <v>2030</v>
      </c>
      <c r="R10" s="132">
        <f t="shared" si="2"/>
        <v>2031</v>
      </c>
      <c r="S10" s="132">
        <f t="shared" si="2"/>
        <v>2032</v>
      </c>
      <c r="T10" s="132">
        <f t="shared" si="2"/>
        <v>2033</v>
      </c>
      <c r="U10" s="132">
        <f t="shared" si="2"/>
        <v>2034</v>
      </c>
      <c r="V10" s="132">
        <f t="shared" si="2"/>
        <v>2035</v>
      </c>
      <c r="W10" s="132">
        <f t="shared" si="2"/>
        <v>2036</v>
      </c>
      <c r="X10" s="132">
        <f t="shared" si="2"/>
        <v>2037</v>
      </c>
      <c r="Y10" s="132">
        <f t="shared" si="2"/>
        <v>2038</v>
      </c>
      <c r="Z10" s="132">
        <f t="shared" si="2"/>
        <v>2039</v>
      </c>
    </row>
    <row r="11" spans="1:28" s="306" customFormat="1" x14ac:dyDescent="0.25">
      <c r="C11" s="306" t="s">
        <v>337</v>
      </c>
      <c r="D11" s="307">
        <f>IF($G$2=1,SUM('2003 PSC'!F54:R54)+SUM('2003 PSC'!F80:R80)+SUM('2003 PSC'!F83:R83),IF($G$2=2,SUM('2005 PSC'!F54:R54)+SUM('2005 PSC'!F80:R80)+SUM('2005 PSC'!F83:R83),IF($G$2=3,SUM('2011 RA'!F54:R54)+SUM('2011 RA'!F80:R80)+SUM('2011 RA'!F83:R83),SUM('2018 PIFB'!F54:R54)+SUM('2018 PIFB'!F87:R87)+SUM('2018 PIFB'!F90:R90))))*-1</f>
        <v>-605.98299999999995</v>
      </c>
      <c r="E11" s="307"/>
      <c r="F11" s="307"/>
      <c r="G11" s="307"/>
      <c r="H11" s="307"/>
      <c r="I11" s="307"/>
      <c r="J11" s="307"/>
      <c r="K11" s="307"/>
      <c r="L11" s="307"/>
      <c r="M11" s="307"/>
      <c r="N11" s="307"/>
      <c r="O11" s="307"/>
      <c r="P11" s="307"/>
      <c r="Q11" s="307"/>
      <c r="R11" s="307"/>
      <c r="S11" s="307"/>
      <c r="T11" s="307"/>
      <c r="U11" s="307"/>
      <c r="V11" s="307"/>
      <c r="W11" s="307"/>
      <c r="X11" s="307"/>
      <c r="Y11" s="307"/>
      <c r="Z11" s="307"/>
      <c r="AA11" s="308"/>
      <c r="AB11" s="96">
        <f>SUM(D11:AA11)</f>
        <v>-605.98299999999995</v>
      </c>
    </row>
    <row r="12" spans="1:28" s="306" customFormat="1" x14ac:dyDescent="0.25">
      <c r="C12" s="306" t="s">
        <v>325</v>
      </c>
      <c r="D12" s="307"/>
      <c r="E12" s="307">
        <f>IF($G$2=1,'2003 PSC'!S55+'2003 PSC'!S81+'2003 PSC'!S84,IF('Chart Data'!$G$2=2,'2005 PSC'!S55+'2005 PSC'!S81+'2005 PSC'!S84,IF('Chart Data'!$G$2=3,'2011 RA'!S55+'2011 RA'!S81+'2011 RA'!S81,'2018 PIFB'!S55+'2018 PIFB'!S88+'2018 PIFB'!S91)))*-1</f>
        <v>-1303.8876759999998</v>
      </c>
      <c r="F12" s="307">
        <f>IF($G$2=1,'2003 PSC'!T55+'2003 PSC'!T81+'2003 PSC'!T84,IF('Chart Data'!$G$2=2,'2005 PSC'!T55+'2005 PSC'!T81+'2005 PSC'!T84,IF('Chart Data'!$G$2=3,'2011 RA'!T55+'2011 RA'!T81+'2011 RA'!T81,'2018 PIFB'!T55+'2018 PIFB'!T88+'2018 PIFB'!T91)))*-1</f>
        <v>-4603.7264867999984</v>
      </c>
      <c r="G12" s="307">
        <f>IF($G$2=1,'2003 PSC'!U55+'2003 PSC'!U81+'2003 PSC'!U84,IF('Chart Data'!$G$2=2,'2005 PSC'!U55+'2005 PSC'!U81+'2005 PSC'!U84,IF('Chart Data'!$G$2=3,'2011 RA'!U55+'2011 RA'!U81+'2011 RA'!U81,'2018 PIFB'!U55+'2018 PIFB'!U88+'2018 PIFB'!U91)))*-1</f>
        <v>-3652.2896795279989</v>
      </c>
      <c r="H12" s="307">
        <f>IF($G$2=1,'2003 PSC'!V55+'2003 PSC'!V81+'2003 PSC'!V84,IF('Chart Data'!$G$2=2,'2005 PSC'!V55+'2005 PSC'!V81+'2005 PSC'!V84,IF('Chart Data'!$G$2=3,'2011 RA'!V55+'2011 RA'!V81+'2011 RA'!V81,'2018 PIFB'!V55+'2018 PIFB'!V88+'2018 PIFB'!V91)))*-1</f>
        <v>-745.0670946237118</v>
      </c>
      <c r="I12" s="307">
        <f>IF($G$2=1,'2003 PSC'!W55+'2003 PSC'!W81+'2003 PSC'!W84,IF('Chart Data'!$G$2=2,'2005 PSC'!W55+'2005 PSC'!W81+'2005 PSC'!W84,IF('Chart Data'!$G$2=3,'2011 RA'!W55+'2011 RA'!W81+'2011 RA'!W81,'2018 PIFB'!W55+'2018 PIFB'!W88+'2018 PIFB'!W91)))*-1</f>
        <v>0</v>
      </c>
      <c r="J12" s="307">
        <f>IF($G$2=1,'2003 PSC'!X55+'2003 PSC'!X81+'2003 PSC'!X84,IF('Chart Data'!$G$2=2,'2005 PSC'!X55+'2005 PSC'!X81+'2005 PSC'!X84,IF('Chart Data'!$G$2=3,'2011 RA'!X55+'2011 RA'!X81+'2011 RA'!X81,'2018 PIFB'!X55+'2018 PIFB'!X88+'2018 PIFB'!X91)))*-1</f>
        <v>0</v>
      </c>
      <c r="K12" s="307">
        <f>IF($G$2=1,'2003 PSC'!Y55+'2003 PSC'!Y81+'2003 PSC'!Y84,IF('Chart Data'!$G$2=2,'2005 PSC'!Y55+'2005 PSC'!Y81+'2005 PSC'!Y84,IF('Chart Data'!$G$2=3,'2011 RA'!Y55+'2011 RA'!Y81+'2011 RA'!Y81,'2018 PIFB'!Y55+'2018 PIFB'!Y88+'2018 PIFB'!Y91)))*-1</f>
        <v>0</v>
      </c>
      <c r="L12" s="307">
        <f>IF($G$2=1,'2003 PSC'!Z55+'2003 PSC'!Z81+'2003 PSC'!Z84,IF('Chart Data'!$G$2=2,'2005 PSC'!Z55+'2005 PSC'!Z81+'2005 PSC'!Z84,IF('Chart Data'!$G$2=3,'2011 RA'!Z55+'2011 RA'!Z81+'2011 RA'!Z81,'2018 PIFB'!Z55+'2018 PIFB'!Z88+'2018 PIFB'!Z91)))*-1</f>
        <v>-188.98117148195794</v>
      </c>
      <c r="M12" s="307">
        <f>IF($G$2=1,'2003 PSC'!AA55+'2003 PSC'!AA81+'2003 PSC'!AA84,IF('Chart Data'!$G$2=2,'2005 PSC'!AA55+'2005 PSC'!AA81+'2005 PSC'!AA84,IF('Chart Data'!$G$2=3,'2011 RA'!AA55+'2011 RA'!AA81+'2011 RA'!AA81,'2018 PIFB'!AA55+'2018 PIFB'!AA88+'2018 PIFB'!AA91)))*-1</f>
        <v>-667.24890546322092</v>
      </c>
      <c r="N12" s="307">
        <f>IF($G$2=1,'2003 PSC'!AB55+'2003 PSC'!AB81+'2003 PSC'!AB84,IF('Chart Data'!$G$2=2,'2005 PSC'!AB55+'2005 PSC'!AB81+'2005 PSC'!AB84,IF('Chart Data'!$G$2=3,'2011 RA'!AB55+'2011 RA'!AB81+'2011 RA'!AB81,'2018 PIFB'!AB55+'2018 PIFB'!AB88+'2018 PIFB'!AB91)))*-1</f>
        <v>-529.35079833415523</v>
      </c>
      <c r="O12" s="307">
        <f>IF($G$2=1,'2003 PSC'!AC55+'2003 PSC'!AC81+'2003 PSC'!AC84,IF('Chart Data'!$G$2=2,'2005 PSC'!AC55+'2005 PSC'!AC81+'2005 PSC'!AC84,IF('Chart Data'!$G$2=3,'2011 RA'!AC55+'2011 RA'!AC81+'2011 RA'!AC81,'2018 PIFB'!AC55+'2018 PIFB'!AC88+'2018 PIFB'!AC91)))*-1</f>
        <v>-107.98756286016766</v>
      </c>
      <c r="P12" s="307">
        <f>IF($G$2=1,'2003 PSC'!AD55+'2003 PSC'!AD81+'2003 PSC'!AD84,IF('Chart Data'!$G$2=2,'2005 PSC'!AD55+'2005 PSC'!AD81+'2005 PSC'!AD84,IF('Chart Data'!$G$2=3,'2011 RA'!AD55+'2011 RA'!AD81+'2011 RA'!AD81,'2018 PIFB'!AD55+'2018 PIFB'!AD88+'2018 PIFB'!AD91)))*-1</f>
        <v>0</v>
      </c>
      <c r="Q12" s="307">
        <f>IF($G$2=1,'2003 PSC'!AE55+'2003 PSC'!AE81+'2003 PSC'!AE84,IF('Chart Data'!$G$2=2,'2005 PSC'!AE55+'2005 PSC'!AE81+'2005 PSC'!AE84,IF('Chart Data'!$G$2=3,'2011 RA'!AE55+'2011 RA'!AE81+'2011 RA'!AE81,'2018 PIFB'!AE55+'2018 PIFB'!AE88+'2018 PIFB'!AE91)))*-1</f>
        <v>0</v>
      </c>
      <c r="R12" s="307">
        <f>IF($G$2=1,'2003 PSC'!AF55+'2003 PSC'!AF81+'2003 PSC'!AF84,IF('Chart Data'!$G$2=2,'2005 PSC'!AF55+'2005 PSC'!AF81+'2005 PSC'!AF84,IF('Chart Data'!$G$2=3,'2011 RA'!AF55+'2011 RA'!AF81+'2011 RA'!AF81,'2018 PIFB'!AF55+'2018 PIFB'!AF88+'2018 PIFB'!AF91)))*-1</f>
        <v>0</v>
      </c>
      <c r="S12" s="307">
        <f>IF($G$2=1,'2003 PSC'!AG55+'2003 PSC'!AG81+'2003 PSC'!AG84,IF('Chart Data'!$G$2=2,'2005 PSC'!AG55+'2005 PSC'!AG81+'2005 PSC'!AG84,IF('Chart Data'!$G$2=3,'2011 RA'!AG55+'2011 RA'!AG81+'2011 RA'!AG81,'2018 PIFB'!AG55+'2018 PIFB'!AG88+'2018 PIFB'!AG91)))*-1</f>
        <v>0</v>
      </c>
      <c r="T12" s="307">
        <f>IF($G$2=1,'2003 PSC'!AH55+'2003 PSC'!AH81+'2003 PSC'!AH84,IF('Chart Data'!$G$2=2,'2005 PSC'!AH55+'2005 PSC'!AH81+'2005 PSC'!AH84,IF('Chart Data'!$G$2=3,'2011 RA'!AH55+'2011 RA'!AH81+'2011 RA'!AH81,'2018 PIFB'!AH55+'2018 PIFB'!AH88+'2018 PIFB'!AH91)))*-1</f>
        <v>0</v>
      </c>
      <c r="U12" s="307">
        <f>IF($G$2=1,'2003 PSC'!AI55+'2003 PSC'!AI81+'2003 PSC'!AI84,IF('Chart Data'!$G$2=2,'2005 PSC'!AI55+'2005 PSC'!AI81+'2005 PSC'!AI84,IF('Chart Data'!$G$2=3,'2011 RA'!AI55+'2011 RA'!AI81+'2011 RA'!AI81,'2018 PIFB'!AI55+'2018 PIFB'!AI88+'2018 PIFB'!AI91)))*-1</f>
        <v>0</v>
      </c>
      <c r="V12" s="307">
        <f>IF($G$2=1,'2003 PSC'!AJ55+'2003 PSC'!AJ81+'2003 PSC'!AJ84,IF('Chart Data'!$G$2=2,'2005 PSC'!AJ55+'2005 PSC'!AJ81+'2005 PSC'!AJ84,IF('Chart Data'!$G$2=3,'2011 RA'!AJ55+'2011 RA'!AJ81+'2011 RA'!AJ81,'2018 PIFB'!AJ55+'2018 PIFB'!AJ88+'2018 PIFB'!AJ91)))*-1</f>
        <v>0</v>
      </c>
      <c r="W12" s="307">
        <f>IF($G$2=1,'2003 PSC'!AK55+'2003 PSC'!AK81+'2003 PSC'!AK84,IF('Chart Data'!$G$2=2,'2005 PSC'!AK55+'2005 PSC'!AK81+'2005 PSC'!AK84,IF('Chart Data'!$G$2=3,'2011 RA'!AK55+'2011 RA'!AK81+'2011 RA'!AK81,'2018 PIFB'!AK55+'2018 PIFB'!AK88+'2018 PIFB'!AK91)))*-1</f>
        <v>0</v>
      </c>
      <c r="X12" s="307">
        <f>IF($G$2=1,'2003 PSC'!AL55+'2003 PSC'!AL81+'2003 PSC'!AL84,IF('Chart Data'!$G$2=2,'2005 PSC'!AL55+'2005 PSC'!AL81+'2005 PSC'!AL84,IF('Chart Data'!$G$2=3,'2011 RA'!AL55+'2011 RA'!AL81+'2011 RA'!AL81,'2018 PIFB'!AL55+'2018 PIFB'!AL88+'2018 PIFB'!AL91)))*-1</f>
        <v>0</v>
      </c>
      <c r="Y12" s="307">
        <f>IF($G$2=1,'2003 PSC'!AM55+'2003 PSC'!AM81+'2003 PSC'!AM84,IF('Chart Data'!$G$2=2,'2005 PSC'!AM55+'2005 PSC'!AM81+'2005 PSC'!AM84,IF('Chart Data'!$G$2=3,'2011 RA'!AM55+'2011 RA'!AM81+'2011 RA'!AM81,'2018 PIFB'!AM55+'2018 PIFB'!AM88+'2018 PIFB'!AM91)))*-1</f>
        <v>0</v>
      </c>
      <c r="Z12" s="307">
        <f>IF($G$2=1,'2003 PSC'!AN55+'2003 PSC'!AN81+'2003 PSC'!AN84,IF('Chart Data'!$G$2=2,'2005 PSC'!AN55+'2005 PSC'!AN81+'2005 PSC'!AN84,IF('Chart Data'!$G$2=3,'2011 RA'!AN55+'2011 RA'!AN81+'2011 RA'!AN81,'2018 PIFB'!AN55+'2018 PIFB'!AN88+'2018 PIFB'!AN91)))*-1</f>
        <v>0</v>
      </c>
      <c r="AA12" s="308"/>
      <c r="AB12" s="96">
        <f t="shared" ref="AB12:AB13" si="3">SUM(D12:AA12)</f>
        <v>-11798.53937509121</v>
      </c>
    </row>
    <row r="13" spans="1:28" s="306" customFormat="1" x14ac:dyDescent="0.25">
      <c r="C13" s="308" t="s">
        <v>326</v>
      </c>
      <c r="D13" s="307"/>
      <c r="E13" s="307">
        <f>IF($G$2=1,'2003 PSC'!S56+'2003 PSC'!S82+'2003 PSC'!S85,IF('Chart Data'!$G$2=2,'2005 PSC'!S56+'2005 PSC'!S82+'2005 PSC'!S85,IF('Chart Data'!$G$2=3,'2011 RA'!S56+'2011 RA'!S82+'2011 RA'!S82,'2018 PIFB'!S56+'2018 PIFB'!S89+'2018 PIFB'!S92)))*-1</f>
        <v>0</v>
      </c>
      <c r="F13" s="307">
        <f>IF($G$2=1,'2003 PSC'!T56+'2003 PSC'!T82+'2003 PSC'!T85,IF('Chart Data'!$G$2=2,'2005 PSC'!T56+'2005 PSC'!T82+'2005 PSC'!T85,IF('Chart Data'!$G$2=3,'2011 RA'!T56+'2011 RA'!T82+'2011 RA'!T82,'2018 PIFB'!T56+'2018 PIFB'!T89+'2018 PIFB'!T92)))*-1</f>
        <v>0</v>
      </c>
      <c r="G13" s="307">
        <f>IF($G$2=1,'2003 PSC'!U56+'2003 PSC'!U82+'2003 PSC'!U85,IF('Chart Data'!$G$2=2,'2005 PSC'!U56+'2005 PSC'!U82+'2005 PSC'!U85,IF('Chart Data'!$G$2=3,'2011 RA'!U56+'2011 RA'!U82+'2011 RA'!U82,'2018 PIFB'!U56+'2018 PIFB'!U89+'2018 PIFB'!U92)))*-1</f>
        <v>0</v>
      </c>
      <c r="H13" s="307">
        <f>IF($G$2=1,'2003 PSC'!V56+'2003 PSC'!V82+'2003 PSC'!V85,IF('Chart Data'!$G$2=2,'2005 PSC'!V56+'2005 PSC'!V82+'2005 PSC'!V85,IF('Chart Data'!$G$2=3,'2011 RA'!V56+'2011 RA'!V82+'2011 RA'!V82,'2018 PIFB'!V56+'2018 PIFB'!V89+'2018 PIFB'!V92)))*-1</f>
        <v>-722.29270589592909</v>
      </c>
      <c r="I13" s="307">
        <f>IF($G$2=1,'2003 PSC'!W56+'2003 PSC'!W82+'2003 PSC'!W85,IF('Chart Data'!$G$2=2,'2005 PSC'!W56+'2005 PSC'!W82+'2005 PSC'!W85,IF('Chart Data'!$G$2=3,'2011 RA'!W56+'2011 RA'!W82+'2011 RA'!W82,'2018 PIFB'!W56+'2018 PIFB'!W89+'2018 PIFB'!W92)))*-1</f>
        <v>-736.73856001384763</v>
      </c>
      <c r="J13" s="307">
        <f>IF($G$2=1,'2003 PSC'!X56+'2003 PSC'!X82+'2003 PSC'!X85,IF('Chart Data'!$G$2=2,'2005 PSC'!X56+'2005 PSC'!X82+'2005 PSC'!X85,IF('Chart Data'!$G$2=3,'2011 RA'!X56+'2011 RA'!X82+'2011 RA'!X82,'2018 PIFB'!X56+'2018 PIFB'!X89+'2018 PIFB'!X92)))*-1</f>
        <v>-751.47333121412476</v>
      </c>
      <c r="K13" s="307">
        <f>IF($G$2=1,'2003 PSC'!Y56+'2003 PSC'!Y82+'2003 PSC'!Y85,IF('Chart Data'!$G$2=2,'2005 PSC'!Y56+'2005 PSC'!Y82+'2005 PSC'!Y85,IF('Chart Data'!$G$2=3,'2011 RA'!Y56+'2011 RA'!Y82+'2011 RA'!Y82,'2018 PIFB'!Y56+'2018 PIFB'!Y89+'2018 PIFB'!Y92)))*-1</f>
        <v>-766.50279783840733</v>
      </c>
      <c r="L13" s="307">
        <f>IF($G$2=1,'2003 PSC'!Z56+'2003 PSC'!Z82+'2003 PSC'!Z85,IF('Chart Data'!$G$2=2,'2005 PSC'!Z56+'2005 PSC'!Z82+'2005 PSC'!Z85,IF('Chart Data'!$G$2=3,'2011 RA'!Z56+'2011 RA'!Z82+'2011 RA'!Z82,'2018 PIFB'!Z56+'2018 PIFB'!Z89+'2018 PIFB'!Z92)))*-1</f>
        <v>-781.83285379517531</v>
      </c>
      <c r="M13" s="307">
        <f>IF($G$2=1,'2003 PSC'!AA56+'2003 PSC'!AA82+'2003 PSC'!AA85,IF('Chart Data'!$G$2=2,'2005 PSC'!AA56+'2005 PSC'!AA82+'2005 PSC'!AA85,IF('Chart Data'!$G$2=3,'2011 RA'!AA56+'2011 RA'!AA82+'2011 RA'!AA82,'2018 PIFB'!AA56+'2018 PIFB'!AA89+'2018 PIFB'!AA92)))*-1</f>
        <v>-797.46951087107902</v>
      </c>
      <c r="N13" s="307">
        <f>IF($G$2=1,'2003 PSC'!AB56+'2003 PSC'!AB82+'2003 PSC'!AB85,IF('Chart Data'!$G$2=2,'2005 PSC'!AB56+'2005 PSC'!AB82+'2005 PSC'!AB85,IF('Chart Data'!$G$2=3,'2011 RA'!AB56+'2011 RA'!AB82+'2011 RA'!AB82,'2018 PIFB'!AB56+'2018 PIFB'!AB89+'2018 PIFB'!AB92)))*-1</f>
        <v>-813.41890108850043</v>
      </c>
      <c r="O13" s="307">
        <f>IF($G$2=1,'2003 PSC'!AC56+'2003 PSC'!AC82+'2003 PSC'!AC85,IF('Chart Data'!$G$2=2,'2005 PSC'!AC56+'2005 PSC'!AC82+'2005 PSC'!AC85,IF('Chart Data'!$G$2=3,'2011 RA'!AC56+'2011 RA'!AC82+'2011 RA'!AC82,'2018 PIFB'!AC56+'2018 PIFB'!AC89+'2018 PIFB'!AC92)))*-1</f>
        <v>-829.68727911027054</v>
      </c>
      <c r="P13" s="307">
        <f>IF($G$2=1,'2003 PSC'!AD56+'2003 PSC'!AD82+'2003 PSC'!AD85,IF('Chart Data'!$G$2=2,'2005 PSC'!AD56+'2005 PSC'!AD82+'2005 PSC'!AD85,IF('Chart Data'!$G$2=3,'2011 RA'!AD56+'2011 RA'!AD82+'2011 RA'!AD82,'2018 PIFB'!AD56+'2018 PIFB'!AD89+'2018 PIFB'!AD92)))*-1</f>
        <v>-846.28102469247597</v>
      </c>
      <c r="Q13" s="307">
        <f>IF($G$2=1,'2003 PSC'!AE56+'2003 PSC'!AE82+'2003 PSC'!AE85,IF('Chart Data'!$G$2=2,'2005 PSC'!AE56+'2005 PSC'!AE82+'2005 PSC'!AE85,IF('Chart Data'!$G$2=3,'2011 RA'!AE56+'2011 RA'!AE82+'2011 RA'!AE82,'2018 PIFB'!AE56+'2018 PIFB'!AE89+'2018 PIFB'!AE92)))*-1</f>
        <v>-863.20664518632543</v>
      </c>
      <c r="R13" s="307">
        <f>IF($G$2=1,'2003 PSC'!AF56+'2003 PSC'!AF82+'2003 PSC'!AF85,IF('Chart Data'!$G$2=2,'2005 PSC'!AF56+'2005 PSC'!AF82+'2005 PSC'!AF85,IF('Chart Data'!$G$2=3,'2011 RA'!AF56+'2011 RA'!AF82+'2011 RA'!AF82,'2018 PIFB'!AF56+'2018 PIFB'!AF89+'2018 PIFB'!AF92)))*-1</f>
        <v>-880.47077809005179</v>
      </c>
      <c r="S13" s="307">
        <f>IF($G$2=1,'2003 PSC'!AG56+'2003 PSC'!AG82+'2003 PSC'!AG85,IF('Chart Data'!$G$2=2,'2005 PSC'!AG56+'2005 PSC'!AG82+'2005 PSC'!AG85,IF('Chart Data'!$G$2=3,'2011 RA'!AG56+'2011 RA'!AG82+'2011 RA'!AG82,'2018 PIFB'!AG56+'2018 PIFB'!AG89+'2018 PIFB'!AG92)))*-1</f>
        <v>-898.08019365185294</v>
      </c>
      <c r="T13" s="307">
        <f>IF($G$2=1,'2003 PSC'!AH56+'2003 PSC'!AH82+'2003 PSC'!AH85,IF('Chart Data'!$G$2=2,'2005 PSC'!AH56+'2005 PSC'!AH82+'2005 PSC'!AH85,IF('Chart Data'!$G$2=3,'2011 RA'!AH56+'2011 RA'!AH82+'2011 RA'!AH82,'2018 PIFB'!AH56+'2018 PIFB'!AH89+'2018 PIFB'!AH92)))*-1</f>
        <v>-916.04179752489017</v>
      </c>
      <c r="U13" s="307">
        <f>IF($G$2=1,'2003 PSC'!AI56+'2003 PSC'!AI82+'2003 PSC'!AI85,IF('Chart Data'!$G$2=2,'2005 PSC'!AI56+'2005 PSC'!AI82+'2005 PSC'!AI85,IF('Chart Data'!$G$2=3,'2011 RA'!AI56+'2011 RA'!AI82+'2011 RA'!AI82,'2018 PIFB'!AI56+'2018 PIFB'!AI89+'2018 PIFB'!AI92)))*-1</f>
        <v>0</v>
      </c>
      <c r="V13" s="307">
        <f>IF($G$2=1,'2003 PSC'!AJ56+'2003 PSC'!AJ82+'2003 PSC'!AJ85,IF('Chart Data'!$G$2=2,'2005 PSC'!AJ56+'2005 PSC'!AJ82+'2005 PSC'!AJ85,IF('Chart Data'!$G$2=3,'2011 RA'!AJ56+'2011 RA'!AJ82+'2011 RA'!AJ82,'2018 PIFB'!AJ56+'2018 PIFB'!AJ89+'2018 PIFB'!AJ92)))*-1</f>
        <v>0</v>
      </c>
      <c r="W13" s="307">
        <f>IF($G$2=1,'2003 PSC'!AK56+'2003 PSC'!AK82+'2003 PSC'!AK85,IF('Chart Data'!$G$2=2,'2005 PSC'!AK56+'2005 PSC'!AK82+'2005 PSC'!AK85,IF('Chart Data'!$G$2=3,'2011 RA'!AK56+'2011 RA'!AK82+'2011 RA'!AK82,'2018 PIFB'!AK56+'2018 PIFB'!AK89+'2018 PIFB'!AK92)))*-1</f>
        <v>0</v>
      </c>
      <c r="X13" s="307">
        <f>IF($G$2=1,'2003 PSC'!AL56+'2003 PSC'!AL82+'2003 PSC'!AL85,IF('Chart Data'!$G$2=2,'2005 PSC'!AL56+'2005 PSC'!AL82+'2005 PSC'!AL85,IF('Chart Data'!$G$2=3,'2011 RA'!AL56+'2011 RA'!AL82+'2011 RA'!AL82,'2018 PIFB'!AL56+'2018 PIFB'!AL89+'2018 PIFB'!AL92)))*-1</f>
        <v>0</v>
      </c>
      <c r="Y13" s="307">
        <f>IF($G$2=1,'2003 PSC'!AM56+'2003 PSC'!AM82+'2003 PSC'!AM85,IF('Chart Data'!$G$2=2,'2005 PSC'!AM56+'2005 PSC'!AM82+'2005 PSC'!AM85,IF('Chart Data'!$G$2=3,'2011 RA'!AM56+'2011 RA'!AM82+'2011 RA'!AM82,'2018 PIFB'!AM56+'2018 PIFB'!AM89+'2018 PIFB'!AM92)))*-1</f>
        <v>0</v>
      </c>
      <c r="Z13" s="307">
        <f>IF($G$2=1,'2003 PSC'!AN56+'2003 PSC'!AN82+'2003 PSC'!AN85,IF('Chart Data'!$G$2=2,'2005 PSC'!AN56+'2005 PSC'!AN82+'2005 PSC'!AN85,IF('Chart Data'!$G$2=3,'2011 RA'!AN56+'2011 RA'!AN82+'2011 RA'!AN82,'2018 PIFB'!AN56+'2018 PIFB'!AN89+'2018 PIFB'!AN92)))*-1</f>
        <v>0</v>
      </c>
      <c r="AA13" s="308"/>
      <c r="AB13" s="96">
        <f t="shared" si="3"/>
        <v>-10603.49637897293</v>
      </c>
    </row>
    <row r="14" spans="1:28" s="9" customFormat="1" x14ac:dyDescent="0.25">
      <c r="A14" s="134"/>
      <c r="B14" s="27"/>
      <c r="C14" s="27" t="s">
        <v>336</v>
      </c>
      <c r="D14" s="309">
        <f>SUM(D11:D13)</f>
        <v>-605.98299999999995</v>
      </c>
      <c r="E14" s="309">
        <f t="shared" ref="E14:Z14" si="4">SUM(E11:E13)</f>
        <v>-1303.8876759999998</v>
      </c>
      <c r="F14" s="309">
        <f t="shared" si="4"/>
        <v>-4603.7264867999984</v>
      </c>
      <c r="G14" s="309">
        <f t="shared" si="4"/>
        <v>-3652.2896795279989</v>
      </c>
      <c r="H14" s="309">
        <f t="shared" si="4"/>
        <v>-1467.3598005196409</v>
      </c>
      <c r="I14" s="309">
        <f t="shared" si="4"/>
        <v>-736.73856001384763</v>
      </c>
      <c r="J14" s="309">
        <f t="shared" si="4"/>
        <v>-751.47333121412476</v>
      </c>
      <c r="K14" s="309">
        <f t="shared" si="4"/>
        <v>-766.50279783840733</v>
      </c>
      <c r="L14" s="309">
        <f t="shared" si="4"/>
        <v>-970.81402527713328</v>
      </c>
      <c r="M14" s="309">
        <f t="shared" si="4"/>
        <v>-1464.7184163342999</v>
      </c>
      <c r="N14" s="309">
        <f t="shared" si="4"/>
        <v>-1342.7696994226558</v>
      </c>
      <c r="O14" s="309">
        <f t="shared" si="4"/>
        <v>-937.67484197043814</v>
      </c>
      <c r="P14" s="309">
        <f t="shared" si="4"/>
        <v>-846.28102469247597</v>
      </c>
      <c r="Q14" s="309">
        <f t="shared" si="4"/>
        <v>-863.20664518632543</v>
      </c>
      <c r="R14" s="309">
        <f t="shared" si="4"/>
        <v>-880.47077809005179</v>
      </c>
      <c r="S14" s="309">
        <f t="shared" si="4"/>
        <v>-898.08019365185294</v>
      </c>
      <c r="T14" s="309">
        <f t="shared" si="4"/>
        <v>-916.04179752489017</v>
      </c>
      <c r="U14" s="309">
        <f t="shared" si="4"/>
        <v>0</v>
      </c>
      <c r="V14" s="309">
        <f t="shared" si="4"/>
        <v>0</v>
      </c>
      <c r="W14" s="309">
        <f t="shared" si="4"/>
        <v>0</v>
      </c>
      <c r="X14" s="309">
        <f t="shared" si="4"/>
        <v>0</v>
      </c>
      <c r="Y14" s="309">
        <f t="shared" si="4"/>
        <v>0</v>
      </c>
      <c r="Z14" s="309">
        <f t="shared" si="4"/>
        <v>0</v>
      </c>
      <c r="AB14" s="96">
        <f>SUM(D14:AA14)</f>
        <v>-23008.018754064142</v>
      </c>
    </row>
    <row r="16" spans="1:28" x14ac:dyDescent="0.25">
      <c r="A16" s="11">
        <v>4</v>
      </c>
      <c r="B16" s="46" t="s">
        <v>293</v>
      </c>
      <c r="D16" s="132">
        <v>2017</v>
      </c>
      <c r="E16" s="132">
        <v>2018</v>
      </c>
      <c r="F16" s="132">
        <f t="shared" ref="F16:Z16" si="5">+E16+1</f>
        <v>2019</v>
      </c>
      <c r="G16" s="132">
        <f t="shared" si="5"/>
        <v>2020</v>
      </c>
      <c r="H16" s="132">
        <f t="shared" si="5"/>
        <v>2021</v>
      </c>
      <c r="I16" s="132">
        <f t="shared" si="5"/>
        <v>2022</v>
      </c>
      <c r="J16" s="132">
        <f t="shared" si="5"/>
        <v>2023</v>
      </c>
      <c r="K16" s="132">
        <f t="shared" si="5"/>
        <v>2024</v>
      </c>
      <c r="L16" s="132">
        <f t="shared" si="5"/>
        <v>2025</v>
      </c>
      <c r="M16" s="132">
        <f t="shared" si="5"/>
        <v>2026</v>
      </c>
      <c r="N16" s="132">
        <f t="shared" si="5"/>
        <v>2027</v>
      </c>
      <c r="O16" s="132">
        <f t="shared" si="5"/>
        <v>2028</v>
      </c>
      <c r="P16" s="132">
        <f t="shared" si="5"/>
        <v>2029</v>
      </c>
      <c r="Q16" s="132">
        <f t="shared" si="5"/>
        <v>2030</v>
      </c>
      <c r="R16" s="132">
        <f t="shared" si="5"/>
        <v>2031</v>
      </c>
      <c r="S16" s="132">
        <f t="shared" si="5"/>
        <v>2032</v>
      </c>
      <c r="T16" s="132">
        <f t="shared" si="5"/>
        <v>2033</v>
      </c>
      <c r="U16" s="132">
        <f t="shared" si="5"/>
        <v>2034</v>
      </c>
      <c r="V16" s="132">
        <f t="shared" si="5"/>
        <v>2035</v>
      </c>
      <c r="W16" s="132">
        <f t="shared" si="5"/>
        <v>2036</v>
      </c>
      <c r="X16" s="132">
        <f t="shared" si="5"/>
        <v>2037</v>
      </c>
      <c r="Y16" s="132">
        <f t="shared" si="5"/>
        <v>2038</v>
      </c>
      <c r="Z16" s="132">
        <f t="shared" si="5"/>
        <v>2039</v>
      </c>
    </row>
    <row r="17" spans="1:29" s="306" customFormat="1" x14ac:dyDescent="0.25">
      <c r="C17" s="306" t="s">
        <v>337</v>
      </c>
      <c r="D17" s="307">
        <f>+D11</f>
        <v>-605.98299999999995</v>
      </c>
      <c r="E17" s="307">
        <f t="shared" ref="E17:Z19" si="6">+E11</f>
        <v>0</v>
      </c>
      <c r="F17" s="307">
        <f t="shared" si="6"/>
        <v>0</v>
      </c>
      <c r="G17" s="307">
        <f t="shared" si="6"/>
        <v>0</v>
      </c>
      <c r="H17" s="307">
        <f t="shared" si="6"/>
        <v>0</v>
      </c>
      <c r="I17" s="307">
        <f t="shared" si="6"/>
        <v>0</v>
      </c>
      <c r="J17" s="307">
        <f t="shared" si="6"/>
        <v>0</v>
      </c>
      <c r="K17" s="307">
        <f t="shared" si="6"/>
        <v>0</v>
      </c>
      <c r="L17" s="307">
        <f t="shared" si="6"/>
        <v>0</v>
      </c>
      <c r="M17" s="307">
        <f t="shared" si="6"/>
        <v>0</v>
      </c>
      <c r="N17" s="307">
        <f t="shared" si="6"/>
        <v>0</v>
      </c>
      <c r="O17" s="307">
        <f t="shared" si="6"/>
        <v>0</v>
      </c>
      <c r="P17" s="307">
        <f t="shared" si="6"/>
        <v>0</v>
      </c>
      <c r="Q17" s="307">
        <f t="shared" si="6"/>
        <v>0</v>
      </c>
      <c r="R17" s="307">
        <f t="shared" si="6"/>
        <v>0</v>
      </c>
      <c r="S17" s="307">
        <f t="shared" si="6"/>
        <v>0</v>
      </c>
      <c r="T17" s="307">
        <f t="shared" si="6"/>
        <v>0</v>
      </c>
      <c r="U17" s="307">
        <f t="shared" si="6"/>
        <v>0</v>
      </c>
      <c r="V17" s="307">
        <f t="shared" si="6"/>
        <v>0</v>
      </c>
      <c r="W17" s="307">
        <f t="shared" si="6"/>
        <v>0</v>
      </c>
      <c r="X17" s="307">
        <f t="shared" si="6"/>
        <v>0</v>
      </c>
      <c r="Y17" s="307">
        <f t="shared" si="6"/>
        <v>0</v>
      </c>
      <c r="Z17" s="307">
        <f t="shared" si="6"/>
        <v>0</v>
      </c>
      <c r="AA17" s="308"/>
      <c r="AB17" s="96">
        <f>SUM(D17:AA17)</f>
        <v>-605.98299999999995</v>
      </c>
    </row>
    <row r="18" spans="1:29" s="306" customFormat="1" x14ac:dyDescent="0.25">
      <c r="C18" s="306" t="s">
        <v>325</v>
      </c>
      <c r="D18" s="307">
        <f t="shared" ref="D18:S19" si="7">+D12</f>
        <v>0</v>
      </c>
      <c r="E18" s="307">
        <f t="shared" si="7"/>
        <v>-1303.8876759999998</v>
      </c>
      <c r="F18" s="307">
        <f t="shared" si="7"/>
        <v>-4603.7264867999984</v>
      </c>
      <c r="G18" s="307">
        <f t="shared" si="7"/>
        <v>-3652.2896795279989</v>
      </c>
      <c r="H18" s="307">
        <f t="shared" si="7"/>
        <v>-745.0670946237118</v>
      </c>
      <c r="I18" s="307">
        <f t="shared" si="7"/>
        <v>0</v>
      </c>
      <c r="J18" s="307">
        <f t="shared" si="7"/>
        <v>0</v>
      </c>
      <c r="K18" s="307">
        <f t="shared" si="7"/>
        <v>0</v>
      </c>
      <c r="L18" s="307">
        <f t="shared" si="7"/>
        <v>-188.98117148195794</v>
      </c>
      <c r="M18" s="307">
        <f t="shared" si="7"/>
        <v>-667.24890546322092</v>
      </c>
      <c r="N18" s="307">
        <f t="shared" si="7"/>
        <v>-529.35079833415523</v>
      </c>
      <c r="O18" s="307">
        <f t="shared" si="7"/>
        <v>-107.98756286016766</v>
      </c>
      <c r="P18" s="307">
        <f t="shared" si="7"/>
        <v>0</v>
      </c>
      <c r="Q18" s="307">
        <f t="shared" si="7"/>
        <v>0</v>
      </c>
      <c r="R18" s="307">
        <f t="shared" si="7"/>
        <v>0</v>
      </c>
      <c r="S18" s="307">
        <f t="shared" si="7"/>
        <v>0</v>
      </c>
      <c r="T18" s="307">
        <f t="shared" si="6"/>
        <v>0</v>
      </c>
      <c r="U18" s="307">
        <f t="shared" si="6"/>
        <v>0</v>
      </c>
      <c r="V18" s="307">
        <f t="shared" si="6"/>
        <v>0</v>
      </c>
      <c r="W18" s="307">
        <f t="shared" si="6"/>
        <v>0</v>
      </c>
      <c r="X18" s="307">
        <f t="shared" si="6"/>
        <v>0</v>
      </c>
      <c r="Y18" s="307">
        <f t="shared" si="6"/>
        <v>0</v>
      </c>
      <c r="Z18" s="307">
        <f t="shared" si="6"/>
        <v>0</v>
      </c>
      <c r="AA18" s="308"/>
      <c r="AB18" s="96">
        <f t="shared" ref="AB18:AB19" si="8">SUM(D18:AA18)</f>
        <v>-11798.53937509121</v>
      </c>
    </row>
    <row r="19" spans="1:29" s="306" customFormat="1" x14ac:dyDescent="0.25">
      <c r="C19" s="308" t="s">
        <v>326</v>
      </c>
      <c r="D19" s="307">
        <f t="shared" si="7"/>
        <v>0</v>
      </c>
      <c r="E19" s="307">
        <f t="shared" si="6"/>
        <v>0</v>
      </c>
      <c r="F19" s="307">
        <f t="shared" si="6"/>
        <v>0</v>
      </c>
      <c r="G19" s="307">
        <f t="shared" si="6"/>
        <v>0</v>
      </c>
      <c r="H19" s="307">
        <f t="shared" si="6"/>
        <v>-722.29270589592909</v>
      </c>
      <c r="I19" s="307">
        <f t="shared" si="6"/>
        <v>-736.73856001384763</v>
      </c>
      <c r="J19" s="307">
        <f t="shared" si="6"/>
        <v>-751.47333121412476</v>
      </c>
      <c r="K19" s="307">
        <f t="shared" si="6"/>
        <v>-766.50279783840733</v>
      </c>
      <c r="L19" s="307">
        <f t="shared" si="6"/>
        <v>-781.83285379517531</v>
      </c>
      <c r="M19" s="307">
        <f t="shared" si="6"/>
        <v>-797.46951087107902</v>
      </c>
      <c r="N19" s="307">
        <f t="shared" si="6"/>
        <v>-813.41890108850043</v>
      </c>
      <c r="O19" s="307">
        <f t="shared" si="6"/>
        <v>-829.68727911027054</v>
      </c>
      <c r="P19" s="307">
        <f t="shared" si="6"/>
        <v>-846.28102469247597</v>
      </c>
      <c r="Q19" s="307">
        <f t="shared" si="6"/>
        <v>-863.20664518632543</v>
      </c>
      <c r="R19" s="307">
        <f t="shared" si="6"/>
        <v>-880.47077809005179</v>
      </c>
      <c r="S19" s="307">
        <f t="shared" si="6"/>
        <v>-898.08019365185294</v>
      </c>
      <c r="T19" s="307">
        <f t="shared" si="6"/>
        <v>-916.04179752489017</v>
      </c>
      <c r="U19" s="307">
        <f t="shared" si="6"/>
        <v>0</v>
      </c>
      <c r="V19" s="307">
        <f t="shared" si="6"/>
        <v>0</v>
      </c>
      <c r="W19" s="307">
        <f t="shared" si="6"/>
        <v>0</v>
      </c>
      <c r="X19" s="307">
        <f t="shared" si="6"/>
        <v>0</v>
      </c>
      <c r="Y19" s="307">
        <f t="shared" si="6"/>
        <v>0</v>
      </c>
      <c r="Z19" s="307">
        <f t="shared" si="6"/>
        <v>0</v>
      </c>
      <c r="AA19" s="308"/>
      <c r="AB19" s="96">
        <f t="shared" si="8"/>
        <v>-10603.49637897293</v>
      </c>
    </row>
    <row r="20" spans="1:29" x14ac:dyDescent="0.25">
      <c r="B20" s="27"/>
      <c r="C20" s="20" t="s">
        <v>28</v>
      </c>
      <c r="D20" s="38">
        <f>IF($G$2=1,'2003 PSC'!R116,IF('Chart Data'!$G$2=2,'2005 PSC'!R116,IF('Chart Data'!$G$2=3,'2011 RA'!R116,'2018 PIFB'!R123)))</f>
        <v>0</v>
      </c>
      <c r="E20" s="38">
        <f>IF($G$2=1,'2003 PSC'!S116,IF('Chart Data'!$G$2=2,'2005 PSC'!S116,IF('Chart Data'!$G$2=3,'2011 RA'!S116,'2018 PIFB'!S123)))</f>
        <v>0</v>
      </c>
      <c r="F20" s="38">
        <f>IF($G$2=1,'2003 PSC'!T116,IF('Chart Data'!$G$2=2,'2005 PSC'!T116,IF('Chart Data'!$G$2=3,'2011 RA'!T116,'2018 PIFB'!T123)))</f>
        <v>0</v>
      </c>
      <c r="G20" s="38">
        <f>IF($G$2=1,'2003 PSC'!U116,IF('Chart Data'!$G$2=2,'2005 PSC'!U116,IF('Chart Data'!$G$2=3,'2011 RA'!U116,'2018 PIFB'!U123)))</f>
        <v>0</v>
      </c>
      <c r="H20" s="38">
        <f>IF($G$2=1,'2003 PSC'!V116,IF('Chart Data'!$G$2=2,'2005 PSC'!V116,IF('Chart Data'!$G$2=3,'2011 RA'!V116,'2018 PIFB'!V123)))</f>
        <v>551.96081099999992</v>
      </c>
      <c r="I20" s="38">
        <f>IF($G$2=1,'2003 PSC'!W116,IF('Chart Data'!$G$2=2,'2005 PSC'!W116,IF('Chart Data'!$G$2=3,'2011 RA'!W116,'2018 PIFB'!W123)))</f>
        <v>2074.2106266000001</v>
      </c>
      <c r="J20" s="38">
        <f>IF($G$2=1,'2003 PSC'!X116,IF('Chart Data'!$G$2=2,'2005 PSC'!X116,IF('Chart Data'!$G$2=3,'2011 RA'!X116,'2018 PIFB'!X123)))</f>
        <v>3131.2283619153604</v>
      </c>
      <c r="K20" s="38">
        <f>IF($G$2=1,'2003 PSC'!Y116,IF('Chart Data'!$G$2=2,'2005 PSC'!Y116,IF('Chart Data'!$G$2=3,'2011 RA'!Y116,'2018 PIFB'!Y123)))</f>
        <v>3193.8529291536674</v>
      </c>
      <c r="L20" s="38">
        <f>IF($G$2=1,'2003 PSC'!Z116,IF('Chart Data'!$G$2=2,'2005 PSC'!Z116,IF('Chart Data'!$G$2=3,'2011 RA'!Z116,'2018 PIFB'!Z123)))</f>
        <v>3257.7299877367404</v>
      </c>
      <c r="M20" s="38">
        <f>IF($G$2=1,'2003 PSC'!AA116,IF('Chart Data'!$G$2=2,'2005 PSC'!AA116,IF('Chart Data'!$G$2=3,'2011 RA'!AA116,'2018 PIFB'!AA123)))</f>
        <v>3322.8845874914755</v>
      </c>
      <c r="N20" s="38">
        <f>IF($G$2=1,'2003 PSC'!AB116,IF('Chart Data'!$G$2=2,'2005 PSC'!AB116,IF('Chart Data'!$G$2=3,'2011 RA'!AB116,'2018 PIFB'!AB123)))</f>
        <v>2396.7942099738339</v>
      </c>
      <c r="O20" s="38">
        <f>IF($G$2=1,'2003 PSC'!AC116,IF('Chart Data'!$G$2=2,'2005 PSC'!AC116,IF('Chart Data'!$G$2=3,'2011 RA'!AC116,'2018 PIFB'!AC123)))</f>
        <v>1075.388435723921</v>
      </c>
      <c r="P20" s="38">
        <f>IF($G$2=1,'2003 PSC'!AD116,IF('Chart Data'!$G$2=2,'2005 PSC'!AD116,IF('Chart Data'!$G$2=3,'2011 RA'!AD116,'2018 PIFB'!AD123)))</f>
        <v>1010.8914828647708</v>
      </c>
      <c r="Q20" s="38">
        <f>IF($G$2=1,'2003 PSC'!AE116,IF('Chart Data'!$G$2=2,'2005 PSC'!AE116,IF('Chart Data'!$G$2=3,'2011 RA'!AE116,'2018 PIFB'!AE123)))</f>
        <v>1011.5470147878059</v>
      </c>
      <c r="R20" s="38">
        <f>IF($G$2=1,'2003 PSC'!AF116,IF('Chart Data'!$G$2=2,'2005 PSC'!AF116,IF('Chart Data'!$G$2=3,'2011 RA'!AF116,'2018 PIFB'!AF123)))</f>
        <v>986.36166489089828</v>
      </c>
      <c r="S20" s="38">
        <f>IF($G$2=1,'2003 PSC'!AG116,IF('Chart Data'!$G$2=2,'2005 PSC'!AG116,IF('Chart Data'!$G$2=3,'2011 RA'!AG116,'2018 PIFB'!AG123)))</f>
        <v>977.38676549566992</v>
      </c>
      <c r="T20" s="38">
        <f>IF($G$2=1,'2003 PSC'!AH116,IF('Chart Data'!$G$2=2,'2005 PSC'!AH116,IF('Chart Data'!$G$2=3,'2011 RA'!AH116,'2018 PIFB'!AH123)))</f>
        <v>990.71628919886928</v>
      </c>
      <c r="U20" s="38">
        <f>IF($G$2=1,'2003 PSC'!AI116,IF('Chart Data'!$G$2=2,'2005 PSC'!AI116,IF('Chart Data'!$G$2=3,'2011 RA'!AI116,'2018 PIFB'!AI123)))</f>
        <v>0</v>
      </c>
      <c r="V20" s="38">
        <f>IF($G$2=1,'2003 PSC'!AJ116,IF('Chart Data'!$G$2=2,'2005 PSC'!AJ116,IF('Chart Data'!$G$2=3,'2011 RA'!AJ116,'2018 PIFB'!AJ123)))</f>
        <v>0</v>
      </c>
      <c r="W20" s="38">
        <f>IF($G$2=1,'2003 PSC'!AK116,IF('Chart Data'!$G$2=2,'2005 PSC'!AK116,IF('Chart Data'!$G$2=3,'2011 RA'!AK116,'2018 PIFB'!AK123)))</f>
        <v>0</v>
      </c>
      <c r="X20" s="38">
        <f>IF($G$2=1,'2003 PSC'!AL116,IF('Chart Data'!$G$2=2,'2005 PSC'!AL116,IF('Chart Data'!$G$2=3,'2011 RA'!AL116,'2018 PIFB'!AL123)))</f>
        <v>0</v>
      </c>
      <c r="Y20" s="38">
        <f>IF($G$2=1,'2003 PSC'!AM116,IF('Chart Data'!$G$2=2,'2005 PSC'!AM116,IF('Chart Data'!$G$2=3,'2011 RA'!AM116,'2018 PIFB'!AM123)))</f>
        <v>0</v>
      </c>
      <c r="Z20" s="38">
        <f>IF($G$2=1,'2003 PSC'!AN116,IF('Chart Data'!$G$2=2,'2005 PSC'!AN116,IF('Chart Data'!$G$2=3,'2011 RA'!AN116,'2018 PIFB'!AN123)))</f>
        <v>0</v>
      </c>
      <c r="AB20" s="96">
        <f t="shared" ref="AB20:AB21" si="9">SUM(D20:AA20)</f>
        <v>23980.953166833013</v>
      </c>
    </row>
    <row r="21" spans="1:29" x14ac:dyDescent="0.25">
      <c r="B21" s="27"/>
      <c r="C21" s="20" t="s">
        <v>294</v>
      </c>
      <c r="D21" s="38">
        <f t="shared" ref="D21:Z21" si="10">+D8-D20</f>
        <v>0</v>
      </c>
      <c r="E21" s="38">
        <f t="shared" si="10"/>
        <v>0</v>
      </c>
      <c r="F21" s="38">
        <f t="shared" si="10"/>
        <v>0</v>
      </c>
      <c r="G21" s="38">
        <f t="shared" si="10"/>
        <v>0</v>
      </c>
      <c r="H21" s="38">
        <f t="shared" si="10"/>
        <v>174.30341399999998</v>
      </c>
      <c r="I21" s="38">
        <f t="shared" si="10"/>
        <v>691.40354219999972</v>
      </c>
      <c r="J21" s="38">
        <f t="shared" si="10"/>
        <v>1100.16131634864</v>
      </c>
      <c r="K21" s="38">
        <f t="shared" si="10"/>
        <v>1122.1645426756127</v>
      </c>
      <c r="L21" s="38">
        <f t="shared" si="10"/>
        <v>1144.6078335291249</v>
      </c>
      <c r="M21" s="38">
        <f t="shared" si="10"/>
        <v>1167.4999901997076</v>
      </c>
      <c r="N21" s="38">
        <f t="shared" si="10"/>
        <v>2183.3980592711732</v>
      </c>
      <c r="O21" s="38">
        <f t="shared" si="10"/>
        <v>3596.4076789059864</v>
      </c>
      <c r="P21" s="38">
        <f t="shared" si="10"/>
        <v>3548.6186230324533</v>
      </c>
      <c r="Q21" s="38">
        <f t="shared" si="10"/>
        <v>2974.7675349394808</v>
      </c>
      <c r="R21" s="38">
        <f t="shared" si="10"/>
        <v>2232.587334013886</v>
      </c>
      <c r="S21" s="38">
        <f t="shared" si="10"/>
        <v>1787.5210061951771</v>
      </c>
      <c r="T21" s="38">
        <f t="shared" si="10"/>
        <v>1124.4381561446289</v>
      </c>
      <c r="U21" s="38">
        <f t="shared" si="10"/>
        <v>0</v>
      </c>
      <c r="V21" s="38">
        <f t="shared" si="10"/>
        <v>0</v>
      </c>
      <c r="W21" s="38">
        <f t="shared" si="10"/>
        <v>0</v>
      </c>
      <c r="X21" s="38">
        <f t="shared" si="10"/>
        <v>0</v>
      </c>
      <c r="Y21" s="38">
        <f t="shared" si="10"/>
        <v>0</v>
      </c>
      <c r="Z21" s="38">
        <f t="shared" si="10"/>
        <v>0</v>
      </c>
      <c r="AB21" s="96">
        <f t="shared" si="9"/>
        <v>22847.879031455868</v>
      </c>
    </row>
    <row r="22" spans="1:29" x14ac:dyDescent="0.25">
      <c r="AC22" s="6"/>
    </row>
    <row r="23" spans="1:29" x14ac:dyDescent="0.25">
      <c r="A23" s="11">
        <v>5</v>
      </c>
      <c r="B23" s="46" t="s">
        <v>295</v>
      </c>
      <c r="D23" s="132">
        <v>2017</v>
      </c>
      <c r="E23" s="132">
        <v>2018</v>
      </c>
      <c r="F23" s="132">
        <f t="shared" ref="F23:Z23" si="11">+E23+1</f>
        <v>2019</v>
      </c>
      <c r="G23" s="132">
        <f t="shared" si="11"/>
        <v>2020</v>
      </c>
      <c r="H23" s="132">
        <f t="shared" si="11"/>
        <v>2021</v>
      </c>
      <c r="I23" s="132">
        <f t="shared" si="11"/>
        <v>2022</v>
      </c>
      <c r="J23" s="132">
        <f t="shared" si="11"/>
        <v>2023</v>
      </c>
      <c r="K23" s="132">
        <f t="shared" si="11"/>
        <v>2024</v>
      </c>
      <c r="L23" s="132">
        <f t="shared" si="11"/>
        <v>2025</v>
      </c>
      <c r="M23" s="132">
        <f t="shared" si="11"/>
        <v>2026</v>
      </c>
      <c r="N23" s="132">
        <f t="shared" si="11"/>
        <v>2027</v>
      </c>
      <c r="O23" s="132">
        <f t="shared" si="11"/>
        <v>2028</v>
      </c>
      <c r="P23" s="132">
        <f t="shared" si="11"/>
        <v>2029</v>
      </c>
      <c r="Q23" s="132">
        <f t="shared" si="11"/>
        <v>2030</v>
      </c>
      <c r="R23" s="132">
        <f t="shared" si="11"/>
        <v>2031</v>
      </c>
      <c r="S23" s="132">
        <f t="shared" si="11"/>
        <v>2032</v>
      </c>
      <c r="T23" s="132">
        <f t="shared" si="11"/>
        <v>2033</v>
      </c>
      <c r="U23" s="132">
        <f t="shared" si="11"/>
        <v>2034</v>
      </c>
      <c r="V23" s="132">
        <f t="shared" si="11"/>
        <v>2035</v>
      </c>
      <c r="W23" s="132">
        <f t="shared" si="11"/>
        <v>2036</v>
      </c>
      <c r="X23" s="132">
        <f t="shared" si="11"/>
        <v>2037</v>
      </c>
      <c r="Y23" s="132">
        <f t="shared" si="11"/>
        <v>2038</v>
      </c>
      <c r="Z23" s="132">
        <f t="shared" si="11"/>
        <v>2039</v>
      </c>
    </row>
    <row r="24" spans="1:29" s="306" customFormat="1" x14ac:dyDescent="0.25">
      <c r="C24" s="306" t="s">
        <v>337</v>
      </c>
      <c r="D24" s="307">
        <f>+D17</f>
        <v>-605.98299999999995</v>
      </c>
      <c r="E24" s="307">
        <f t="shared" ref="E24:Z27" si="12">+E17</f>
        <v>0</v>
      </c>
      <c r="F24" s="307">
        <f t="shared" si="12"/>
        <v>0</v>
      </c>
      <c r="G24" s="307">
        <f t="shared" si="12"/>
        <v>0</v>
      </c>
      <c r="H24" s="307">
        <f t="shared" si="12"/>
        <v>0</v>
      </c>
      <c r="I24" s="307">
        <f t="shared" si="12"/>
        <v>0</v>
      </c>
      <c r="J24" s="307">
        <f t="shared" si="12"/>
        <v>0</v>
      </c>
      <c r="K24" s="307">
        <f t="shared" si="12"/>
        <v>0</v>
      </c>
      <c r="L24" s="307">
        <f t="shared" si="12"/>
        <v>0</v>
      </c>
      <c r="M24" s="307">
        <f t="shared" si="12"/>
        <v>0</v>
      </c>
      <c r="N24" s="307">
        <f t="shared" si="12"/>
        <v>0</v>
      </c>
      <c r="O24" s="307">
        <f t="shared" si="12"/>
        <v>0</v>
      </c>
      <c r="P24" s="307">
        <f t="shared" si="12"/>
        <v>0</v>
      </c>
      <c r="Q24" s="307">
        <f t="shared" si="12"/>
        <v>0</v>
      </c>
      <c r="R24" s="307">
        <f t="shared" si="12"/>
        <v>0</v>
      </c>
      <c r="S24" s="307">
        <f t="shared" si="12"/>
        <v>0</v>
      </c>
      <c r="T24" s="307">
        <f t="shared" si="12"/>
        <v>0</v>
      </c>
      <c r="U24" s="307">
        <f t="shared" si="12"/>
        <v>0</v>
      </c>
      <c r="V24" s="307">
        <f t="shared" si="12"/>
        <v>0</v>
      </c>
      <c r="W24" s="307">
        <f t="shared" si="12"/>
        <v>0</v>
      </c>
      <c r="X24" s="307">
        <f t="shared" si="12"/>
        <v>0</v>
      </c>
      <c r="Y24" s="307">
        <f t="shared" si="12"/>
        <v>0</v>
      </c>
      <c r="Z24" s="307">
        <f t="shared" si="12"/>
        <v>0</v>
      </c>
      <c r="AA24" s="308"/>
      <c r="AB24" s="96">
        <f>SUM(D24:AA24)</f>
        <v>-605.98299999999995</v>
      </c>
    </row>
    <row r="25" spans="1:29" s="306" customFormat="1" x14ac:dyDescent="0.25">
      <c r="C25" s="306" t="s">
        <v>325</v>
      </c>
      <c r="D25" s="307">
        <f t="shared" ref="D25:S27" si="13">+D18</f>
        <v>0</v>
      </c>
      <c r="E25" s="307">
        <f t="shared" si="13"/>
        <v>-1303.8876759999998</v>
      </c>
      <c r="F25" s="307">
        <f t="shared" si="13"/>
        <v>-4603.7264867999984</v>
      </c>
      <c r="G25" s="307">
        <f t="shared" si="13"/>
        <v>-3652.2896795279989</v>
      </c>
      <c r="H25" s="307">
        <f t="shared" si="13"/>
        <v>-745.0670946237118</v>
      </c>
      <c r="I25" s="307">
        <f t="shared" si="13"/>
        <v>0</v>
      </c>
      <c r="J25" s="307">
        <f t="shared" si="13"/>
        <v>0</v>
      </c>
      <c r="K25" s="307">
        <f t="shared" si="13"/>
        <v>0</v>
      </c>
      <c r="L25" s="307">
        <f t="shared" si="13"/>
        <v>-188.98117148195794</v>
      </c>
      <c r="M25" s="307">
        <f t="shared" si="13"/>
        <v>-667.24890546322092</v>
      </c>
      <c r="N25" s="307">
        <f t="shared" si="13"/>
        <v>-529.35079833415523</v>
      </c>
      <c r="O25" s="307">
        <f t="shared" si="13"/>
        <v>-107.98756286016766</v>
      </c>
      <c r="P25" s="307">
        <f t="shared" si="13"/>
        <v>0</v>
      </c>
      <c r="Q25" s="307">
        <f t="shared" si="13"/>
        <v>0</v>
      </c>
      <c r="R25" s="307">
        <f t="shared" si="13"/>
        <v>0</v>
      </c>
      <c r="S25" s="307">
        <f t="shared" si="13"/>
        <v>0</v>
      </c>
      <c r="T25" s="307">
        <f t="shared" si="12"/>
        <v>0</v>
      </c>
      <c r="U25" s="307">
        <f t="shared" si="12"/>
        <v>0</v>
      </c>
      <c r="V25" s="307">
        <f t="shared" si="12"/>
        <v>0</v>
      </c>
      <c r="W25" s="307">
        <f t="shared" si="12"/>
        <v>0</v>
      </c>
      <c r="X25" s="307">
        <f t="shared" si="12"/>
        <v>0</v>
      </c>
      <c r="Y25" s="307">
        <f t="shared" si="12"/>
        <v>0</v>
      </c>
      <c r="Z25" s="307">
        <f t="shared" si="12"/>
        <v>0</v>
      </c>
      <c r="AA25" s="308"/>
      <c r="AB25" s="96">
        <f t="shared" ref="AB25:AB26" si="14">SUM(D25:AA25)</f>
        <v>-11798.53937509121</v>
      </c>
    </row>
    <row r="26" spans="1:29" s="306" customFormat="1" x14ac:dyDescent="0.25">
      <c r="C26" s="308" t="s">
        <v>326</v>
      </c>
      <c r="D26" s="307">
        <f t="shared" si="13"/>
        <v>0</v>
      </c>
      <c r="E26" s="307">
        <f t="shared" si="12"/>
        <v>0</v>
      </c>
      <c r="F26" s="307">
        <f t="shared" si="12"/>
        <v>0</v>
      </c>
      <c r="G26" s="307">
        <f t="shared" si="12"/>
        <v>0</v>
      </c>
      <c r="H26" s="307">
        <f t="shared" si="12"/>
        <v>-722.29270589592909</v>
      </c>
      <c r="I26" s="307">
        <f t="shared" si="12"/>
        <v>-736.73856001384763</v>
      </c>
      <c r="J26" s="307">
        <f t="shared" si="12"/>
        <v>-751.47333121412476</v>
      </c>
      <c r="K26" s="307">
        <f t="shared" si="12"/>
        <v>-766.50279783840733</v>
      </c>
      <c r="L26" s="307">
        <f t="shared" si="12"/>
        <v>-781.83285379517531</v>
      </c>
      <c r="M26" s="307">
        <f t="shared" si="12"/>
        <v>-797.46951087107902</v>
      </c>
      <c r="N26" s="307">
        <f t="shared" si="12"/>
        <v>-813.41890108850043</v>
      </c>
      <c r="O26" s="307">
        <f t="shared" si="12"/>
        <v>-829.68727911027054</v>
      </c>
      <c r="P26" s="307">
        <f t="shared" si="12"/>
        <v>-846.28102469247597</v>
      </c>
      <c r="Q26" s="307">
        <f t="shared" si="12"/>
        <v>-863.20664518632543</v>
      </c>
      <c r="R26" s="307">
        <f t="shared" si="12"/>
        <v>-880.47077809005179</v>
      </c>
      <c r="S26" s="307">
        <f t="shared" si="12"/>
        <v>-898.08019365185294</v>
      </c>
      <c r="T26" s="307">
        <f t="shared" si="12"/>
        <v>-916.04179752489017</v>
      </c>
      <c r="U26" s="307">
        <f t="shared" si="12"/>
        <v>0</v>
      </c>
      <c r="V26" s="307">
        <f t="shared" si="12"/>
        <v>0</v>
      </c>
      <c r="W26" s="307">
        <f t="shared" si="12"/>
        <v>0</v>
      </c>
      <c r="X26" s="307">
        <f t="shared" si="12"/>
        <v>0</v>
      </c>
      <c r="Y26" s="307">
        <f t="shared" si="12"/>
        <v>0</v>
      </c>
      <c r="Z26" s="307">
        <f t="shared" si="12"/>
        <v>0</v>
      </c>
      <c r="AA26" s="308"/>
      <c r="AB26" s="96">
        <f t="shared" si="14"/>
        <v>-10603.49637897293</v>
      </c>
    </row>
    <row r="27" spans="1:29" x14ac:dyDescent="0.25">
      <c r="B27" s="27"/>
      <c r="C27" s="20" t="s">
        <v>28</v>
      </c>
      <c r="D27" s="307">
        <f t="shared" si="13"/>
        <v>0</v>
      </c>
      <c r="E27" s="307">
        <f t="shared" si="12"/>
        <v>0</v>
      </c>
      <c r="F27" s="307">
        <f t="shared" si="12"/>
        <v>0</v>
      </c>
      <c r="G27" s="307">
        <f t="shared" si="12"/>
        <v>0</v>
      </c>
      <c r="H27" s="307">
        <f t="shared" si="12"/>
        <v>551.96081099999992</v>
      </c>
      <c r="I27" s="307">
        <f t="shared" si="12"/>
        <v>2074.2106266000001</v>
      </c>
      <c r="J27" s="307">
        <f t="shared" si="12"/>
        <v>3131.2283619153604</v>
      </c>
      <c r="K27" s="307">
        <f t="shared" si="12"/>
        <v>3193.8529291536674</v>
      </c>
      <c r="L27" s="307">
        <f t="shared" si="12"/>
        <v>3257.7299877367404</v>
      </c>
      <c r="M27" s="307">
        <f t="shared" si="12"/>
        <v>3322.8845874914755</v>
      </c>
      <c r="N27" s="307">
        <f t="shared" si="12"/>
        <v>2396.7942099738339</v>
      </c>
      <c r="O27" s="307">
        <f t="shared" si="12"/>
        <v>1075.388435723921</v>
      </c>
      <c r="P27" s="307">
        <f t="shared" si="12"/>
        <v>1010.8914828647708</v>
      </c>
      <c r="Q27" s="307">
        <f t="shared" si="12"/>
        <v>1011.5470147878059</v>
      </c>
      <c r="R27" s="307">
        <f t="shared" si="12"/>
        <v>986.36166489089828</v>
      </c>
      <c r="S27" s="307">
        <f t="shared" si="12"/>
        <v>977.38676549566992</v>
      </c>
      <c r="T27" s="307">
        <f t="shared" si="12"/>
        <v>990.71628919886928</v>
      </c>
      <c r="U27" s="307">
        <f t="shared" si="12"/>
        <v>0</v>
      </c>
      <c r="V27" s="307">
        <f t="shared" si="12"/>
        <v>0</v>
      </c>
      <c r="W27" s="307">
        <f t="shared" si="12"/>
        <v>0</v>
      </c>
      <c r="X27" s="307">
        <f t="shared" si="12"/>
        <v>0</v>
      </c>
      <c r="Y27" s="307">
        <f t="shared" si="12"/>
        <v>0</v>
      </c>
      <c r="Z27" s="307">
        <f t="shared" si="12"/>
        <v>0</v>
      </c>
      <c r="AB27" s="96">
        <f t="shared" ref="AB27" si="15">SUM(D27:AA27)</f>
        <v>23980.953166833013</v>
      </c>
    </row>
    <row r="28" spans="1:29" x14ac:dyDescent="0.25">
      <c r="B28" s="27"/>
      <c r="C28" s="20" t="s">
        <v>260</v>
      </c>
      <c r="E28"/>
      <c r="F28"/>
      <c r="G28" s="290"/>
      <c r="H28" s="38">
        <f>IF($G$2=1,H52,IF('Chart Data'!$G$2=2,H53,IF('Chart Data'!$G$2=3,H54,H55)))</f>
        <v>133.79693052025661</v>
      </c>
      <c r="I28" s="38">
        <f>IF($G$2=1,I52,IF('Chart Data'!$G$2=2,I53,IF('Chart Data'!$G$2=3,I54,I55)))</f>
        <v>316.95534121624769</v>
      </c>
      <c r="J28" s="38">
        <f>IF($G$2=1,J52,IF('Chart Data'!$G$2=2,J53,IF('Chart Data'!$G$2=3,J54,J55)))</f>
        <v>558.27460470593599</v>
      </c>
      <c r="K28" s="38">
        <f>IF($G$2=1,K52,IF('Chart Data'!$G$2=2,K53,IF('Chart Data'!$G$2=3,K54,K55)))</f>
        <v>570.36296919361928</v>
      </c>
      <c r="L28" s="38">
        <f>IF($G$2=1,L52,IF('Chart Data'!$G$2=2,L53,IF('Chart Data'!$G$2=3,L54,L55)))</f>
        <v>590.29011599846331</v>
      </c>
      <c r="M28" s="38">
        <f>IF($G$2=1,M52,IF('Chart Data'!$G$2=2,M53,IF('Chart Data'!$G$2=3,M54,M55)))</f>
        <v>678.48882926410022</v>
      </c>
      <c r="N28" s="38">
        <f>IF($G$2=1,N52,IF('Chart Data'!$G$2=2,N53,IF('Chart Data'!$G$2=3,N54,N55)))</f>
        <v>1766.5806162850986</v>
      </c>
      <c r="O28" s="38">
        <f>IF($G$2=1,O52,IF('Chart Data'!$G$2=2,O53,IF('Chart Data'!$G$2=3,O54,O55)))</f>
        <v>2209.8355008061899</v>
      </c>
      <c r="P28" s="38">
        <f>IF($G$2=1,P52,IF('Chart Data'!$G$2=2,P53,IF('Chart Data'!$G$2=3,P54,P55)))</f>
        <v>2209.7939628199101</v>
      </c>
      <c r="Q28" s="38">
        <f>IF($G$2=1,Q52,IF('Chart Data'!$G$2=2,Q53,IF('Chart Data'!$G$2=3,Q54,Q55)))</f>
        <v>1881.6266746798076</v>
      </c>
      <c r="R28" s="38">
        <f>IF($G$2=1,R52,IF('Chart Data'!$G$2=2,R53,IF('Chart Data'!$G$2=3,R54,R55)))</f>
        <v>1438.0595601077705</v>
      </c>
      <c r="S28" s="38">
        <f>IF($G$2=1,S52,IF('Chart Data'!$G$2=2,S53,IF('Chart Data'!$G$2=3,S54,S55)))</f>
        <v>1173.4015397036833</v>
      </c>
      <c r="T28" s="38">
        <f>IF($G$2=1,T52,IF('Chart Data'!$G$2=2,T53,IF('Chart Data'!$G$2=3,T54,T55)))</f>
        <v>767.34032425661917</v>
      </c>
      <c r="U28" s="38">
        <f>IF($G$2=1,U52,IF('Chart Data'!$G$2=2,U53,IF('Chart Data'!$G$2=3,U54,U55)))</f>
        <v>0.2501605496946393</v>
      </c>
      <c r="V28" s="38">
        <f>IF($G$2=1,V52,IF('Chart Data'!$G$2=2,V53,IF('Chart Data'!$G$2=3,V54,V55)))</f>
        <v>0.12221253330667746</v>
      </c>
      <c r="W28" s="38">
        <f>IF($G$2=1,W52,IF('Chart Data'!$G$2=2,W53,IF('Chart Data'!$G$2=3,W54,W55)))</f>
        <v>2.0707106972227746E-2</v>
      </c>
      <c r="X28" s="38">
        <f>IF($G$2=1,X52,IF('Chart Data'!$G$2=2,X53,IF('Chart Data'!$G$2=3,X54,X55)))</f>
        <v>0</v>
      </c>
      <c r="Y28" s="38">
        <f>IF($G$2=1,Y52,IF('Chart Data'!$G$2=2,Y53,IF('Chart Data'!$G$2=3,Y54,Y55)))</f>
        <v>0</v>
      </c>
      <c r="Z28" s="38">
        <f>IF($G$2=1,Z52,IF('Chart Data'!$G$2=2,Z53,IF('Chart Data'!$G$2=3,Z54,Z55)))</f>
        <v>0</v>
      </c>
      <c r="AB28" s="96">
        <f t="shared" ref="AB28:AB29" si="16">SUM(D28:AA28)</f>
        <v>14295.200049747677</v>
      </c>
    </row>
    <row r="29" spans="1:29" x14ac:dyDescent="0.25">
      <c r="B29" s="27"/>
      <c r="C29" s="20" t="s">
        <v>301</v>
      </c>
      <c r="E29"/>
      <c r="F29"/>
      <c r="G29" s="290"/>
      <c r="H29" s="38">
        <f>+H36</f>
        <v>110.39216219999999</v>
      </c>
      <c r="I29" s="38">
        <f t="shared" ref="I29:Z29" si="17">+I36</f>
        <v>414.40020040190768</v>
      </c>
      <c r="J29" s="38">
        <f t="shared" si="17"/>
        <v>582.63775104922286</v>
      </c>
      <c r="K29" s="38">
        <f t="shared" si="17"/>
        <v>593.36763367664253</v>
      </c>
      <c r="L29" s="38">
        <f t="shared" si="17"/>
        <v>604.5062689903009</v>
      </c>
      <c r="M29" s="38">
        <f t="shared" si="17"/>
        <v>559.76531348553192</v>
      </c>
      <c r="N29" s="38">
        <f t="shared" si="17"/>
        <v>482.75134525502472</v>
      </c>
      <c r="O29" s="38">
        <f t="shared" si="17"/>
        <v>1436.0166464180095</v>
      </c>
      <c r="P29" s="38">
        <f t="shared" si="17"/>
        <v>1384.7169493381107</v>
      </c>
      <c r="Q29" s="38">
        <f t="shared" si="17"/>
        <v>1139.9509951677521</v>
      </c>
      <c r="R29" s="38">
        <f t="shared" si="17"/>
        <v>842.27411151235594</v>
      </c>
      <c r="S29" s="38">
        <f t="shared" si="17"/>
        <v>662.82073084985905</v>
      </c>
      <c r="T29" s="38">
        <f t="shared" si="17"/>
        <v>406.77312153354222</v>
      </c>
      <c r="U29" s="38">
        <f t="shared" si="17"/>
        <v>0</v>
      </c>
      <c r="V29" s="38">
        <f t="shared" si="17"/>
        <v>0</v>
      </c>
      <c r="W29" s="38">
        <f t="shared" si="17"/>
        <v>0</v>
      </c>
      <c r="X29" s="38">
        <f t="shared" si="17"/>
        <v>0</v>
      </c>
      <c r="Y29" s="38">
        <f t="shared" si="17"/>
        <v>0</v>
      </c>
      <c r="Z29" s="38">
        <f t="shared" si="17"/>
        <v>0</v>
      </c>
      <c r="AB29" s="96">
        <f t="shared" si="16"/>
        <v>9220.3732298782597</v>
      </c>
    </row>
    <row r="30" spans="1:29" x14ac:dyDescent="0.25">
      <c r="AC30" s="6">
        <f>SUM(AB24:AB26)</f>
        <v>-23008.018754064142</v>
      </c>
    </row>
    <row r="31" spans="1:29" x14ac:dyDescent="0.25">
      <c r="A31" s="11">
        <v>6</v>
      </c>
      <c r="B31" s="46" t="s">
        <v>297</v>
      </c>
      <c r="E31"/>
      <c r="F31"/>
      <c r="G31"/>
      <c r="H31" s="132">
        <v>2021</v>
      </c>
      <c r="I31" s="132">
        <f t="shared" ref="I31:Z31" si="18">+H31+1</f>
        <v>2022</v>
      </c>
      <c r="J31" s="132">
        <f t="shared" si="18"/>
        <v>2023</v>
      </c>
      <c r="K31" s="132">
        <f t="shared" si="18"/>
        <v>2024</v>
      </c>
      <c r="L31" s="132">
        <f t="shared" si="18"/>
        <v>2025</v>
      </c>
      <c r="M31" s="132">
        <f t="shared" si="18"/>
        <v>2026</v>
      </c>
      <c r="N31" s="132">
        <f t="shared" si="18"/>
        <v>2027</v>
      </c>
      <c r="O31" s="132">
        <f t="shared" si="18"/>
        <v>2028</v>
      </c>
      <c r="P31" s="132">
        <f t="shared" si="18"/>
        <v>2029</v>
      </c>
      <c r="Q31" s="132">
        <f t="shared" si="18"/>
        <v>2030</v>
      </c>
      <c r="R31" s="132">
        <f t="shared" si="18"/>
        <v>2031</v>
      </c>
      <c r="S31" s="132">
        <f t="shared" si="18"/>
        <v>2032</v>
      </c>
      <c r="T31" s="132">
        <f t="shared" si="18"/>
        <v>2033</v>
      </c>
      <c r="U31" s="132">
        <f t="shared" si="18"/>
        <v>2034</v>
      </c>
      <c r="V31" s="132">
        <f t="shared" si="18"/>
        <v>2035</v>
      </c>
      <c r="W31" s="132">
        <f t="shared" si="18"/>
        <v>2036</v>
      </c>
      <c r="X31" s="132">
        <f t="shared" si="18"/>
        <v>2037</v>
      </c>
      <c r="Y31" s="132">
        <f t="shared" si="18"/>
        <v>2038</v>
      </c>
      <c r="Z31" s="132">
        <f t="shared" si="18"/>
        <v>2039</v>
      </c>
    </row>
    <row r="32" spans="1:29" x14ac:dyDescent="0.25">
      <c r="B32" s="27"/>
      <c r="C32" s="20" t="s">
        <v>28</v>
      </c>
      <c r="E32"/>
      <c r="F32"/>
      <c r="G32" s="290" t="s">
        <v>28</v>
      </c>
      <c r="H32" s="38">
        <f>+H20</f>
        <v>551.96081099999992</v>
      </c>
      <c r="I32" s="38">
        <f t="shared" ref="I32:Z32" si="19">+I20</f>
        <v>2074.2106266000001</v>
      </c>
      <c r="J32" s="38">
        <f t="shared" si="19"/>
        <v>3131.2283619153604</v>
      </c>
      <c r="K32" s="38">
        <f t="shared" si="19"/>
        <v>3193.8529291536674</v>
      </c>
      <c r="L32" s="38">
        <f t="shared" si="19"/>
        <v>3257.7299877367404</v>
      </c>
      <c r="M32" s="38">
        <f t="shared" si="19"/>
        <v>3322.8845874914755</v>
      </c>
      <c r="N32" s="38">
        <f t="shared" si="19"/>
        <v>2396.7942099738339</v>
      </c>
      <c r="O32" s="38">
        <f t="shared" si="19"/>
        <v>1075.388435723921</v>
      </c>
      <c r="P32" s="38">
        <f t="shared" si="19"/>
        <v>1010.8914828647708</v>
      </c>
      <c r="Q32" s="38">
        <f t="shared" si="19"/>
        <v>1011.5470147878059</v>
      </c>
      <c r="R32" s="38">
        <f t="shared" si="19"/>
        <v>986.36166489089828</v>
      </c>
      <c r="S32" s="38">
        <f t="shared" si="19"/>
        <v>977.38676549566992</v>
      </c>
      <c r="T32" s="38">
        <f t="shared" si="19"/>
        <v>990.71628919886928</v>
      </c>
      <c r="U32" s="38">
        <f t="shared" si="19"/>
        <v>0</v>
      </c>
      <c r="V32" s="38">
        <f t="shared" si="19"/>
        <v>0</v>
      </c>
      <c r="W32" s="38">
        <f t="shared" si="19"/>
        <v>0</v>
      </c>
      <c r="X32" s="38">
        <f t="shared" si="19"/>
        <v>0</v>
      </c>
      <c r="Y32" s="38">
        <f t="shared" si="19"/>
        <v>0</v>
      </c>
      <c r="Z32" s="38">
        <f t="shared" si="19"/>
        <v>0</v>
      </c>
      <c r="AB32" s="96">
        <f t="shared" ref="AB32:AB36" si="20">SUM(D32:AA32)</f>
        <v>23980.953166833013</v>
      </c>
    </row>
    <row r="33" spans="1:29" x14ac:dyDescent="0.25">
      <c r="B33" s="27"/>
      <c r="C33" s="20" t="s">
        <v>298</v>
      </c>
      <c r="E33"/>
      <c r="F33"/>
      <c r="G33" s="290" t="s">
        <v>298</v>
      </c>
      <c r="H33" s="38">
        <f>IF($G$2=1,'2003 PSC'!V76,IF('Chart Data'!$G$2=2,'2005 PSC'!V76,IF('Chart Data'!$G$2=3,'2011 RA'!V76,'2018 PIFB'!V82)))</f>
        <v>36.313211250000009</v>
      </c>
      <c r="I33" s="38">
        <f>IF($G$2=1,'2003 PSC'!W76,IF('Chart Data'!$G$2=2,'2005 PSC'!W76,IF('Chart Data'!$G$2=3,'2011 RA'!W76,'2018 PIFB'!W82)))</f>
        <v>172.85088555000002</v>
      </c>
      <c r="J33" s="38">
        <f>IF($G$2=1,'2003 PSC'!X76,IF('Chart Data'!$G$2=2,'2005 PSC'!X76,IF('Chart Data'!$G$2=3,'2011 RA'!X76,'2018 PIFB'!X82)))</f>
        <v>317.35422586980008</v>
      </c>
      <c r="K33" s="38">
        <f>IF($G$2=1,'2003 PSC'!Y76,IF('Chart Data'!$G$2=2,'2005 PSC'!Y76,IF('Chart Data'!$G$2=3,'2011 RA'!Y76,'2018 PIFB'!Y82)))</f>
        <v>323.70131038719603</v>
      </c>
      <c r="L33" s="38">
        <f>IF($G$2=1,'2003 PSC'!Z76,IF('Chart Data'!$G$2=2,'2005 PSC'!Z76,IF('Chart Data'!$G$2=3,'2011 RA'!Z76,'2018 PIFB'!Z82)))</f>
        <v>330.17533659493995</v>
      </c>
      <c r="M33" s="38">
        <f>IF($G$2=1,'2003 PSC'!AA76,IF('Chart Data'!$G$2=2,'2005 PSC'!AA76,IF('Chart Data'!$G$2=3,'2011 RA'!AA76,'2018 PIFB'!AA82)))</f>
        <v>336.7788433268388</v>
      </c>
      <c r="N33" s="38">
        <f>IF($G$2=1,'2003 PSC'!AB76,IF('Chart Data'!$G$2=2,'2005 PSC'!AB76,IF('Chart Data'!$G$2=3,'2011 RA'!AB76,'2018 PIFB'!AB82)))</f>
        <v>343.51442019337554</v>
      </c>
      <c r="O33" s="38">
        <f>IF($G$2=1,'2003 PSC'!AC76,IF('Chart Data'!$G$2=2,'2005 PSC'!AC76,IF('Chart Data'!$G$2=3,'2011 RA'!AC76,'2018 PIFB'!AC82)))</f>
        <v>350.38470859724305</v>
      </c>
      <c r="P33" s="38">
        <f>IF($G$2=1,'2003 PSC'!AD76,IF('Chart Data'!$G$2=2,'2005 PSC'!AD76,IF('Chart Data'!$G$2=3,'2011 RA'!AD76,'2018 PIFB'!AD82)))</f>
        <v>336.82020966665982</v>
      </c>
      <c r="Q33" s="38">
        <f>IF($G$2=1,'2003 PSC'!AE76,IF('Chart Data'!$G$2=2,'2005 PSC'!AE76,IF('Chart Data'!$G$2=3,'2011 RA'!AE76,'2018 PIFB'!AE82)))</f>
        <v>277.11803803120483</v>
      </c>
      <c r="R33" s="38">
        <f>IF($G$2=1,'2003 PSC'!AF76,IF('Chart Data'!$G$2=2,'2005 PSC'!AF76,IF('Chart Data'!$G$2=3,'2011 RA'!AF76,'2018 PIFB'!AF82)))</f>
        <v>200.10661315774072</v>
      </c>
      <c r="S33" s="38">
        <f>IF($G$2=1,'2003 PSC'!AG76,IF('Chart Data'!$G$2=2,'2005 PSC'!AG76,IF('Chart Data'!$G$2=3,'2011 RA'!AG76,'2018 PIFB'!AG82)))</f>
        <v>165.22722988149303</v>
      </c>
      <c r="T33" s="38">
        <f>IF($G$2=1,'2003 PSC'!AH76,IF('Chart Data'!$G$2=2,'2005 PSC'!AH76,IF('Chart Data'!$G$2=3,'2011 RA'!AH76,'2018 PIFB'!AH82)))</f>
        <v>115.65291334553547</v>
      </c>
      <c r="U33" s="38">
        <f>IF($G$2=1,'2003 PSC'!AI76,IF('Chart Data'!$G$2=2,'2005 PSC'!AI76,IF('Chart Data'!$G$2=3,'2011 RA'!AI76,'2018 PIFB'!AI82)))</f>
        <v>0</v>
      </c>
      <c r="V33" s="38">
        <f>IF($G$2=1,'2003 PSC'!AJ76,IF('Chart Data'!$G$2=2,'2005 PSC'!AJ76,IF('Chart Data'!$G$2=3,'2011 RA'!AJ76,'2018 PIFB'!AJ82)))</f>
        <v>0</v>
      </c>
      <c r="W33" s="38">
        <f>IF($G$2=1,'2003 PSC'!AK76,IF('Chart Data'!$G$2=2,'2005 PSC'!AK76,IF('Chart Data'!$G$2=3,'2011 RA'!AK76,'2018 PIFB'!AK82)))</f>
        <v>0</v>
      </c>
      <c r="X33" s="38">
        <f>IF($G$2=1,'2003 PSC'!AL76,IF('Chart Data'!$G$2=2,'2005 PSC'!AL76,IF('Chart Data'!$G$2=3,'2011 RA'!AL76,'2018 PIFB'!AL82)))</f>
        <v>0</v>
      </c>
      <c r="Y33" s="38">
        <f>IF($G$2=1,'2003 PSC'!AM76,IF('Chart Data'!$G$2=2,'2005 PSC'!AM76,IF('Chart Data'!$G$2=3,'2011 RA'!AM76,'2018 PIFB'!AM82)))</f>
        <v>0</v>
      </c>
      <c r="Z33" s="38">
        <f>IF($G$2=1,'2003 PSC'!AN76,IF('Chart Data'!$G$2=2,'2005 PSC'!AN76,IF('Chart Data'!$G$2=3,'2011 RA'!AN76,'2018 PIFB'!AN82)))</f>
        <v>0</v>
      </c>
      <c r="AB33" s="96">
        <f t="shared" si="20"/>
        <v>3305.9979458520279</v>
      </c>
    </row>
    <row r="34" spans="1:29" x14ac:dyDescent="0.25">
      <c r="B34" s="27"/>
      <c r="C34" s="20" t="s">
        <v>299</v>
      </c>
      <c r="E34" s="38"/>
      <c r="F34" s="38"/>
      <c r="G34" s="290" t="s">
        <v>299</v>
      </c>
      <c r="H34" s="38">
        <f>IF($G$2=1,'2003 PSC'!V160,IF('Chart Data'!$G$2=2,'2005 PSC'!V160,IF('Chart Data'!$G$2=3,'2011 RA'!V160,'2018 PIFB'!V175)))</f>
        <v>0</v>
      </c>
      <c r="I34" s="38">
        <f>IF($G$2=1,'2003 PSC'!W160,IF('Chart Data'!$G$2=2,'2005 PSC'!W160,IF('Chart Data'!$G$2=3,'2011 RA'!W160,'2018 PIFB'!W175)))</f>
        <v>0.55240614761519546</v>
      </c>
      <c r="J34" s="38">
        <f>IF($G$2=1,'2003 PSC'!X160,IF('Chart Data'!$G$2=2,'2005 PSC'!X160,IF('Chart Data'!$G$2=3,'2011 RA'!X160,'2018 PIFB'!X175)))</f>
        <v>54.509901667311517</v>
      </c>
      <c r="K34" s="38">
        <f>IF($G$2=1,'2003 PSC'!Y160,IF('Chart Data'!$G$2=2,'2005 PSC'!Y160,IF('Chart Data'!$G$2=3,'2011 RA'!Y160,'2018 PIFB'!Y175)))</f>
        <v>56.753690192613597</v>
      </c>
      <c r="L34" s="38">
        <f>IF($G$2=1,'2003 PSC'!Z160,IF('Chart Data'!$G$2=2,'2005 PSC'!Z160,IF('Chart Data'!$G$2=3,'2011 RA'!Z160,'2018 PIFB'!Z175)))</f>
        <v>58.799660696309104</v>
      </c>
      <c r="M34" s="38">
        <f>IF($G$2=1,'2003 PSC'!AA160,IF('Chart Data'!$G$2=2,'2005 PSC'!AA160,IF('Chart Data'!$G$2=3,'2011 RA'!AA160,'2018 PIFB'!AA175)))</f>
        <v>131.01450501595392</v>
      </c>
      <c r="N34" s="38">
        <f>IF($G$2=1,'2003 PSC'!AB160,IF('Chart Data'!$G$2=2,'2005 PSC'!AB160,IF('Chart Data'!$G$2=3,'2011 RA'!AB160,'2018 PIFB'!AB175)))</f>
        <v>1236.444457509017</v>
      </c>
      <c r="O34" s="38">
        <f>IF($G$2=1,'2003 PSC'!AC160,IF('Chart Data'!$G$2=2,'2005 PSC'!AC160,IF('Chart Data'!$G$2=3,'2011 RA'!AC160,'2018 PIFB'!AC175)))</f>
        <v>1451.0021622862316</v>
      </c>
      <c r="P34" s="38">
        <f>IF($G$2=1,'2003 PSC'!AD160,IF('Chart Data'!$G$2=2,'2005 PSC'!AD160,IF('Chart Data'!$G$2=3,'2011 RA'!AD160,'2018 PIFB'!AD175)))</f>
        <v>1480.9022266931549</v>
      </c>
      <c r="Q34" s="38">
        <f>IF($G$2=1,'2003 PSC'!AE160,IF('Chart Data'!$G$2=2,'2005 PSC'!AE160,IF('Chart Data'!$G$2=3,'2011 RA'!AE160,'2018 PIFB'!AE175)))</f>
        <v>1272.7107529485857</v>
      </c>
      <c r="R34" s="38">
        <f>IF($G$2=1,'2003 PSC'!AF160,IF('Chart Data'!$G$2=2,'2005 PSC'!AF160,IF('Chart Data'!$G$2=3,'2011 RA'!AF160,'2018 PIFB'!AF175)))</f>
        <v>979.63808146570022</v>
      </c>
      <c r="S34" s="38">
        <f>IF($G$2=1,'2003 PSC'!AG160,IF('Chart Data'!$G$2=2,'2005 PSC'!AG160,IF('Chart Data'!$G$2=3,'2011 RA'!AG160,'2018 PIFB'!AG175)))</f>
        <v>793.76786275135998</v>
      </c>
      <c r="T34" s="38">
        <f>IF($G$2=1,'2003 PSC'!AH160,IF('Chart Data'!$G$2=2,'2005 PSC'!AH160,IF('Chart Data'!$G$2=3,'2011 RA'!AH160,'2018 PIFB'!AH175)))</f>
        <v>500.31884088216549</v>
      </c>
      <c r="U34" s="38">
        <f>IF($G$2=1,'2003 PSC'!AI160,IF('Chart Data'!$G$2=2,'2005 PSC'!AI160,IF('Chart Data'!$G$2=3,'2011 RA'!AI160,'2018 PIFB'!AI175)))</f>
        <v>0.2501605496946393</v>
      </c>
      <c r="V34" s="38">
        <f>IF($G$2=1,'2003 PSC'!AJ160,IF('Chart Data'!$G$2=2,'2005 PSC'!AJ160,IF('Chart Data'!$G$2=3,'2011 RA'!AJ160,'2018 PIFB'!AJ175)))</f>
        <v>0.12221253330667746</v>
      </c>
      <c r="W34" s="38">
        <f>IF($G$2=1,'2003 PSC'!AK160,IF('Chart Data'!$G$2=2,'2005 PSC'!AK160,IF('Chart Data'!$G$2=3,'2011 RA'!AK160,'2018 PIFB'!AK175)))</f>
        <v>2.0707106972227746E-2</v>
      </c>
      <c r="X34" s="38">
        <f>IF($G$2=1,'2003 PSC'!AL160,IF('Chart Data'!$G$2=2,'2005 PSC'!AL160,IF('Chart Data'!$G$2=3,'2011 RA'!AL160,'2018 PIFB'!AL175)))</f>
        <v>0</v>
      </c>
      <c r="Y34" s="38">
        <f>IF($G$2=1,'2003 PSC'!AM160,IF('Chart Data'!$G$2=2,'2005 PSC'!AM160,IF('Chart Data'!$G$2=3,'2011 RA'!AM160,'2018 PIFB'!AM175)))</f>
        <v>0</v>
      </c>
      <c r="Z34" s="38">
        <f>IF($G$2=1,'2003 PSC'!AN160,IF('Chart Data'!$G$2=2,'2005 PSC'!AN160,IF('Chart Data'!$G$2=3,'2011 RA'!AN160,'2018 PIFB'!AN175)))</f>
        <v>0</v>
      </c>
      <c r="AB34" s="96">
        <f t="shared" si="20"/>
        <v>8016.8076284459921</v>
      </c>
    </row>
    <row r="35" spans="1:29" x14ac:dyDescent="0.25">
      <c r="B35" s="27"/>
      <c r="C35" s="20" t="s">
        <v>300</v>
      </c>
      <c r="E35"/>
      <c r="F35"/>
      <c r="G35" s="290" t="s">
        <v>300</v>
      </c>
      <c r="H35" s="38">
        <f>IF($G$2=1,'2003 PSC'!V201,IF('Chart Data'!$G$2=2,'2005 PSC'!V191,IF('Chart Data'!$G$2=3,'2011 RA'!V201,'2018 PIFB'!V209)))</f>
        <v>27.598040549999993</v>
      </c>
      <c r="I35" s="38">
        <f>IF($G$2=1,'2003 PSC'!W201,IF('Chart Data'!$G$2=2,'2005 PSC'!W191,IF('Chart Data'!$G$2=3,'2011 RA'!W201,'2018 PIFB'!W209)))</f>
        <v>103.60005010047689</v>
      </c>
      <c r="J35" s="38">
        <f>IF($G$2=1,'2003 PSC'!X201,IF('Chart Data'!$G$2=2,'2005 PSC'!X191,IF('Chart Data'!$G$2=3,'2011 RA'!X201,'2018 PIFB'!X209)))</f>
        <v>145.65943776230574</v>
      </c>
      <c r="K35" s="38">
        <f>IF($G$2=1,'2003 PSC'!Y201,IF('Chart Data'!$G$2=2,'2005 PSC'!Y191,IF('Chart Data'!$G$2=3,'2011 RA'!Y201,'2018 PIFB'!Y209)))</f>
        <v>148.34190841916063</v>
      </c>
      <c r="L35" s="38">
        <f>IF($G$2=1,'2003 PSC'!Z201,IF('Chart Data'!$G$2=2,'2005 PSC'!Z191,IF('Chart Data'!$G$2=3,'2011 RA'!Z201,'2018 PIFB'!Z209)))</f>
        <v>151.12656724757517</v>
      </c>
      <c r="M35" s="38">
        <f>IF($G$2=1,'2003 PSC'!AA201,IF('Chart Data'!$G$2=2,'2005 PSC'!AA191,IF('Chart Data'!$G$2=3,'2011 RA'!AA201,'2018 PIFB'!AA209)))</f>
        <v>139.94132837138295</v>
      </c>
      <c r="N35" s="38">
        <f>IF($G$2=1,'2003 PSC'!AB201,IF('Chart Data'!$G$2=2,'2005 PSC'!AB191,IF('Chart Data'!$G$2=3,'2011 RA'!AB201,'2018 PIFB'!AB209)))</f>
        <v>120.68783631375618</v>
      </c>
      <c r="O35" s="38">
        <f>IF($G$2=1,'2003 PSC'!AC201,IF('Chart Data'!$G$2=2,'2005 PSC'!AC191,IF('Chart Data'!$G$2=3,'2011 RA'!AC201,'2018 PIFB'!AC209)))</f>
        <v>359.00416160450231</v>
      </c>
      <c r="P35" s="38">
        <f>IF($G$2=1,'2003 PSC'!AD201,IF('Chart Data'!$G$2=2,'2005 PSC'!AD191,IF('Chart Data'!$G$2=3,'2011 RA'!AD201,'2018 PIFB'!AD209)))</f>
        <v>346.17923733452767</v>
      </c>
      <c r="Q35" s="38">
        <f>IF($G$2=1,'2003 PSC'!AE201,IF('Chart Data'!$G$2=2,'2005 PSC'!AE191,IF('Chart Data'!$G$2=3,'2011 RA'!AE201,'2018 PIFB'!AE209)))</f>
        <v>284.9877487919382</v>
      </c>
      <c r="R35" s="38">
        <f>IF($G$2=1,'2003 PSC'!AF201,IF('Chart Data'!$G$2=2,'2005 PSC'!AF191,IF('Chart Data'!$G$2=3,'2011 RA'!AF201,'2018 PIFB'!AF209)))</f>
        <v>210.56852787808896</v>
      </c>
      <c r="S35" s="38">
        <f>IF($G$2=1,'2003 PSC'!AG201,IF('Chart Data'!$G$2=2,'2005 PSC'!AG191,IF('Chart Data'!$G$2=3,'2011 RA'!AG201,'2018 PIFB'!AG209)))</f>
        <v>165.70518271246476</v>
      </c>
      <c r="T35" s="38">
        <f>IF($G$2=1,'2003 PSC'!AH201,IF('Chart Data'!$G$2=2,'2005 PSC'!AH191,IF('Chart Data'!$G$2=3,'2011 RA'!AH201,'2018 PIFB'!AH209)))</f>
        <v>101.69328038338551</v>
      </c>
      <c r="U35" s="38">
        <f>IF($G$2=1,'2003 PSC'!AI201,IF('Chart Data'!$G$2=2,'2005 PSC'!AI191,IF('Chart Data'!$G$2=3,'2011 RA'!AI201,'2018 PIFB'!AI209)))</f>
        <v>0</v>
      </c>
      <c r="V35" s="38">
        <f>IF($G$2=1,'2003 PSC'!AJ201,IF('Chart Data'!$G$2=2,'2005 PSC'!AJ191,IF('Chart Data'!$G$2=3,'2011 RA'!AJ201,'2018 PIFB'!AJ209)))</f>
        <v>0</v>
      </c>
      <c r="W35" s="38">
        <f>IF($G$2=1,'2003 PSC'!AK201,IF('Chart Data'!$G$2=2,'2005 PSC'!AK191,IF('Chart Data'!$G$2=3,'2011 RA'!AK201,'2018 PIFB'!AK209)))</f>
        <v>0</v>
      </c>
      <c r="X35" s="38">
        <f>IF($G$2=1,'2003 PSC'!AL201,IF('Chart Data'!$G$2=2,'2005 PSC'!AL191,IF('Chart Data'!$G$2=3,'2011 RA'!AL201,'2018 PIFB'!AL209)))</f>
        <v>0</v>
      </c>
      <c r="Y35" s="38">
        <f>IF($G$2=1,'2003 PSC'!AM201,IF('Chart Data'!$G$2=2,'2005 PSC'!AM191,IF('Chart Data'!$G$2=3,'2011 RA'!AM201,'2018 PIFB'!AM209)))</f>
        <v>0</v>
      </c>
      <c r="Z35" s="38">
        <f>IF($G$2=1,'2003 PSC'!AN201,IF('Chart Data'!$G$2=2,'2005 PSC'!AN191,IF('Chart Data'!$G$2=3,'2011 RA'!AN201,'2018 PIFB'!AN209)))</f>
        <v>0</v>
      </c>
      <c r="AB35" s="96">
        <f t="shared" si="20"/>
        <v>2305.0933074695649</v>
      </c>
    </row>
    <row r="36" spans="1:29" x14ac:dyDescent="0.25">
      <c r="B36" s="27"/>
      <c r="C36" s="20" t="s">
        <v>301</v>
      </c>
      <c r="E36"/>
      <c r="F36"/>
      <c r="G36" s="290" t="s">
        <v>301</v>
      </c>
      <c r="H36" s="38">
        <f>IF($G$2=1,'2003 PSC'!V190,IF('Chart Data'!$G$2=2,'2005 PSC'!V180,IF('Chart Data'!$G$2=3,'2011 RA'!V190,'2018 PIFB'!V198)))</f>
        <v>110.39216219999999</v>
      </c>
      <c r="I36" s="38">
        <f>IF($G$2=1,'2003 PSC'!W190,IF('Chart Data'!$G$2=2,'2005 PSC'!W180,IF('Chart Data'!$G$2=3,'2011 RA'!W190,'2018 PIFB'!W198)))</f>
        <v>414.40020040190768</v>
      </c>
      <c r="J36" s="38">
        <f>IF($G$2=1,'2003 PSC'!X190,IF('Chart Data'!$G$2=2,'2005 PSC'!X180,IF('Chart Data'!$G$2=3,'2011 RA'!X190,'2018 PIFB'!X198)))</f>
        <v>582.63775104922286</v>
      </c>
      <c r="K36" s="38">
        <f>IF($G$2=1,'2003 PSC'!Y190,IF('Chart Data'!$G$2=2,'2005 PSC'!Y180,IF('Chart Data'!$G$2=3,'2011 RA'!Y190,'2018 PIFB'!Y198)))</f>
        <v>593.36763367664253</v>
      </c>
      <c r="L36" s="38">
        <f>IF($G$2=1,'2003 PSC'!Z190,IF('Chart Data'!$G$2=2,'2005 PSC'!Z180,IF('Chart Data'!$G$2=3,'2011 RA'!Z190,'2018 PIFB'!Z198)))</f>
        <v>604.5062689903009</v>
      </c>
      <c r="M36" s="38">
        <f>IF($G$2=1,'2003 PSC'!AA190,IF('Chart Data'!$G$2=2,'2005 PSC'!AA180,IF('Chart Data'!$G$2=3,'2011 RA'!AA190,'2018 PIFB'!AA198)))</f>
        <v>559.76531348553192</v>
      </c>
      <c r="N36" s="38">
        <f>IF($G$2=1,'2003 PSC'!AB190,IF('Chart Data'!$G$2=2,'2005 PSC'!AB180,IF('Chart Data'!$G$2=3,'2011 RA'!AB190,'2018 PIFB'!AB198)))</f>
        <v>482.75134525502472</v>
      </c>
      <c r="O36" s="38">
        <f>IF($G$2=1,'2003 PSC'!AC190,IF('Chart Data'!$G$2=2,'2005 PSC'!AC180,IF('Chart Data'!$G$2=3,'2011 RA'!AC190,'2018 PIFB'!AC198)))</f>
        <v>1436.0166464180095</v>
      </c>
      <c r="P36" s="38">
        <f>IF($G$2=1,'2003 PSC'!AD190,IF('Chart Data'!$G$2=2,'2005 PSC'!AD180,IF('Chart Data'!$G$2=3,'2011 RA'!AD190,'2018 PIFB'!AD198)))</f>
        <v>1384.7169493381107</v>
      </c>
      <c r="Q36" s="38">
        <f>IF($G$2=1,'2003 PSC'!AE190,IF('Chart Data'!$G$2=2,'2005 PSC'!AE180,IF('Chart Data'!$G$2=3,'2011 RA'!AE190,'2018 PIFB'!AE198)))</f>
        <v>1139.9509951677521</v>
      </c>
      <c r="R36" s="38">
        <f>IF($G$2=1,'2003 PSC'!AF190,IF('Chart Data'!$G$2=2,'2005 PSC'!AF180,IF('Chart Data'!$G$2=3,'2011 RA'!AF190,'2018 PIFB'!AF198)))</f>
        <v>842.27411151235594</v>
      </c>
      <c r="S36" s="38">
        <f>IF($G$2=1,'2003 PSC'!AG190,IF('Chart Data'!$G$2=2,'2005 PSC'!AG180,IF('Chart Data'!$G$2=3,'2011 RA'!AG190,'2018 PIFB'!AG198)))</f>
        <v>662.82073084985905</v>
      </c>
      <c r="T36" s="38">
        <f>IF($G$2=1,'2003 PSC'!AH190,IF('Chart Data'!$G$2=2,'2005 PSC'!AH180,IF('Chart Data'!$G$2=3,'2011 RA'!AH190,'2018 PIFB'!AH198)))</f>
        <v>406.77312153354222</v>
      </c>
      <c r="U36" s="38">
        <f>IF($G$2=1,'2003 PSC'!AI190,IF('Chart Data'!$G$2=2,'2005 PSC'!AI180,IF('Chart Data'!$G$2=3,'2011 RA'!AI190,'2018 PIFB'!AI198)))</f>
        <v>0</v>
      </c>
      <c r="V36" s="38">
        <f>IF($G$2=1,'2003 PSC'!AJ190,IF('Chart Data'!$G$2=2,'2005 PSC'!AJ180,IF('Chart Data'!$G$2=3,'2011 RA'!AJ190,'2018 PIFB'!AJ198)))</f>
        <v>0</v>
      </c>
      <c r="W36" s="38">
        <f>IF($G$2=1,'2003 PSC'!AK190,IF('Chart Data'!$G$2=2,'2005 PSC'!AK180,IF('Chart Data'!$G$2=3,'2011 RA'!AK190,'2018 PIFB'!AK198)))</f>
        <v>0</v>
      </c>
      <c r="X36" s="38">
        <f>IF($G$2=1,'2003 PSC'!AL190,IF('Chart Data'!$G$2=2,'2005 PSC'!AL180,IF('Chart Data'!$G$2=3,'2011 RA'!AL190,'2018 PIFB'!AL198)))</f>
        <v>0</v>
      </c>
      <c r="Y36" s="38">
        <f>IF($G$2=1,'2003 PSC'!AM190,IF('Chart Data'!$G$2=2,'2005 PSC'!AM180,IF('Chart Data'!$G$2=3,'2011 RA'!AM190,'2018 PIFB'!AM198)))</f>
        <v>0</v>
      </c>
      <c r="Z36" s="38">
        <f>IF($G$2=1,'2003 PSC'!AN190,IF('Chart Data'!$G$2=2,'2005 PSC'!AN180,IF('Chart Data'!$G$2=3,'2011 RA'!AN190,'2018 PIFB'!AN198)))</f>
        <v>0</v>
      </c>
      <c r="AB36" s="96">
        <f t="shared" si="20"/>
        <v>9220.3732298782597</v>
      </c>
    </row>
    <row r="37" spans="1:29" x14ac:dyDescent="0.25">
      <c r="B37" s="27"/>
      <c r="E37" s="38"/>
      <c r="F37" s="38"/>
      <c r="G37" s="38"/>
      <c r="H37" s="38"/>
      <c r="I37" s="38"/>
      <c r="J37" s="38"/>
      <c r="K37" s="38"/>
      <c r="L37" s="38"/>
      <c r="M37" s="38"/>
      <c r="N37" s="38"/>
      <c r="O37" s="38"/>
      <c r="P37" s="38"/>
      <c r="Q37" s="38"/>
      <c r="R37" s="38"/>
      <c r="S37" s="38"/>
      <c r="T37" s="38"/>
      <c r="U37" s="38"/>
      <c r="V37" s="38"/>
      <c r="W37" s="38"/>
      <c r="X37" s="38"/>
      <c r="Y37" s="38"/>
      <c r="Z37" s="38"/>
      <c r="AB37" s="96"/>
      <c r="AC37" s="6">
        <f>SUM(AB32:AB36)</f>
        <v>46829.225278478858</v>
      </c>
    </row>
    <row r="38" spans="1:29" x14ac:dyDescent="0.25">
      <c r="A38" s="11">
        <v>7</v>
      </c>
      <c r="B38" s="46" t="s">
        <v>302</v>
      </c>
      <c r="D38" s="132">
        <v>2017</v>
      </c>
      <c r="E38" s="132">
        <v>2018</v>
      </c>
      <c r="F38" s="132">
        <f>+E38+1</f>
        <v>2019</v>
      </c>
      <c r="G38" s="132">
        <f>+F38+1</f>
        <v>2020</v>
      </c>
      <c r="H38" s="132">
        <v>2021</v>
      </c>
      <c r="I38" s="132">
        <f t="shared" ref="I38:Z38" si="21">+H38+1</f>
        <v>2022</v>
      </c>
      <c r="J38" s="132">
        <f t="shared" si="21"/>
        <v>2023</v>
      </c>
      <c r="K38" s="132">
        <f t="shared" si="21"/>
        <v>2024</v>
      </c>
      <c r="L38" s="132">
        <f t="shared" si="21"/>
        <v>2025</v>
      </c>
      <c r="M38" s="132">
        <f t="shared" si="21"/>
        <v>2026</v>
      </c>
      <c r="N38" s="132">
        <f t="shared" si="21"/>
        <v>2027</v>
      </c>
      <c r="O38" s="132">
        <f t="shared" si="21"/>
        <v>2028</v>
      </c>
      <c r="P38" s="132">
        <f t="shared" si="21"/>
        <v>2029</v>
      </c>
      <c r="Q38" s="132">
        <f t="shared" si="21"/>
        <v>2030</v>
      </c>
      <c r="R38" s="132">
        <f t="shared" si="21"/>
        <v>2031</v>
      </c>
      <c r="S38" s="132">
        <f t="shared" si="21"/>
        <v>2032</v>
      </c>
      <c r="T38" s="132">
        <f t="shared" si="21"/>
        <v>2033</v>
      </c>
      <c r="U38" s="132">
        <f t="shared" si="21"/>
        <v>2034</v>
      </c>
      <c r="V38" s="132">
        <f t="shared" si="21"/>
        <v>2035</v>
      </c>
      <c r="W38" s="132">
        <f t="shared" si="21"/>
        <v>2036</v>
      </c>
      <c r="X38" s="132">
        <f t="shared" si="21"/>
        <v>2037</v>
      </c>
      <c r="Y38" s="132">
        <f t="shared" si="21"/>
        <v>2038</v>
      </c>
      <c r="Z38" s="132">
        <f t="shared" si="21"/>
        <v>2039</v>
      </c>
    </row>
    <row r="39" spans="1:29" x14ac:dyDescent="0.25">
      <c r="B39" s="27"/>
      <c r="C39" s="20" t="s">
        <v>298</v>
      </c>
      <c r="E39" s="38">
        <f>+E33</f>
        <v>0</v>
      </c>
      <c r="F39" s="38">
        <f>+F33</f>
        <v>0</v>
      </c>
      <c r="G39" s="38">
        <v>0</v>
      </c>
      <c r="H39" s="38">
        <f t="shared" ref="H39:Z39" si="22">+H33</f>
        <v>36.313211250000009</v>
      </c>
      <c r="I39" s="38">
        <f t="shared" si="22"/>
        <v>172.85088555000002</v>
      </c>
      <c r="J39" s="38">
        <f t="shared" si="22"/>
        <v>317.35422586980008</v>
      </c>
      <c r="K39" s="38">
        <f t="shared" si="22"/>
        <v>323.70131038719603</v>
      </c>
      <c r="L39" s="38">
        <f t="shared" si="22"/>
        <v>330.17533659493995</v>
      </c>
      <c r="M39" s="38">
        <f t="shared" si="22"/>
        <v>336.7788433268388</v>
      </c>
      <c r="N39" s="38">
        <f t="shared" si="22"/>
        <v>343.51442019337554</v>
      </c>
      <c r="O39" s="38">
        <f t="shared" si="22"/>
        <v>350.38470859724305</v>
      </c>
      <c r="P39" s="38">
        <f t="shared" si="22"/>
        <v>336.82020966665982</v>
      </c>
      <c r="Q39" s="38">
        <f t="shared" si="22"/>
        <v>277.11803803120483</v>
      </c>
      <c r="R39" s="38">
        <f t="shared" si="22"/>
        <v>200.10661315774072</v>
      </c>
      <c r="S39" s="38">
        <f t="shared" si="22"/>
        <v>165.22722988149303</v>
      </c>
      <c r="T39" s="38">
        <f t="shared" si="22"/>
        <v>115.65291334553547</v>
      </c>
      <c r="U39" s="38">
        <f t="shared" si="22"/>
        <v>0</v>
      </c>
      <c r="V39" s="38">
        <f t="shared" si="22"/>
        <v>0</v>
      </c>
      <c r="W39" s="38">
        <f t="shared" si="22"/>
        <v>0</v>
      </c>
      <c r="X39" s="38">
        <f t="shared" si="22"/>
        <v>0</v>
      </c>
      <c r="Y39" s="38">
        <f t="shared" si="22"/>
        <v>0</v>
      </c>
      <c r="Z39" s="38">
        <f t="shared" si="22"/>
        <v>0</v>
      </c>
      <c r="AB39" s="96">
        <f t="shared" ref="AB39:AB41" si="23">SUM(D39:AA39)</f>
        <v>3305.9979458520279</v>
      </c>
    </row>
    <row r="40" spans="1:29" x14ac:dyDescent="0.25">
      <c r="B40" s="27"/>
      <c r="C40" s="20" t="s">
        <v>299</v>
      </c>
      <c r="E40" s="38">
        <f>IF($G$2=1,'2003 PSC'!S205+'2003 PSC'!S138,IF('Chart Data'!$G$2=2,'2005 PSC'!S194+'2005 PSC'!S138,IF('Chart Data'!$G$2=3,'2011 RA'!S205+'2011 RA'!S138,'2018 PIFB'!S213+'2018 PIFB'!S146)))</f>
        <v>0</v>
      </c>
      <c r="F40" s="38">
        <f>IF($G$2=1,'2003 PSC'!T205+'2003 PSC'!T138,IF('Chart Data'!$G$2=2,'2005 PSC'!T194+'2005 PSC'!T138,IF('Chart Data'!$G$2=3,'2011 RA'!T205+'2011 RA'!T138,'2018 PIFB'!T213+'2018 PIFB'!T146)))</f>
        <v>0</v>
      </c>
      <c r="G40" s="38">
        <f>IF($G$2=1,'2003 PSC'!U205+'2003 PSC'!U138,IF('Chart Data'!$G$2=2,'2005 PSC'!U194+'2005 PSC'!U138,IF('Chart Data'!$G$2=3,'2011 RA'!U205+'2011 RA'!U138,'2018 PIFB'!U213+'2018 PIFB'!U146)))</f>
        <v>0</v>
      </c>
      <c r="H40" s="38">
        <f>IF($G$2=1,'2003 PSC'!V205+'2003 PSC'!V138,IF('Chart Data'!$G$2=2,'2005 PSC'!V194+'2005 PSC'!V138,IF('Chart Data'!$G$2=3,'2011 RA'!V205+'2011 RA'!V138,'2018 PIFB'!V213+'2018 PIFB'!V146)))</f>
        <v>0</v>
      </c>
      <c r="I40" s="38">
        <f>IF($G$2=1,'2003 PSC'!W205+'2003 PSC'!W138,IF('Chart Data'!$G$2=2,'2005 PSC'!W194+'2005 PSC'!W138,IF('Chart Data'!$G$2=3,'2011 RA'!W205+'2011 RA'!W138,'2018 PIFB'!W213+'2018 PIFB'!W146)))</f>
        <v>0.55240614761519546</v>
      </c>
      <c r="J40" s="38">
        <f>IF($G$2=1,'2003 PSC'!X205+'2003 PSC'!X138,IF('Chart Data'!$G$2=2,'2005 PSC'!X194+'2005 PSC'!X138,IF('Chart Data'!$G$2=3,'2011 RA'!X205+'2011 RA'!X138,'2018 PIFB'!X213+'2018 PIFB'!X146)))</f>
        <v>54.509901667311517</v>
      </c>
      <c r="K40" s="38">
        <f>IF($G$2=1,'2003 PSC'!Y205+'2003 PSC'!Y138,IF('Chart Data'!$G$2=2,'2005 PSC'!Y194+'2005 PSC'!Y138,IF('Chart Data'!$G$2=3,'2011 RA'!Y205+'2011 RA'!Y138,'2018 PIFB'!Y213+'2018 PIFB'!Y146)))</f>
        <v>56.753690192613597</v>
      </c>
      <c r="L40" s="38">
        <f>IF($G$2=1,'2003 PSC'!Z205+'2003 PSC'!Z138,IF('Chart Data'!$G$2=2,'2005 PSC'!Z194+'2005 PSC'!Z138,IF('Chart Data'!$G$2=3,'2011 RA'!Z205+'2011 RA'!Z138,'2018 PIFB'!Z213+'2018 PIFB'!Z146)))</f>
        <v>58.799660696309104</v>
      </c>
      <c r="M40" s="38">
        <f>IF($G$2=1,'2003 PSC'!AA205+'2003 PSC'!AA138,IF('Chart Data'!$G$2=2,'2005 PSC'!AA194+'2005 PSC'!AA138,IF('Chart Data'!$G$2=3,'2011 RA'!AA205+'2011 RA'!AA138,'2018 PIFB'!AA213+'2018 PIFB'!AA146)))</f>
        <v>131.01450501595392</v>
      </c>
      <c r="N40" s="38">
        <f>IF($G$2=1,'2003 PSC'!AB205+'2003 PSC'!AB138,IF('Chart Data'!$G$2=2,'2005 PSC'!AB194+'2005 PSC'!AB138,IF('Chart Data'!$G$2=3,'2011 RA'!AB205+'2011 RA'!AB138,'2018 PIFB'!AB213+'2018 PIFB'!AB146)))</f>
        <v>1236.444457509017</v>
      </c>
      <c r="O40" s="38">
        <f>IF($G$2=1,'2003 PSC'!AC205+'2003 PSC'!AC138,IF('Chart Data'!$G$2=2,'2005 PSC'!AC194+'2005 PSC'!AC138,IF('Chart Data'!$G$2=3,'2011 RA'!AC205+'2011 RA'!AC138,'2018 PIFB'!AC213+'2018 PIFB'!AC146)))</f>
        <v>1451.0021622862316</v>
      </c>
      <c r="P40" s="38">
        <f>IF($G$2=1,'2003 PSC'!AD205+'2003 PSC'!AD138,IF('Chart Data'!$G$2=2,'2005 PSC'!AD194+'2005 PSC'!AD138,IF('Chart Data'!$G$2=3,'2011 RA'!AD205+'2011 RA'!AD138,'2018 PIFB'!AD213+'2018 PIFB'!AD146)))</f>
        <v>1480.9022266931549</v>
      </c>
      <c r="Q40" s="38">
        <f>IF($G$2=1,'2003 PSC'!AE205+'2003 PSC'!AE138,IF('Chart Data'!$G$2=2,'2005 PSC'!AE194+'2005 PSC'!AE138,IF('Chart Data'!$G$2=3,'2011 RA'!AE205+'2011 RA'!AE138,'2018 PIFB'!AE213+'2018 PIFB'!AE146)))</f>
        <v>1272.7107529485857</v>
      </c>
      <c r="R40" s="38">
        <f>IF($G$2=1,'2003 PSC'!AF205+'2003 PSC'!AF138,IF('Chart Data'!$G$2=2,'2005 PSC'!AF194+'2005 PSC'!AF138,IF('Chart Data'!$G$2=3,'2011 RA'!AF205+'2011 RA'!AF138,'2018 PIFB'!AF213+'2018 PIFB'!AF146)))</f>
        <v>979.63808146570022</v>
      </c>
      <c r="S40" s="38">
        <f>IF($G$2=1,'2003 PSC'!AG205+'2003 PSC'!AG138,IF('Chart Data'!$G$2=2,'2005 PSC'!AG194+'2005 PSC'!AG138,IF('Chart Data'!$G$2=3,'2011 RA'!AG205+'2011 RA'!AG138,'2018 PIFB'!AG213+'2018 PIFB'!AG146)))</f>
        <v>793.76786275135998</v>
      </c>
      <c r="T40" s="38">
        <f>IF($G$2=1,'2003 PSC'!AH205+'2003 PSC'!AH138,IF('Chart Data'!$G$2=2,'2005 PSC'!AH194+'2005 PSC'!AH138,IF('Chart Data'!$G$2=3,'2011 RA'!AH205+'2011 RA'!AH138,'2018 PIFB'!AH213+'2018 PIFB'!AH146)))</f>
        <v>500.31884088216549</v>
      </c>
      <c r="U40" s="38">
        <f>IF($G$2=1,'2003 PSC'!AI205+'2003 PSC'!AI138,IF('Chart Data'!$G$2=2,'2005 PSC'!AI194+'2005 PSC'!AI138,IF('Chart Data'!$G$2=3,'2011 RA'!AI205+'2011 RA'!AI138,'2018 PIFB'!AI213+'2018 PIFB'!AI146)))</f>
        <v>0.2501605496946393</v>
      </c>
      <c r="V40" s="38">
        <f>IF($G$2=1,'2003 PSC'!AJ205+'2003 PSC'!AJ138,IF('Chart Data'!$G$2=2,'2005 PSC'!AJ194+'2005 PSC'!AJ138,IF('Chart Data'!$G$2=3,'2011 RA'!AJ205+'2011 RA'!AJ138,'2018 PIFB'!AJ213+'2018 PIFB'!AJ146)))</f>
        <v>0.12221253330667746</v>
      </c>
      <c r="W40" s="38">
        <f>IF($G$2=1,'2003 PSC'!AK205+'2003 PSC'!AK138,IF('Chart Data'!$G$2=2,'2005 PSC'!AK194+'2005 PSC'!AK138,IF('Chart Data'!$G$2=3,'2011 RA'!AK205+'2011 RA'!AK138,'2018 PIFB'!AK213+'2018 PIFB'!AK146)))</f>
        <v>2.0707106972227746E-2</v>
      </c>
      <c r="X40" s="38">
        <f>IF($G$2=1,'2003 PSC'!AL205+'2003 PSC'!AL138,IF('Chart Data'!$G$2=2,'2005 PSC'!AL194+'2005 PSC'!AL138,IF('Chart Data'!$G$2=3,'2011 RA'!AL205+'2011 RA'!AL138,'2018 PIFB'!AL213+'2018 PIFB'!AL146)))</f>
        <v>0</v>
      </c>
      <c r="Y40" s="38">
        <f>IF($G$2=1,'2003 PSC'!AM205+'2003 PSC'!AM138,IF('Chart Data'!$G$2=2,'2005 PSC'!AM194+'2005 PSC'!AM138,IF('Chart Data'!$G$2=3,'2011 RA'!AM205+'2011 RA'!AM138,'2018 PIFB'!AM213+'2018 PIFB'!AM146)))</f>
        <v>0</v>
      </c>
      <c r="Z40" s="38">
        <f>IF($G$2=1,'2003 PSC'!AN205+'2003 PSC'!AN138,IF('Chart Data'!$G$2=2,'2005 PSC'!AN194+'2005 PSC'!AN138,IF('Chart Data'!$G$2=3,'2011 RA'!AN205+'2011 RA'!AN138,'2018 PIFB'!AN213+'2018 PIFB'!AN146)))</f>
        <v>0</v>
      </c>
      <c r="AB40" s="96">
        <f t="shared" si="23"/>
        <v>8016.8076284459921</v>
      </c>
    </row>
    <row r="41" spans="1:29" x14ac:dyDescent="0.25">
      <c r="B41" s="27"/>
      <c r="C41" s="20" t="s">
        <v>304</v>
      </c>
      <c r="E41" s="38">
        <f>+E35</f>
        <v>0</v>
      </c>
      <c r="F41" s="38">
        <f>+F35</f>
        <v>0</v>
      </c>
      <c r="G41" s="38">
        <v>0</v>
      </c>
      <c r="H41" s="38">
        <f t="shared" ref="H41:Z41" si="24">+H35</f>
        <v>27.598040549999993</v>
      </c>
      <c r="I41" s="38">
        <f t="shared" si="24"/>
        <v>103.60005010047689</v>
      </c>
      <c r="J41" s="38">
        <f t="shared" si="24"/>
        <v>145.65943776230574</v>
      </c>
      <c r="K41" s="38">
        <f t="shared" si="24"/>
        <v>148.34190841916063</v>
      </c>
      <c r="L41" s="38">
        <f t="shared" si="24"/>
        <v>151.12656724757517</v>
      </c>
      <c r="M41" s="38">
        <f t="shared" si="24"/>
        <v>139.94132837138295</v>
      </c>
      <c r="N41" s="38">
        <f t="shared" si="24"/>
        <v>120.68783631375618</v>
      </c>
      <c r="O41" s="38">
        <f t="shared" si="24"/>
        <v>359.00416160450231</v>
      </c>
      <c r="P41" s="38">
        <f t="shared" si="24"/>
        <v>346.17923733452767</v>
      </c>
      <c r="Q41" s="38">
        <f t="shared" si="24"/>
        <v>284.9877487919382</v>
      </c>
      <c r="R41" s="38">
        <f t="shared" si="24"/>
        <v>210.56852787808896</v>
      </c>
      <c r="S41" s="38">
        <f t="shared" si="24"/>
        <v>165.70518271246476</v>
      </c>
      <c r="T41" s="38">
        <f t="shared" si="24"/>
        <v>101.69328038338551</v>
      </c>
      <c r="U41" s="38">
        <f t="shared" si="24"/>
        <v>0</v>
      </c>
      <c r="V41" s="38">
        <f t="shared" si="24"/>
        <v>0</v>
      </c>
      <c r="W41" s="38">
        <f t="shared" si="24"/>
        <v>0</v>
      </c>
      <c r="X41" s="38">
        <f t="shared" si="24"/>
        <v>0</v>
      </c>
      <c r="Y41" s="38">
        <f t="shared" si="24"/>
        <v>0</v>
      </c>
      <c r="Z41" s="38">
        <f t="shared" si="24"/>
        <v>0</v>
      </c>
      <c r="AB41" s="96">
        <f t="shared" si="23"/>
        <v>2305.0933074695649</v>
      </c>
    </row>
    <row r="42" spans="1:29" x14ac:dyDescent="0.25">
      <c r="B42" s="27"/>
      <c r="E42"/>
      <c r="F42"/>
      <c r="G42"/>
      <c r="H42" s="38"/>
      <c r="I42" s="38"/>
      <c r="J42" s="38"/>
      <c r="K42" s="38"/>
      <c r="L42" s="38"/>
      <c r="M42" s="38"/>
      <c r="N42" s="38"/>
      <c r="O42" s="38"/>
      <c r="P42" s="38"/>
      <c r="Q42" s="38"/>
      <c r="R42" s="38"/>
      <c r="S42" s="38"/>
      <c r="T42" s="38"/>
      <c r="U42" s="38"/>
      <c r="V42" s="38"/>
      <c r="W42" s="38"/>
      <c r="X42" s="38"/>
      <c r="Y42" s="38"/>
      <c r="Z42" s="38"/>
      <c r="AB42" s="96"/>
      <c r="AC42" s="6">
        <f>SUM(AB39:AB41)</f>
        <v>13627.898881767585</v>
      </c>
    </row>
    <row r="43" spans="1:29" x14ac:dyDescent="0.25">
      <c r="A43" s="11">
        <v>8</v>
      </c>
      <c r="B43" s="46" t="s">
        <v>303</v>
      </c>
      <c r="D43" s="132">
        <v>2017</v>
      </c>
      <c r="E43" s="132">
        <v>2018</v>
      </c>
      <c r="F43" s="132">
        <f>+E43+1</f>
        <v>2019</v>
      </c>
      <c r="G43" s="132">
        <f>+F43+1</f>
        <v>2020</v>
      </c>
      <c r="H43" s="132">
        <v>2021</v>
      </c>
      <c r="I43" s="132">
        <f t="shared" ref="I43:Z43" si="25">+H43+1</f>
        <v>2022</v>
      </c>
      <c r="J43" s="132">
        <f t="shared" si="25"/>
        <v>2023</v>
      </c>
      <c r="K43" s="132">
        <f t="shared" si="25"/>
        <v>2024</v>
      </c>
      <c r="L43" s="132">
        <f t="shared" si="25"/>
        <v>2025</v>
      </c>
      <c r="M43" s="132">
        <f t="shared" si="25"/>
        <v>2026</v>
      </c>
      <c r="N43" s="132">
        <f t="shared" si="25"/>
        <v>2027</v>
      </c>
      <c r="O43" s="132">
        <f t="shared" si="25"/>
        <v>2028</v>
      </c>
      <c r="P43" s="132">
        <f t="shared" si="25"/>
        <v>2029</v>
      </c>
      <c r="Q43" s="132">
        <f t="shared" si="25"/>
        <v>2030</v>
      </c>
      <c r="R43" s="132">
        <f t="shared" si="25"/>
        <v>2031</v>
      </c>
      <c r="S43" s="132">
        <f t="shared" si="25"/>
        <v>2032</v>
      </c>
      <c r="T43" s="132">
        <f t="shared" si="25"/>
        <v>2033</v>
      </c>
      <c r="U43" s="132">
        <f t="shared" si="25"/>
        <v>2034</v>
      </c>
      <c r="V43" s="132">
        <f t="shared" si="25"/>
        <v>2035</v>
      </c>
      <c r="W43" s="132">
        <f t="shared" si="25"/>
        <v>2036</v>
      </c>
      <c r="X43" s="132">
        <f t="shared" si="25"/>
        <v>2037</v>
      </c>
      <c r="Y43" s="132">
        <f t="shared" si="25"/>
        <v>2038</v>
      </c>
      <c r="Z43" s="132">
        <f t="shared" si="25"/>
        <v>2039</v>
      </c>
      <c r="AC43" s="6"/>
    </row>
    <row r="44" spans="1:29" x14ac:dyDescent="0.25">
      <c r="B44" s="27"/>
      <c r="C44" s="20" t="s">
        <v>13</v>
      </c>
      <c r="D44" s="38">
        <f t="shared" ref="D44:Z44" si="26">+D14</f>
        <v>-605.98299999999995</v>
      </c>
      <c r="E44" s="38">
        <f t="shared" si="26"/>
        <v>-1303.8876759999998</v>
      </c>
      <c r="F44" s="38">
        <f t="shared" si="26"/>
        <v>-4603.7264867999984</v>
      </c>
      <c r="G44" s="38">
        <f t="shared" si="26"/>
        <v>-3652.2896795279989</v>
      </c>
      <c r="H44" s="38">
        <f t="shared" si="26"/>
        <v>-1467.3598005196409</v>
      </c>
      <c r="I44" s="38">
        <f t="shared" si="26"/>
        <v>-736.73856001384763</v>
      </c>
      <c r="J44" s="38">
        <f t="shared" si="26"/>
        <v>-751.47333121412476</v>
      </c>
      <c r="K44" s="38">
        <f t="shared" si="26"/>
        <v>-766.50279783840733</v>
      </c>
      <c r="L44" s="38">
        <f t="shared" si="26"/>
        <v>-970.81402527713328</v>
      </c>
      <c r="M44" s="38">
        <f t="shared" si="26"/>
        <v>-1464.7184163342999</v>
      </c>
      <c r="N44" s="38">
        <f t="shared" si="26"/>
        <v>-1342.7696994226558</v>
      </c>
      <c r="O44" s="38">
        <f t="shared" si="26"/>
        <v>-937.67484197043814</v>
      </c>
      <c r="P44" s="38">
        <f t="shared" si="26"/>
        <v>-846.28102469247597</v>
      </c>
      <c r="Q44" s="38">
        <f t="shared" si="26"/>
        <v>-863.20664518632543</v>
      </c>
      <c r="R44" s="38">
        <f t="shared" si="26"/>
        <v>-880.47077809005179</v>
      </c>
      <c r="S44" s="38">
        <f t="shared" si="26"/>
        <v>-898.08019365185294</v>
      </c>
      <c r="T44" s="38">
        <f t="shared" si="26"/>
        <v>-916.04179752489017</v>
      </c>
      <c r="U44" s="38">
        <f t="shared" si="26"/>
        <v>0</v>
      </c>
      <c r="V44" s="38">
        <f t="shared" si="26"/>
        <v>0</v>
      </c>
      <c r="W44" s="38">
        <f t="shared" si="26"/>
        <v>0</v>
      </c>
      <c r="X44" s="38">
        <f t="shared" si="26"/>
        <v>0</v>
      </c>
      <c r="Y44" s="38">
        <f t="shared" si="26"/>
        <v>0</v>
      </c>
      <c r="Z44" s="38">
        <f t="shared" si="26"/>
        <v>0</v>
      </c>
      <c r="AB44" s="96">
        <f t="shared" ref="AB44:AB49" si="27">SUM(D44:AA44)</f>
        <v>-23008.018754064142</v>
      </c>
    </row>
    <row r="45" spans="1:29" x14ac:dyDescent="0.25">
      <c r="B45" s="27"/>
      <c r="C45" s="20" t="s">
        <v>28</v>
      </c>
      <c r="E45" s="38">
        <f t="shared" ref="E45:Z45" si="28">+E20</f>
        <v>0</v>
      </c>
      <c r="F45" s="38">
        <f t="shared" si="28"/>
        <v>0</v>
      </c>
      <c r="G45" s="38">
        <f t="shared" si="28"/>
        <v>0</v>
      </c>
      <c r="H45" s="38">
        <f t="shared" si="28"/>
        <v>551.96081099999992</v>
      </c>
      <c r="I45" s="38">
        <f t="shared" si="28"/>
        <v>2074.2106266000001</v>
      </c>
      <c r="J45" s="38">
        <f t="shared" si="28"/>
        <v>3131.2283619153604</v>
      </c>
      <c r="K45" s="38">
        <f t="shared" si="28"/>
        <v>3193.8529291536674</v>
      </c>
      <c r="L45" s="38">
        <f t="shared" si="28"/>
        <v>3257.7299877367404</v>
      </c>
      <c r="M45" s="38">
        <f t="shared" si="28"/>
        <v>3322.8845874914755</v>
      </c>
      <c r="N45" s="38">
        <f t="shared" si="28"/>
        <v>2396.7942099738339</v>
      </c>
      <c r="O45" s="38">
        <f t="shared" si="28"/>
        <v>1075.388435723921</v>
      </c>
      <c r="P45" s="38">
        <f t="shared" si="28"/>
        <v>1010.8914828647708</v>
      </c>
      <c r="Q45" s="38">
        <f t="shared" si="28"/>
        <v>1011.5470147878059</v>
      </c>
      <c r="R45" s="38">
        <f t="shared" si="28"/>
        <v>986.36166489089828</v>
      </c>
      <c r="S45" s="38">
        <f t="shared" si="28"/>
        <v>977.38676549566992</v>
      </c>
      <c r="T45" s="38">
        <f t="shared" si="28"/>
        <v>990.71628919886928</v>
      </c>
      <c r="U45" s="38">
        <f t="shared" si="28"/>
        <v>0</v>
      </c>
      <c r="V45" s="38">
        <f t="shared" si="28"/>
        <v>0</v>
      </c>
      <c r="W45" s="38">
        <f t="shared" si="28"/>
        <v>0</v>
      </c>
      <c r="X45" s="38">
        <f t="shared" si="28"/>
        <v>0</v>
      </c>
      <c r="Y45" s="38">
        <f t="shared" si="28"/>
        <v>0</v>
      </c>
      <c r="Z45" s="38">
        <f t="shared" si="28"/>
        <v>0</v>
      </c>
      <c r="AB45" s="96">
        <f t="shared" si="27"/>
        <v>23980.953166833013</v>
      </c>
    </row>
    <row r="46" spans="1:29" x14ac:dyDescent="0.25">
      <c r="B46" s="27"/>
      <c r="C46" s="20" t="s">
        <v>298</v>
      </c>
      <c r="E46" s="38">
        <f>+E33</f>
        <v>0</v>
      </c>
      <c r="F46" s="38">
        <f>+F33</f>
        <v>0</v>
      </c>
      <c r="G46" s="38">
        <v>0</v>
      </c>
      <c r="H46" s="38">
        <f t="shared" ref="H46:Z46" si="29">+H33</f>
        <v>36.313211250000009</v>
      </c>
      <c r="I46" s="38">
        <f t="shared" si="29"/>
        <v>172.85088555000002</v>
      </c>
      <c r="J46" s="38">
        <f t="shared" si="29"/>
        <v>317.35422586980008</v>
      </c>
      <c r="K46" s="38">
        <f t="shared" si="29"/>
        <v>323.70131038719603</v>
      </c>
      <c r="L46" s="38">
        <f t="shared" si="29"/>
        <v>330.17533659493995</v>
      </c>
      <c r="M46" s="38">
        <f t="shared" si="29"/>
        <v>336.7788433268388</v>
      </c>
      <c r="N46" s="38">
        <f t="shared" si="29"/>
        <v>343.51442019337554</v>
      </c>
      <c r="O46" s="38">
        <f t="shared" si="29"/>
        <v>350.38470859724305</v>
      </c>
      <c r="P46" s="38">
        <f t="shared" si="29"/>
        <v>336.82020966665982</v>
      </c>
      <c r="Q46" s="38">
        <f t="shared" si="29"/>
        <v>277.11803803120483</v>
      </c>
      <c r="R46" s="38">
        <f t="shared" si="29"/>
        <v>200.10661315774072</v>
      </c>
      <c r="S46" s="38">
        <f t="shared" si="29"/>
        <v>165.22722988149303</v>
      </c>
      <c r="T46" s="38">
        <f t="shared" si="29"/>
        <v>115.65291334553547</v>
      </c>
      <c r="U46" s="38">
        <f t="shared" si="29"/>
        <v>0</v>
      </c>
      <c r="V46" s="38">
        <f t="shared" si="29"/>
        <v>0</v>
      </c>
      <c r="W46" s="38">
        <f t="shared" si="29"/>
        <v>0</v>
      </c>
      <c r="X46" s="38">
        <f t="shared" si="29"/>
        <v>0</v>
      </c>
      <c r="Y46" s="38">
        <f t="shared" si="29"/>
        <v>0</v>
      </c>
      <c r="Z46" s="38">
        <f t="shared" si="29"/>
        <v>0</v>
      </c>
      <c r="AB46" s="96">
        <f t="shared" si="27"/>
        <v>3305.9979458520279</v>
      </c>
    </row>
    <row r="47" spans="1:29" x14ac:dyDescent="0.25">
      <c r="B47" s="27"/>
      <c r="C47" s="20" t="s">
        <v>299</v>
      </c>
      <c r="D47" s="38"/>
      <c r="E47" s="38">
        <v>0</v>
      </c>
      <c r="F47" s="38">
        <v>0</v>
      </c>
      <c r="G47" s="38">
        <v>0</v>
      </c>
      <c r="H47" s="38">
        <f t="shared" ref="H47:Z47" si="30">+H34</f>
        <v>0</v>
      </c>
      <c r="I47" s="38">
        <f t="shared" si="30"/>
        <v>0.55240614761519546</v>
      </c>
      <c r="J47" s="38">
        <f t="shared" si="30"/>
        <v>54.509901667311517</v>
      </c>
      <c r="K47" s="38">
        <f t="shared" si="30"/>
        <v>56.753690192613597</v>
      </c>
      <c r="L47" s="38">
        <f t="shared" si="30"/>
        <v>58.799660696309104</v>
      </c>
      <c r="M47" s="38">
        <f t="shared" si="30"/>
        <v>131.01450501595392</v>
      </c>
      <c r="N47" s="38">
        <f t="shared" si="30"/>
        <v>1236.444457509017</v>
      </c>
      <c r="O47" s="38">
        <f t="shared" si="30"/>
        <v>1451.0021622862316</v>
      </c>
      <c r="P47" s="38">
        <f t="shared" si="30"/>
        <v>1480.9022266931549</v>
      </c>
      <c r="Q47" s="38">
        <f t="shared" si="30"/>
        <v>1272.7107529485857</v>
      </c>
      <c r="R47" s="38">
        <f t="shared" si="30"/>
        <v>979.63808146570022</v>
      </c>
      <c r="S47" s="38">
        <f t="shared" si="30"/>
        <v>793.76786275135998</v>
      </c>
      <c r="T47" s="38">
        <f t="shared" si="30"/>
        <v>500.31884088216549</v>
      </c>
      <c r="U47" s="38">
        <f t="shared" si="30"/>
        <v>0.2501605496946393</v>
      </c>
      <c r="V47" s="38">
        <f t="shared" si="30"/>
        <v>0.12221253330667746</v>
      </c>
      <c r="W47" s="38">
        <f t="shared" si="30"/>
        <v>2.0707106972227746E-2</v>
      </c>
      <c r="X47" s="38">
        <f t="shared" si="30"/>
        <v>0</v>
      </c>
      <c r="Y47" s="38">
        <f t="shared" si="30"/>
        <v>0</v>
      </c>
      <c r="Z47" s="38">
        <f t="shared" si="30"/>
        <v>0</v>
      </c>
      <c r="AB47" s="96">
        <f t="shared" si="27"/>
        <v>8016.8076284459921</v>
      </c>
    </row>
    <row r="48" spans="1:29" x14ac:dyDescent="0.25">
      <c r="B48" s="27"/>
      <c r="C48" s="20" t="s">
        <v>300</v>
      </c>
      <c r="E48" s="38">
        <f>+E35</f>
        <v>0</v>
      </c>
      <c r="F48" s="38">
        <f>+F35</f>
        <v>0</v>
      </c>
      <c r="G48" s="38">
        <v>0</v>
      </c>
      <c r="H48" s="38">
        <f t="shared" ref="H48:Z48" si="31">+H35</f>
        <v>27.598040549999993</v>
      </c>
      <c r="I48" s="38">
        <f t="shared" si="31"/>
        <v>103.60005010047689</v>
      </c>
      <c r="J48" s="38">
        <f t="shared" si="31"/>
        <v>145.65943776230574</v>
      </c>
      <c r="K48" s="38">
        <f t="shared" si="31"/>
        <v>148.34190841916063</v>
      </c>
      <c r="L48" s="38">
        <f t="shared" si="31"/>
        <v>151.12656724757517</v>
      </c>
      <c r="M48" s="38">
        <f t="shared" si="31"/>
        <v>139.94132837138295</v>
      </c>
      <c r="N48" s="38">
        <f t="shared" si="31"/>
        <v>120.68783631375618</v>
      </c>
      <c r="O48" s="38">
        <f t="shared" si="31"/>
        <v>359.00416160450231</v>
      </c>
      <c r="P48" s="38">
        <f t="shared" si="31"/>
        <v>346.17923733452767</v>
      </c>
      <c r="Q48" s="38">
        <f t="shared" si="31"/>
        <v>284.9877487919382</v>
      </c>
      <c r="R48" s="38">
        <f t="shared" si="31"/>
        <v>210.56852787808896</v>
      </c>
      <c r="S48" s="38">
        <f t="shared" si="31"/>
        <v>165.70518271246476</v>
      </c>
      <c r="T48" s="38">
        <f t="shared" si="31"/>
        <v>101.69328038338551</v>
      </c>
      <c r="U48" s="38">
        <f t="shared" si="31"/>
        <v>0</v>
      </c>
      <c r="V48" s="38">
        <f t="shared" si="31"/>
        <v>0</v>
      </c>
      <c r="W48" s="38">
        <f t="shared" si="31"/>
        <v>0</v>
      </c>
      <c r="X48" s="38">
        <f t="shared" si="31"/>
        <v>0</v>
      </c>
      <c r="Y48" s="38">
        <f t="shared" si="31"/>
        <v>0</v>
      </c>
      <c r="Z48" s="38">
        <f t="shared" si="31"/>
        <v>0</v>
      </c>
      <c r="AB48" s="96">
        <f t="shared" si="27"/>
        <v>2305.0933074695649</v>
      </c>
    </row>
    <row r="49" spans="2:29" x14ac:dyDescent="0.25">
      <c r="B49" s="27"/>
      <c r="C49" s="20" t="s">
        <v>301</v>
      </c>
      <c r="E49" s="38">
        <f>+E36</f>
        <v>0</v>
      </c>
      <c r="F49" s="38">
        <f>+F36</f>
        <v>0</v>
      </c>
      <c r="G49" s="38">
        <v>0</v>
      </c>
      <c r="H49" s="38">
        <f t="shared" ref="H49:Z49" si="32">+H36</f>
        <v>110.39216219999999</v>
      </c>
      <c r="I49" s="38">
        <f t="shared" si="32"/>
        <v>414.40020040190768</v>
      </c>
      <c r="J49" s="38">
        <f t="shared" si="32"/>
        <v>582.63775104922286</v>
      </c>
      <c r="K49" s="38">
        <f t="shared" si="32"/>
        <v>593.36763367664253</v>
      </c>
      <c r="L49" s="38">
        <f t="shared" si="32"/>
        <v>604.5062689903009</v>
      </c>
      <c r="M49" s="38">
        <f t="shared" si="32"/>
        <v>559.76531348553192</v>
      </c>
      <c r="N49" s="38">
        <f t="shared" si="32"/>
        <v>482.75134525502472</v>
      </c>
      <c r="O49" s="38">
        <f t="shared" si="32"/>
        <v>1436.0166464180095</v>
      </c>
      <c r="P49" s="38">
        <f t="shared" si="32"/>
        <v>1384.7169493381107</v>
      </c>
      <c r="Q49" s="38">
        <f t="shared" si="32"/>
        <v>1139.9509951677521</v>
      </c>
      <c r="R49" s="38">
        <f t="shared" si="32"/>
        <v>842.27411151235594</v>
      </c>
      <c r="S49" s="38">
        <f t="shared" si="32"/>
        <v>662.82073084985905</v>
      </c>
      <c r="T49" s="38">
        <f t="shared" si="32"/>
        <v>406.77312153354222</v>
      </c>
      <c r="U49" s="38">
        <f t="shared" si="32"/>
        <v>0</v>
      </c>
      <c r="V49" s="38">
        <f t="shared" si="32"/>
        <v>0</v>
      </c>
      <c r="W49" s="38">
        <f t="shared" si="32"/>
        <v>0</v>
      </c>
      <c r="X49" s="38">
        <f t="shared" si="32"/>
        <v>0</v>
      </c>
      <c r="Y49" s="38">
        <f t="shared" si="32"/>
        <v>0</v>
      </c>
      <c r="Z49" s="38">
        <f t="shared" si="32"/>
        <v>0</v>
      </c>
      <c r="AB49" s="96">
        <f t="shared" si="27"/>
        <v>9220.3732298782597</v>
      </c>
    </row>
    <row r="50" spans="2:29" x14ac:dyDescent="0.25">
      <c r="B50" s="27"/>
      <c r="E50" s="38"/>
      <c r="F50" s="38"/>
      <c r="G50" s="38"/>
      <c r="H50" s="38"/>
      <c r="I50" s="38"/>
      <c r="J50" s="38"/>
      <c r="K50" s="38"/>
      <c r="L50" s="38"/>
      <c r="M50" s="38"/>
      <c r="N50" s="38"/>
      <c r="O50" s="38"/>
      <c r="P50" s="38"/>
      <c r="Q50" s="38"/>
      <c r="R50" s="38"/>
      <c r="S50" s="38"/>
      <c r="T50" s="38"/>
      <c r="U50" s="38"/>
      <c r="V50" s="38"/>
      <c r="W50" s="38"/>
      <c r="X50" s="38"/>
      <c r="Y50" s="38"/>
      <c r="Z50" s="38"/>
      <c r="AB50" s="96"/>
      <c r="AC50" s="6">
        <f>SUM(AB44:AB49)</f>
        <v>23821.206524414716</v>
      </c>
    </row>
    <row r="51" spans="2:29" x14ac:dyDescent="0.25">
      <c r="B51" s="46" t="s">
        <v>260</v>
      </c>
      <c r="D51" s="132">
        <v>2017</v>
      </c>
      <c r="E51" s="270">
        <v>2018</v>
      </c>
      <c r="F51" s="270">
        <f>+E51+1</f>
        <v>2019</v>
      </c>
      <c r="G51" s="270">
        <f t="shared" ref="G51:Z51" si="33">+F51+1</f>
        <v>2020</v>
      </c>
      <c r="H51" s="270">
        <f t="shared" si="33"/>
        <v>2021</v>
      </c>
      <c r="I51" s="270">
        <f t="shared" si="33"/>
        <v>2022</v>
      </c>
      <c r="J51" s="270">
        <f t="shared" si="33"/>
        <v>2023</v>
      </c>
      <c r="K51" s="270">
        <f t="shared" si="33"/>
        <v>2024</v>
      </c>
      <c r="L51" s="270">
        <f t="shared" si="33"/>
        <v>2025</v>
      </c>
      <c r="M51" s="270">
        <f t="shared" si="33"/>
        <v>2026</v>
      </c>
      <c r="N51" s="270">
        <f t="shared" si="33"/>
        <v>2027</v>
      </c>
      <c r="O51" s="270">
        <f t="shared" si="33"/>
        <v>2028</v>
      </c>
      <c r="P51" s="270">
        <f t="shared" si="33"/>
        <v>2029</v>
      </c>
      <c r="Q51" s="270">
        <f t="shared" si="33"/>
        <v>2030</v>
      </c>
      <c r="R51" s="270">
        <f t="shared" si="33"/>
        <v>2031</v>
      </c>
      <c r="S51" s="270">
        <f t="shared" si="33"/>
        <v>2032</v>
      </c>
      <c r="T51" s="270">
        <f t="shared" si="33"/>
        <v>2033</v>
      </c>
      <c r="U51" s="270">
        <f t="shared" si="33"/>
        <v>2034</v>
      </c>
      <c r="V51" s="270">
        <f t="shared" si="33"/>
        <v>2035</v>
      </c>
      <c r="W51" s="270">
        <f t="shared" si="33"/>
        <v>2036</v>
      </c>
      <c r="X51" s="270">
        <f t="shared" si="33"/>
        <v>2037</v>
      </c>
      <c r="Y51" s="270">
        <f>+X51+1</f>
        <v>2038</v>
      </c>
      <c r="Z51" s="270">
        <f t="shared" si="33"/>
        <v>2039</v>
      </c>
      <c r="AA51"/>
    </row>
    <row r="52" spans="2:29" x14ac:dyDescent="0.25">
      <c r="C52" s="20" t="s">
        <v>103</v>
      </c>
      <c r="E52" s="131">
        <f>'2003 PSC'!S206</f>
        <v>53.755675999999994</v>
      </c>
      <c r="F52" s="131">
        <f>'2003 PSC'!T206</f>
        <v>189.79888679999996</v>
      </c>
      <c r="G52" s="131">
        <f>'2003 PSC'!U206</f>
        <v>150.57378352799998</v>
      </c>
      <c r="H52" s="131">
        <f>'2003 PSC'!V206</f>
        <v>69.885678720256593</v>
      </c>
      <c r="I52" s="131">
        <f>'2003 PSC'!W206</f>
        <v>39.951999418155502</v>
      </c>
      <c r="J52" s="131">
        <f>'2003 PSC'!X206</f>
        <v>70.690827365297011</v>
      </c>
      <c r="K52" s="131">
        <f>'2003 PSC'!Y206</f>
        <v>106.23745454259429</v>
      </c>
      <c r="L52" s="131">
        <f>'2003 PSC'!Z206</f>
        <v>903.40937271317489</v>
      </c>
      <c r="M52" s="131">
        <f>'2003 PSC'!AA206</f>
        <v>1274.4979604538485</v>
      </c>
      <c r="N52" s="131">
        <f>'2003 PSC'!AB206</f>
        <v>1305.6762018312193</v>
      </c>
      <c r="O52" s="131">
        <f>'2003 PSC'!AC206</f>
        <v>2029.9282272811247</v>
      </c>
      <c r="P52" s="131">
        <f>'2003 PSC'!AD206</f>
        <v>2430.8362616206527</v>
      </c>
      <c r="Q52" s="131">
        <f>'2003 PSC'!AE206</f>
        <v>2053.9283016173727</v>
      </c>
      <c r="R52" s="131">
        <f>'2003 PSC'!AF206</f>
        <v>1560.5705745610201</v>
      </c>
      <c r="S52" s="131">
        <f>'2003 PSC'!AG206</f>
        <v>1265.6368910996312</v>
      </c>
      <c r="T52" s="131">
        <f>'2003 PSC'!AH206</f>
        <v>816.31244917141294</v>
      </c>
      <c r="U52" s="131">
        <f>'2003 PSC'!AI206</f>
        <v>0</v>
      </c>
      <c r="V52" s="131">
        <f>'2003 PSC'!AJ206</f>
        <v>0</v>
      </c>
      <c r="W52" s="131">
        <f>'2003 PSC'!AK206</f>
        <v>0</v>
      </c>
      <c r="X52" s="131">
        <f>'2003 PSC'!AL206</f>
        <v>0</v>
      </c>
      <c r="Y52" s="131">
        <f>'2003 PSC'!AM206</f>
        <v>0</v>
      </c>
      <c r="Z52" s="131">
        <f>'2003 PSC'!AN206</f>
        <v>0</v>
      </c>
      <c r="AA52"/>
      <c r="AB52" s="96">
        <f t="shared" ref="AB52:AB55" si="34">SUM(D52:AA52)</f>
        <v>14321.690546723759</v>
      </c>
    </row>
    <row r="53" spans="2:29" x14ac:dyDescent="0.25">
      <c r="C53" s="20" t="s">
        <v>111</v>
      </c>
      <c r="E53" s="131">
        <f>'2005 PSC'!S195</f>
        <v>53.755675999999994</v>
      </c>
      <c r="F53" s="131">
        <f>'2005 PSC'!T195</f>
        <v>189.79888679999996</v>
      </c>
      <c r="G53" s="131">
        <f>'2005 PSC'!U195</f>
        <v>150.57378352799998</v>
      </c>
      <c r="H53" s="131">
        <f>'2005 PSC'!V195</f>
        <v>168.07660194025658</v>
      </c>
      <c r="I53" s="131">
        <f>'2005 PSC'!W195</f>
        <v>413.86303503991542</v>
      </c>
      <c r="J53" s="131">
        <f>'2005 PSC'!X195</f>
        <v>672.10257559292563</v>
      </c>
      <c r="K53" s="131">
        <f>'2005 PSC'!Y195</f>
        <v>817.61301550452117</v>
      </c>
      <c r="L53" s="131">
        <f>'2005 PSC'!Z195</f>
        <v>856.66971801954026</v>
      </c>
      <c r="M53" s="131">
        <f>'2005 PSC'!AA195</f>
        <v>924.59046742326439</v>
      </c>
      <c r="N53" s="131">
        <f>'2005 PSC'!AB195</f>
        <v>1213.0536609226897</v>
      </c>
      <c r="O53" s="131">
        <f>'2005 PSC'!AC195</f>
        <v>1624.8176820672677</v>
      </c>
      <c r="P53" s="131">
        <f>'2005 PSC'!AD195</f>
        <v>2417.4990585237092</v>
      </c>
      <c r="Q53" s="131">
        <f>'2005 PSC'!AE195</f>
        <v>2167.0125736217406</v>
      </c>
      <c r="R53" s="131">
        <f>'2005 PSC'!AF195</f>
        <v>1667.354300530058</v>
      </c>
      <c r="S53" s="131">
        <f>'2005 PSC'!AG195</f>
        <v>1363.5596611382919</v>
      </c>
      <c r="T53" s="131">
        <f>'2005 PSC'!AH195</f>
        <v>889.4619311899088</v>
      </c>
      <c r="U53" s="131">
        <f>'2005 PSC'!AI195</f>
        <v>0</v>
      </c>
      <c r="V53" s="131">
        <f>'2005 PSC'!AJ195</f>
        <v>0</v>
      </c>
      <c r="W53" s="131">
        <f>'2005 PSC'!AK195</f>
        <v>0</v>
      </c>
      <c r="X53" s="131">
        <f>'2005 PSC'!AL195</f>
        <v>0</v>
      </c>
      <c r="Y53" s="131">
        <f>'2005 PSC'!AM195</f>
        <v>0</v>
      </c>
      <c r="Z53" s="131">
        <f>'2005 PSC'!AN195</f>
        <v>0</v>
      </c>
      <c r="AA53"/>
      <c r="AB53" s="96">
        <f t="shared" si="34"/>
        <v>15589.802627842089</v>
      </c>
    </row>
    <row r="54" spans="2:29" x14ac:dyDescent="0.25">
      <c r="C54" s="20" t="s">
        <v>112</v>
      </c>
      <c r="E54" s="131">
        <f>'2011 RA'!S206</f>
        <v>53.755675999999994</v>
      </c>
      <c r="F54" s="131">
        <f>'2011 RA'!T206</f>
        <v>189.79888679999996</v>
      </c>
      <c r="G54" s="131">
        <f>'2011 RA'!U206</f>
        <v>150.57378352799998</v>
      </c>
      <c r="H54" s="131">
        <f>'2011 RA'!V206</f>
        <v>69.885678720256593</v>
      </c>
      <c r="I54" s="131">
        <f>'2011 RA'!W206</f>
        <v>39.951999418155502</v>
      </c>
      <c r="J54" s="131">
        <f>'2011 RA'!X206</f>
        <v>182.96503221071606</v>
      </c>
      <c r="K54" s="131">
        <f>'2011 RA'!Y206</f>
        <v>348.75518334738911</v>
      </c>
      <c r="L54" s="131">
        <f>'2011 RA'!Z206</f>
        <v>384.82613156662183</v>
      </c>
      <c r="M54" s="131">
        <f>'2011 RA'!AA206</f>
        <v>456.69237709081926</v>
      </c>
      <c r="N54" s="131">
        <f>'2011 RA'!AB206</f>
        <v>449.95387258108371</v>
      </c>
      <c r="O54" s="131">
        <f>'2011 RA'!AC206</f>
        <v>1269.8572747540704</v>
      </c>
      <c r="P54" s="131">
        <f>'2011 RA'!AD206</f>
        <v>1821.2058254454305</v>
      </c>
      <c r="Q54" s="131">
        <f>'2011 RA'!AE206</f>
        <v>1547.7035358984162</v>
      </c>
      <c r="R54" s="131">
        <f>'2011 RA'!AF206</f>
        <v>1180.2445723481276</v>
      </c>
      <c r="S54" s="131">
        <f>'2011 RA'!AG206</f>
        <v>959.62510772972655</v>
      </c>
      <c r="T54" s="131">
        <f>'2011 RA'!AH206</f>
        <v>623.6503740690099</v>
      </c>
      <c r="U54" s="131">
        <f>'2011 RA'!AI206</f>
        <v>0</v>
      </c>
      <c r="V54" s="131">
        <f>'2011 RA'!AJ206</f>
        <v>0</v>
      </c>
      <c r="W54" s="131">
        <f>'2011 RA'!AK206</f>
        <v>0</v>
      </c>
      <c r="X54" s="131">
        <f>'2011 RA'!AL206</f>
        <v>0</v>
      </c>
      <c r="Y54" s="131">
        <f>'2011 RA'!AM206</f>
        <v>0</v>
      </c>
      <c r="Z54" s="131">
        <f>'2011 RA'!AN206</f>
        <v>0</v>
      </c>
      <c r="AA54"/>
      <c r="AB54" s="96">
        <f t="shared" si="34"/>
        <v>9729.4453115078231</v>
      </c>
    </row>
    <row r="55" spans="2:29" x14ac:dyDescent="0.25">
      <c r="C55" s="20" t="s">
        <v>113</v>
      </c>
      <c r="E55" s="131">
        <f>'2018 PIFB'!S214</f>
        <v>53.755675999999994</v>
      </c>
      <c r="F55" s="131">
        <f>'2018 PIFB'!T214</f>
        <v>189.79888679999996</v>
      </c>
      <c r="G55" s="131">
        <f>'2018 PIFB'!U214</f>
        <v>150.57378352799998</v>
      </c>
      <c r="H55" s="131">
        <f>'2018 PIFB'!V214</f>
        <v>133.79693052025661</v>
      </c>
      <c r="I55" s="131">
        <f>'2018 PIFB'!W214</f>
        <v>316.95534121624769</v>
      </c>
      <c r="J55" s="131">
        <f>'2018 PIFB'!X214</f>
        <v>558.27460470593599</v>
      </c>
      <c r="K55" s="131">
        <f>'2018 PIFB'!Y214</f>
        <v>570.36296919361928</v>
      </c>
      <c r="L55" s="131">
        <f>'2018 PIFB'!Z214</f>
        <v>590.29011599846331</v>
      </c>
      <c r="M55" s="131">
        <f>'2018 PIFB'!AA214</f>
        <v>678.48882926410022</v>
      </c>
      <c r="N55" s="131">
        <f>'2018 PIFB'!AB214</f>
        <v>1766.5806162850986</v>
      </c>
      <c r="O55" s="131">
        <f>'2018 PIFB'!AC214</f>
        <v>2209.8355008061899</v>
      </c>
      <c r="P55" s="131">
        <f>'2018 PIFB'!AD214</f>
        <v>2209.7939628199101</v>
      </c>
      <c r="Q55" s="131">
        <f>'2018 PIFB'!AE214</f>
        <v>1881.6266746798076</v>
      </c>
      <c r="R55" s="131">
        <f>'2018 PIFB'!AF214</f>
        <v>1438.0595601077705</v>
      </c>
      <c r="S55" s="131">
        <f>'2018 PIFB'!AG214</f>
        <v>1173.4015397036833</v>
      </c>
      <c r="T55" s="131">
        <f>'2018 PIFB'!AH214</f>
        <v>767.34032425661917</v>
      </c>
      <c r="U55" s="131">
        <f>'2018 PIFB'!AI214</f>
        <v>0.2501605496946393</v>
      </c>
      <c r="V55" s="131">
        <f>'2018 PIFB'!AJ214</f>
        <v>0.12221253330667746</v>
      </c>
      <c r="W55" s="131">
        <f>'2018 PIFB'!AK214</f>
        <v>2.0707106972227746E-2</v>
      </c>
      <c r="X55" s="131">
        <f>'2018 PIFB'!AL214</f>
        <v>0</v>
      </c>
      <c r="Y55" s="131">
        <f>'2018 PIFB'!AM214</f>
        <v>0</v>
      </c>
      <c r="Z55" s="131">
        <f>'2018 PIFB'!AN214</f>
        <v>0</v>
      </c>
      <c r="AA55"/>
      <c r="AB55" s="96">
        <f t="shared" si="34"/>
        <v>14689.328396075678</v>
      </c>
    </row>
    <row r="57" spans="2:29" x14ac:dyDescent="0.25">
      <c r="B57" s="46" t="s">
        <v>296</v>
      </c>
      <c r="D57" s="132">
        <v>2017</v>
      </c>
      <c r="E57" s="270">
        <v>2018</v>
      </c>
      <c r="F57" s="270">
        <f>+E57+1</f>
        <v>2019</v>
      </c>
      <c r="G57" s="270">
        <f t="shared" ref="G57:X57" si="35">+F57+1</f>
        <v>2020</v>
      </c>
      <c r="H57" s="270">
        <f t="shared" si="35"/>
        <v>2021</v>
      </c>
      <c r="I57" s="270">
        <f t="shared" si="35"/>
        <v>2022</v>
      </c>
      <c r="J57" s="270">
        <f t="shared" si="35"/>
        <v>2023</v>
      </c>
      <c r="K57" s="270">
        <f t="shared" si="35"/>
        <v>2024</v>
      </c>
      <c r="L57" s="270">
        <f t="shared" si="35"/>
        <v>2025</v>
      </c>
      <c r="M57" s="270">
        <f t="shared" si="35"/>
        <v>2026</v>
      </c>
      <c r="N57" s="270">
        <f t="shared" si="35"/>
        <v>2027</v>
      </c>
      <c r="O57" s="270">
        <f t="shared" si="35"/>
        <v>2028</v>
      </c>
      <c r="P57" s="270">
        <f t="shared" si="35"/>
        <v>2029</v>
      </c>
      <c r="Q57" s="270">
        <f t="shared" si="35"/>
        <v>2030</v>
      </c>
      <c r="R57" s="270">
        <f t="shared" si="35"/>
        <v>2031</v>
      </c>
      <c r="S57" s="270">
        <f t="shared" si="35"/>
        <v>2032</v>
      </c>
      <c r="T57" s="270">
        <f t="shared" si="35"/>
        <v>2033</v>
      </c>
      <c r="U57" s="270">
        <f t="shared" si="35"/>
        <v>2034</v>
      </c>
      <c r="V57" s="270">
        <f t="shared" si="35"/>
        <v>2035</v>
      </c>
      <c r="W57" s="270">
        <f t="shared" si="35"/>
        <v>2036</v>
      </c>
      <c r="X57" s="270">
        <f t="shared" si="35"/>
        <v>2037</v>
      </c>
      <c r="Y57" s="270">
        <f>+X57+1</f>
        <v>2038</v>
      </c>
      <c r="Z57" s="270">
        <f>+Y57+1</f>
        <v>2039</v>
      </c>
      <c r="AA57"/>
    </row>
    <row r="58" spans="2:29" x14ac:dyDescent="0.25">
      <c r="C58" s="20" t="s">
        <v>103</v>
      </c>
      <c r="E58" s="131">
        <f>+'2003 PSC'!S196</f>
        <v>-1303.8876759999998</v>
      </c>
      <c r="F58" s="131">
        <f>+'2003 PSC'!T196</f>
        <v>-4603.7264867999993</v>
      </c>
      <c r="G58" s="131">
        <f>+'2003 PSC'!U196</f>
        <v>-3652.2896795279994</v>
      </c>
      <c r="H58" s="131">
        <f>+'2003 PSC'!V196</f>
        <v>-741.09557551964099</v>
      </c>
      <c r="I58" s="131">
        <f>+'2003 PSC'!W196</f>
        <v>2028.875608786152</v>
      </c>
      <c r="J58" s="131">
        <f>+'2003 PSC'!X196</f>
        <v>3479.9163470498761</v>
      </c>
      <c r="K58" s="131">
        <f>+'2003 PSC'!Y196</f>
        <v>3549.5146739908728</v>
      </c>
      <c r="L58" s="131">
        <f>+'2003 PSC'!Z196</f>
        <v>2483.6917924284726</v>
      </c>
      <c r="M58" s="131">
        <f>+'2003 PSC'!AA196</f>
        <v>1821.9223534529594</v>
      </c>
      <c r="N58" s="131">
        <f>+'2003 PSC'!AB196</f>
        <v>1997.6802702600824</v>
      </c>
      <c r="O58" s="131">
        <f>+'2003 PSC'!AC196</f>
        <v>1753.637513696558</v>
      </c>
      <c r="P58" s="131">
        <f>+'2003 PSC'!AD196</f>
        <v>1328.2851087096626</v>
      </c>
      <c r="Q58" s="131">
        <f>+'2003 PSC'!AE196</f>
        <v>1115.9897378316673</v>
      </c>
      <c r="R58" s="131">
        <f>+'2003 PSC'!AF196</f>
        <v>825.65398385995263</v>
      </c>
      <c r="S58" s="131">
        <f>+'2003 PSC'!AG196</f>
        <v>649.89195129772793</v>
      </c>
      <c r="T58" s="131">
        <f>+'2003 PSC'!AH196</f>
        <v>432.47548829272773</v>
      </c>
      <c r="U58" s="131">
        <f>+'2003 PSC'!AI196</f>
        <v>-972.93441276886983</v>
      </c>
      <c r="V58" s="131">
        <f>+'2003 PSC'!AJ196</f>
        <v>0</v>
      </c>
      <c r="W58" s="131">
        <f>+'2003 PSC'!AK196</f>
        <v>0</v>
      </c>
      <c r="X58" s="131">
        <f>+'2003 PSC'!AL196</f>
        <v>0</v>
      </c>
      <c r="Y58" s="131">
        <f>+'2003 PSC'!AM196</f>
        <v>0</v>
      </c>
      <c r="Z58" s="131">
        <f>+'2003 PSC'!AN196</f>
        <v>0</v>
      </c>
      <c r="AA58"/>
      <c r="AB58" s="96">
        <f t="shared" ref="AB58:AB61" si="36">SUM(D58:AA58)</f>
        <v>10193.600999040205</v>
      </c>
    </row>
    <row r="59" spans="2:29" x14ac:dyDescent="0.25">
      <c r="C59" s="20" t="s">
        <v>111</v>
      </c>
      <c r="E59" s="131">
        <f>+'2005 PSC'!S186</f>
        <v>-1303.8876759999998</v>
      </c>
      <c r="F59" s="131">
        <f>+'2005 PSC'!T186</f>
        <v>-4603.7264867999993</v>
      </c>
      <c r="G59" s="131">
        <f>+'2005 PSC'!U186</f>
        <v>-3652.2896795279994</v>
      </c>
      <c r="H59" s="131">
        <f>+'2005 PSC'!V186</f>
        <v>-839.28649873964093</v>
      </c>
      <c r="I59" s="131">
        <f>+'2005 PSC'!W186</f>
        <v>1654.9645731643923</v>
      </c>
      <c r="J59" s="131">
        <f>+'2005 PSC'!X186</f>
        <v>2848.5648108634687</v>
      </c>
      <c r="K59" s="131">
        <f>+'2005 PSC'!Y186</f>
        <v>2773.4677186810009</v>
      </c>
      <c r="L59" s="131">
        <f>+'2005 PSC'!Z186</f>
        <v>2625.0426294288309</v>
      </c>
      <c r="M59" s="131">
        <f>+'2005 PSC'!AA186</f>
        <v>2171.8298464835434</v>
      </c>
      <c r="N59" s="131">
        <f>+'2005 PSC'!AB186</f>
        <v>2090.3028111686117</v>
      </c>
      <c r="O59" s="131">
        <f>+'2005 PSC'!AC186</f>
        <v>2158.7480589104152</v>
      </c>
      <c r="P59" s="131">
        <f>+'2005 PSC'!AD186</f>
        <v>1341.6223118066066</v>
      </c>
      <c r="Q59" s="131">
        <f>+'2005 PSC'!AE186</f>
        <v>1002.9054658272996</v>
      </c>
      <c r="R59" s="131">
        <f>+'2005 PSC'!AF186</f>
        <v>718.8702578909149</v>
      </c>
      <c r="S59" s="131">
        <f>+'2005 PSC'!AG186</f>
        <v>551.969181259067</v>
      </c>
      <c r="T59" s="131">
        <f>+'2005 PSC'!AH186</f>
        <v>359.32600627423176</v>
      </c>
      <c r="U59" s="131">
        <f>+'2005 PSC'!AI186</f>
        <v>-972.93441276886983</v>
      </c>
      <c r="V59" s="131">
        <f>+'2005 PSC'!AJ186</f>
        <v>0</v>
      </c>
      <c r="W59" s="131">
        <f>+'2005 PSC'!AK186</f>
        <v>0</v>
      </c>
      <c r="X59" s="131">
        <f>+'2005 PSC'!AL186</f>
        <v>0</v>
      </c>
      <c r="Y59" s="131">
        <f>+'2005 PSC'!AM186</f>
        <v>0</v>
      </c>
      <c r="Z59" s="131">
        <f>+'2005 PSC'!AN186</f>
        <v>0</v>
      </c>
      <c r="AA59"/>
      <c r="AB59" s="96">
        <f t="shared" si="36"/>
        <v>8925.4889179218735</v>
      </c>
    </row>
    <row r="60" spans="2:29" x14ac:dyDescent="0.25">
      <c r="C60" s="20" t="s">
        <v>112</v>
      </c>
      <c r="E60" s="131">
        <f>+'2011 RA'!S196</f>
        <v>-1303.8876759999998</v>
      </c>
      <c r="F60" s="131">
        <f>+'2011 RA'!T196</f>
        <v>-4603.7264867999993</v>
      </c>
      <c r="G60" s="131">
        <f>+'2011 RA'!U196</f>
        <v>-3652.2896795279994</v>
      </c>
      <c r="H60" s="131">
        <f>+'2011 RA'!V196</f>
        <v>-741.09557551964099</v>
      </c>
      <c r="I60" s="131">
        <f>+'2011 RA'!W196</f>
        <v>2028.875608786152</v>
      </c>
      <c r="J60" s="131">
        <f>+'2011 RA'!X196</f>
        <v>3337.7023542456782</v>
      </c>
      <c r="K60" s="131">
        <f>+'2011 RA'!Y196</f>
        <v>3242.325550838133</v>
      </c>
      <c r="L60" s="131">
        <f>+'2011 RA'!Z196</f>
        <v>3096.8862158817492</v>
      </c>
      <c r="M60" s="131">
        <f>+'2011 RA'!AA196</f>
        <v>2639.7279368159889</v>
      </c>
      <c r="N60" s="131">
        <f>+'2011 RA'!AB196</f>
        <v>2853.4025995102174</v>
      </c>
      <c r="O60" s="131">
        <f>+'2011 RA'!AC196</f>
        <v>2513.708466223612</v>
      </c>
      <c r="P60" s="131">
        <f>+'2011 RA'!AD196</f>
        <v>1937.9155448848853</v>
      </c>
      <c r="Q60" s="131">
        <f>+'2011 RA'!AE196</f>
        <v>1622.2145035506239</v>
      </c>
      <c r="R60" s="131">
        <f>+'2011 RA'!AF196</f>
        <v>1205.9799860728451</v>
      </c>
      <c r="S60" s="131">
        <f>+'2011 RA'!AG196</f>
        <v>955.90373466763253</v>
      </c>
      <c r="T60" s="131">
        <f>+'2011 RA'!AH196</f>
        <v>625.13756339513066</v>
      </c>
      <c r="U60" s="131">
        <f>+'2011 RA'!AI196</f>
        <v>-972.93441276886983</v>
      </c>
      <c r="V60" s="131">
        <f>+'2011 RA'!AJ196</f>
        <v>0</v>
      </c>
      <c r="W60" s="131">
        <f>+'2011 RA'!AK196</f>
        <v>0</v>
      </c>
      <c r="X60" s="131">
        <f>+'2011 RA'!AL196</f>
        <v>0</v>
      </c>
      <c r="Y60" s="131">
        <f>+'2011 RA'!AM196</f>
        <v>0</v>
      </c>
      <c r="Z60" s="131">
        <f>+'2011 RA'!AN196</f>
        <v>0</v>
      </c>
      <c r="AA60"/>
      <c r="AB60" s="96">
        <f t="shared" si="36"/>
        <v>14785.84623425614</v>
      </c>
    </row>
    <row r="61" spans="2:29" x14ac:dyDescent="0.25">
      <c r="C61" s="20" t="s">
        <v>113</v>
      </c>
      <c r="E61" s="131">
        <f>+'2018 PIFB'!S204</f>
        <v>-1303.8876759999998</v>
      </c>
      <c r="F61" s="131">
        <f>+'2018 PIFB'!T204</f>
        <v>-4603.7264867999993</v>
      </c>
      <c r="G61" s="131">
        <f>+'2018 PIFB'!U204</f>
        <v>-3652.2896795279994</v>
      </c>
      <c r="H61" s="131">
        <f>+'2018 PIFB'!V204</f>
        <v>-805.00682731964093</v>
      </c>
      <c r="I61" s="131">
        <f>+'2018 PIFB'!W204</f>
        <v>1751.8722669880599</v>
      </c>
      <c r="J61" s="131">
        <f>+'2018 PIFB'!X204</f>
        <v>2962.3927817504591</v>
      </c>
      <c r="K61" s="131">
        <f>+'2018 PIFB'!Y204</f>
        <v>3020.7177649919026</v>
      </c>
      <c r="L61" s="131">
        <f>+'2018 PIFB'!Z204</f>
        <v>2891.4222314499079</v>
      </c>
      <c r="M61" s="131">
        <f>+'2018 PIFB'!AA204</f>
        <v>2417.9314846427078</v>
      </c>
      <c r="N61" s="131">
        <f>+'2018 PIFB'!AB204</f>
        <v>1536.775855806203</v>
      </c>
      <c r="O61" s="131">
        <f>+'2018 PIFB'!AC204</f>
        <v>1573.7302401714924</v>
      </c>
      <c r="P61" s="131">
        <f>+'2018 PIFB'!AD204</f>
        <v>1549.3274075104052</v>
      </c>
      <c r="Q61" s="131">
        <f>+'2018 PIFB'!AE204</f>
        <v>1288.2913647692324</v>
      </c>
      <c r="R61" s="131">
        <f>+'2018 PIFB'!AF204</f>
        <v>948.1649983132022</v>
      </c>
      <c r="S61" s="131">
        <f>+'2018 PIFB'!AG204</f>
        <v>742.1273026936758</v>
      </c>
      <c r="T61" s="131">
        <f>+'2018 PIFB'!AH204</f>
        <v>481.44761320752127</v>
      </c>
      <c r="U61" s="131">
        <f>+'2018 PIFB'!AI204</f>
        <v>-972.93441276886983</v>
      </c>
      <c r="V61" s="131">
        <f>+'2018 PIFB'!AJ204</f>
        <v>0</v>
      </c>
      <c r="W61" s="131">
        <f>+'2018 PIFB'!AK204</f>
        <v>0</v>
      </c>
      <c r="X61" s="131">
        <f>+'2018 PIFB'!AL204</f>
        <v>0</v>
      </c>
      <c r="Y61" s="131">
        <f>+'2018 PIFB'!AM204</f>
        <v>0</v>
      </c>
      <c r="Z61" s="131">
        <f>+'2018 PIFB'!AN204</f>
        <v>0</v>
      </c>
      <c r="AA61"/>
      <c r="AB61" s="96">
        <f t="shared" si="36"/>
        <v>9826.3562298782635</v>
      </c>
    </row>
    <row r="62" spans="2:29" x14ac:dyDescent="0.25">
      <c r="AC62" s="6"/>
    </row>
    <row r="86" spans="20:20" x14ac:dyDescent="0.25">
      <c r="T86" s="6">
        <f>10*1.2^20-1</f>
        <v>382.37599924474739</v>
      </c>
    </row>
  </sheetData>
  <mergeCells count="1">
    <mergeCell ref="A1:H1"/>
  </mergeCells>
  <pageMargins left="0.75" right="0.75" top="1" bottom="1" header="0.3" footer="0.3"/>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3"/>
  <sheetViews>
    <sheetView showGridLines="0" tabSelected="1" zoomScale="150" zoomScaleNormal="150" zoomScalePageLayoutView="150" workbookViewId="0">
      <pane ySplit="2" topLeftCell="A3" activePane="bottomLeft" state="frozen"/>
      <selection pane="bottomLeft" activeCell="W8" sqref="W8"/>
    </sheetView>
  </sheetViews>
  <sheetFormatPr defaultColWidth="8.85546875" defaultRowHeight="15" x14ac:dyDescent="0.25"/>
  <cols>
    <col min="1" max="1" width="1.42578125" customWidth="1"/>
    <col min="2" max="2" width="2.140625" customWidth="1"/>
    <col min="3" max="3" width="26.140625" customWidth="1"/>
    <col min="4" max="4" width="10.85546875" customWidth="1"/>
    <col min="5" max="5" width="14.140625" hidden="1" customWidth="1"/>
    <col min="6" max="6" width="10.85546875" customWidth="1"/>
    <col min="7" max="7" width="14.140625" hidden="1" customWidth="1"/>
    <col min="8" max="8" width="10.85546875" customWidth="1"/>
    <col min="9" max="9" width="14.140625" hidden="1" customWidth="1"/>
    <col min="10" max="10" width="10.85546875" customWidth="1"/>
    <col min="11" max="11" width="14.140625" hidden="1" customWidth="1"/>
    <col min="12" max="12" width="4.85546875" customWidth="1"/>
    <col min="13" max="21" width="12.85546875" customWidth="1"/>
    <col min="22" max="22" width="4.85546875" customWidth="1"/>
    <col min="23" max="23" width="16" customWidth="1"/>
    <col min="24" max="51" width="12.85546875" customWidth="1"/>
    <col min="52" max="52" width="15.140625" customWidth="1"/>
    <col min="53" max="58" width="12.85546875" customWidth="1"/>
    <col min="71" max="71" width="6.140625" customWidth="1"/>
  </cols>
  <sheetData>
    <row r="1" spans="1:31" ht="18.75" x14ac:dyDescent="0.3">
      <c r="A1" s="310" t="s">
        <v>240</v>
      </c>
      <c r="B1" s="311"/>
      <c r="C1" s="311"/>
      <c r="D1" s="311"/>
      <c r="E1" s="311"/>
      <c r="F1" s="311"/>
      <c r="G1" s="311"/>
      <c r="H1" s="311"/>
      <c r="I1" s="223"/>
    </row>
    <row r="2" spans="1:31" ht="15.75" x14ac:dyDescent="0.25">
      <c r="B2" s="12"/>
      <c r="C2" t="s">
        <v>23</v>
      </c>
      <c r="T2" s="6"/>
    </row>
    <row r="3" spans="1:31" ht="16.5" thickBot="1" x14ac:dyDescent="0.3">
      <c r="B3" s="12"/>
    </row>
    <row r="4" spans="1:31" ht="19.7" customHeight="1" thickBot="1" x14ac:dyDescent="0.3">
      <c r="B4" s="88" t="s">
        <v>16</v>
      </c>
      <c r="C4" s="89"/>
      <c r="D4" s="205" t="s">
        <v>82</v>
      </c>
      <c r="E4" s="224"/>
      <c r="F4" s="318" t="s">
        <v>1</v>
      </c>
      <c r="G4" s="319"/>
      <c r="H4" s="320"/>
      <c r="I4" s="320"/>
      <c r="J4" s="321"/>
      <c r="K4" s="231"/>
      <c r="M4" s="241" t="s">
        <v>244</v>
      </c>
      <c r="N4" s="242"/>
      <c r="O4" s="92" t="s">
        <v>103</v>
      </c>
      <c r="P4" s="92" t="s">
        <v>111</v>
      </c>
      <c r="Q4" s="92" t="s">
        <v>112</v>
      </c>
      <c r="R4" s="92" t="s">
        <v>113</v>
      </c>
      <c r="S4" s="322" t="s">
        <v>272</v>
      </c>
      <c r="T4" s="323"/>
      <c r="U4" s="324"/>
      <c r="W4" s="314" t="s">
        <v>278</v>
      </c>
      <c r="X4" s="315"/>
      <c r="Y4" s="315"/>
      <c r="Z4" s="315"/>
      <c r="AA4" s="315"/>
      <c r="AB4" s="315"/>
      <c r="AC4" s="315"/>
      <c r="AD4" s="316"/>
      <c r="AE4" s="317"/>
    </row>
    <row r="5" spans="1:31" ht="15.75" thickBot="1" x14ac:dyDescent="0.3">
      <c r="B5" s="68" t="s">
        <v>12</v>
      </c>
      <c r="C5" s="57"/>
      <c r="D5" s="70"/>
      <c r="E5" s="206"/>
      <c r="F5" s="206"/>
      <c r="G5" s="57"/>
      <c r="H5" s="57"/>
      <c r="I5" s="57"/>
      <c r="J5" s="58"/>
      <c r="K5" s="54"/>
      <c r="M5" s="244"/>
      <c r="N5" s="245"/>
      <c r="O5" s="250"/>
      <c r="P5" s="250"/>
      <c r="Q5" s="250"/>
      <c r="R5" s="250"/>
      <c r="S5" s="251"/>
      <c r="T5" s="251"/>
      <c r="U5" s="251"/>
      <c r="W5" s="288" t="s">
        <v>274</v>
      </c>
      <c r="X5" s="312" t="s">
        <v>103</v>
      </c>
      <c r="Y5" s="313"/>
      <c r="Z5" s="312" t="s">
        <v>111</v>
      </c>
      <c r="AA5" s="313"/>
      <c r="AB5" s="312" t="s">
        <v>112</v>
      </c>
      <c r="AC5" s="313"/>
      <c r="AD5" s="312" t="s">
        <v>113</v>
      </c>
      <c r="AE5" s="313"/>
    </row>
    <row r="6" spans="1:31" ht="15.75" thickBot="1" x14ac:dyDescent="0.3">
      <c r="B6" s="61"/>
      <c r="C6" s="54" t="s">
        <v>305</v>
      </c>
      <c r="D6" s="66">
        <v>2021</v>
      </c>
      <c r="E6" s="225"/>
      <c r="F6" s="61"/>
      <c r="G6" s="54"/>
      <c r="H6" s="54"/>
      <c r="I6" s="54"/>
      <c r="J6" s="60"/>
      <c r="K6" s="54"/>
      <c r="M6" s="246" t="s">
        <v>245</v>
      </c>
      <c r="N6" s="49"/>
      <c r="O6" s="252"/>
      <c r="P6" s="252"/>
      <c r="Q6" s="252"/>
      <c r="R6" s="252"/>
      <c r="S6" s="262" t="s">
        <v>103</v>
      </c>
      <c r="T6" s="262" t="s">
        <v>111</v>
      </c>
      <c r="U6" s="262" t="s">
        <v>113</v>
      </c>
      <c r="W6" s="271">
        <v>70</v>
      </c>
      <c r="X6" s="219">
        <f>+'2003 PSC'!G229</f>
        <v>14346.67354672376</v>
      </c>
      <c r="Y6" s="220">
        <f>+'2003 PSC'!I229</f>
        <v>0.59941918561875795</v>
      </c>
      <c r="Z6" s="219">
        <f>+'2005 PSC'!G218</f>
        <v>15614.78562784209</v>
      </c>
      <c r="AA6" s="220">
        <f>+'2005 PSC'!I218</f>
        <v>0.65240224879794662</v>
      </c>
      <c r="AB6" s="219">
        <f>+'2011 RA'!G229</f>
        <v>9754.4283115078233</v>
      </c>
      <c r="AC6" s="220">
        <f>+'2011 RA'!I229</f>
        <v>0.40755032555932169</v>
      </c>
      <c r="AD6" s="219">
        <f>+'2018 PIFB'!G237</f>
        <v>14714.311396075678</v>
      </c>
      <c r="AE6" s="220">
        <f>+'2018 PIFB'!I237</f>
        <v>0.6147693870225468</v>
      </c>
    </row>
    <row r="7" spans="1:31" ht="15.75" thickBot="1" x14ac:dyDescent="0.3">
      <c r="B7" s="61"/>
      <c r="C7" s="54" t="s">
        <v>306</v>
      </c>
      <c r="D7" s="120">
        <f>+'Field Profiles'!E12</f>
        <v>560.00000000000068</v>
      </c>
      <c r="E7" s="226"/>
      <c r="F7" s="61" t="s">
        <v>241</v>
      </c>
      <c r="G7" s="54"/>
      <c r="H7" s="54"/>
      <c r="I7" s="54"/>
      <c r="J7" s="60"/>
      <c r="K7" s="54"/>
      <c r="M7" s="247" t="s">
        <v>246</v>
      </c>
      <c r="N7" s="49"/>
      <c r="O7" s="253">
        <f>'2003 PSC'!E200</f>
        <v>0</v>
      </c>
      <c r="P7" s="253">
        <f>'2005 PSC'!E76</f>
        <v>3746.306575863111</v>
      </c>
      <c r="Q7" s="253">
        <f>'2011 RA'!E76</f>
        <v>0</v>
      </c>
      <c r="R7" s="253">
        <f>'2018 PIFB'!E82</f>
        <v>3305.9979458520279</v>
      </c>
      <c r="S7" s="253">
        <f t="shared" ref="S7:S12" si="0">Q7-O7</f>
        <v>0</v>
      </c>
      <c r="T7" s="253">
        <f t="shared" ref="T7:T12" si="1">+Q7-P7</f>
        <v>-3746.306575863111</v>
      </c>
      <c r="U7" s="253">
        <f t="shared" ref="U7:U12" si="2">+Q7-R7</f>
        <v>-3305.9979458520279</v>
      </c>
      <c r="W7" s="271">
        <v>85</v>
      </c>
      <c r="X7" s="219">
        <f>+'2003 PSC'!G230</f>
        <v>21024.20136271324</v>
      </c>
      <c r="Y7" s="220">
        <f>+'2003 PSC'!I230</f>
        <v>0.61892242337557757</v>
      </c>
      <c r="Z7" s="219">
        <f>+'2005 PSC'!G219</f>
        <v>22990.811530784747</v>
      </c>
      <c r="AA7" s="220">
        <f>+'2005 PSC'!I219</f>
        <v>0.67681661445845764</v>
      </c>
      <c r="AB7" s="219">
        <f>+'2011 RA'!G230</f>
        <v>14870.183089472157</v>
      </c>
      <c r="AC7" s="220">
        <f>+'2011 RA'!I230</f>
        <v>0.4377569256969342</v>
      </c>
      <c r="AD7" s="219">
        <f>+'2018 PIFB'!G238</f>
        <v>21851.52973440168</v>
      </c>
      <c r="AE7" s="220">
        <f>+'2018 PIFB'!I238</f>
        <v>0.6432703438097539</v>
      </c>
    </row>
    <row r="8" spans="1:31" ht="15.75" thickBot="1" x14ac:dyDescent="0.3">
      <c r="B8" s="68" t="s">
        <v>14</v>
      </c>
      <c r="C8" s="57"/>
      <c r="D8" s="70"/>
      <c r="E8" s="206"/>
      <c r="F8" s="206"/>
      <c r="G8" s="57"/>
      <c r="H8" s="57"/>
      <c r="I8" s="57"/>
      <c r="J8" s="58"/>
      <c r="K8" s="54"/>
      <c r="M8" s="247" t="s">
        <v>247</v>
      </c>
      <c r="N8" s="49"/>
      <c r="O8" s="253">
        <f>'2003 PSC'!E138</f>
        <v>595.70893165031168</v>
      </c>
      <c r="P8" s="253">
        <f>'2005 PSC'!E138</f>
        <v>522.25193996672147</v>
      </c>
      <c r="Q8" s="253">
        <f>'2011 RA'!E138</f>
        <v>595.70893165031168</v>
      </c>
      <c r="R8" s="253">
        <f>'2018 PIFB'!E146</f>
        <v>568.02109447956468</v>
      </c>
      <c r="S8" s="253">
        <f t="shared" si="0"/>
        <v>0</v>
      </c>
      <c r="T8" s="253">
        <f t="shared" si="1"/>
        <v>73.456991683590218</v>
      </c>
      <c r="U8" s="253">
        <f t="shared" si="2"/>
        <v>27.687837170747002</v>
      </c>
      <c r="W8" s="271">
        <v>100</v>
      </c>
      <c r="X8" s="219">
        <f>+'2003 PSC'!G231</f>
        <v>27714.17894796998</v>
      </c>
      <c r="Y8" s="220">
        <f>+'2003 PSC'!I231</f>
        <v>0.62981343836061199</v>
      </c>
      <c r="Z8" s="219">
        <f>+'2005 PSC'!G220</f>
        <v>30588.09099842158</v>
      </c>
      <c r="AA8" s="220">
        <f>+'2005 PSC'!I220</f>
        <v>0.69512399413926329</v>
      </c>
      <c r="AB8" s="219">
        <f>+'2011 RA'!G231</f>
        <v>19985.937867436489</v>
      </c>
      <c r="AC8" s="220">
        <f>+'2011 RA'!I231</f>
        <v>0.45418672769570684</v>
      </c>
      <c r="AD8" s="219">
        <f>+'2018 PIFB'!G239</f>
        <v>29838.14625693786</v>
      </c>
      <c r="AE8" s="220">
        <f>+'2018 PIFB'!I239</f>
        <v>0.67807520671993571</v>
      </c>
    </row>
    <row r="9" spans="1:31" x14ac:dyDescent="0.25">
      <c r="B9" s="61"/>
      <c r="C9" s="54" t="s">
        <v>307</v>
      </c>
      <c r="D9" s="146">
        <v>70</v>
      </c>
      <c r="E9" s="227"/>
      <c r="F9" s="61" t="s">
        <v>242</v>
      </c>
      <c r="G9" s="54"/>
      <c r="H9" s="54"/>
      <c r="I9" s="54"/>
      <c r="J9" s="60"/>
      <c r="K9" s="54"/>
      <c r="M9" s="247" t="s">
        <v>248</v>
      </c>
      <c r="N9" s="49"/>
      <c r="O9" s="253">
        <f>'2003 PSC'!E158</f>
        <v>8072.3068655494199</v>
      </c>
      <c r="P9" s="253">
        <f>'2005 PSC'!E158</f>
        <v>6235.8820734596611</v>
      </c>
      <c r="Q9" s="253">
        <f>'2011 RA'!E158</f>
        <v>8072.3068655494199</v>
      </c>
      <c r="R9" s="253">
        <f>'2018 PIFB'!E174</f>
        <v>7448.7865339664277</v>
      </c>
      <c r="S9" s="253">
        <f t="shared" si="0"/>
        <v>0</v>
      </c>
      <c r="T9" s="253">
        <f t="shared" si="1"/>
        <v>1836.4247920897587</v>
      </c>
      <c r="U9" s="253">
        <f t="shared" si="2"/>
        <v>623.52033158299218</v>
      </c>
    </row>
    <row r="10" spans="1:31" x14ac:dyDescent="0.25">
      <c r="B10" s="61"/>
      <c r="C10" s="54" t="s">
        <v>308</v>
      </c>
      <c r="D10" s="146">
        <v>0</v>
      </c>
      <c r="E10" s="227"/>
      <c r="F10" s="61" t="s">
        <v>242</v>
      </c>
      <c r="G10" s="54"/>
      <c r="H10" s="54"/>
      <c r="I10" s="54"/>
      <c r="J10" s="60"/>
      <c r="K10" s="54"/>
      <c r="M10" s="247" t="s">
        <v>249</v>
      </c>
      <c r="N10" s="49"/>
      <c r="O10" s="254">
        <f>'2003 PSC'!E186</f>
        <v>4592.245235215938</v>
      </c>
      <c r="P10" s="254">
        <f>'2005 PSC'!E176</f>
        <v>4023.9325242445052</v>
      </c>
      <c r="Q10" s="254">
        <f>'2011 RA'!E186</f>
        <v>0</v>
      </c>
      <c r="R10" s="254">
        <f>'2018 PIFB'!E194</f>
        <v>2305.0933074695649</v>
      </c>
      <c r="S10" s="254">
        <f t="shared" si="0"/>
        <v>-4592.245235215938</v>
      </c>
      <c r="T10" s="254">
        <f t="shared" si="1"/>
        <v>-4023.9325242445052</v>
      </c>
      <c r="U10" s="254">
        <f t="shared" si="2"/>
        <v>-2305.0933074695649</v>
      </c>
    </row>
    <row r="11" spans="1:31" x14ac:dyDescent="0.25">
      <c r="B11" s="68" t="s">
        <v>15</v>
      </c>
      <c r="C11" s="57"/>
      <c r="D11" s="302"/>
      <c r="E11" s="206"/>
      <c r="F11" s="206"/>
      <c r="G11" s="57"/>
      <c r="H11" s="57"/>
      <c r="I11" s="57"/>
      <c r="J11" s="58"/>
      <c r="K11" s="54"/>
      <c r="M11" s="247" t="s">
        <v>250</v>
      </c>
      <c r="N11" s="49"/>
      <c r="O11" s="253">
        <f>+'2003 PSC'!F217</f>
        <v>14346.67354672376</v>
      </c>
      <c r="P11" s="253">
        <f>+'2005 PSC'!F206</f>
        <v>15614.78562784209</v>
      </c>
      <c r="Q11" s="253">
        <f>+'2011 RA'!F217</f>
        <v>9754.4283115078233</v>
      </c>
      <c r="R11" s="253">
        <f>+'2018 PIFB'!F225</f>
        <v>14714.311396075678</v>
      </c>
      <c r="S11" s="253">
        <f t="shared" si="0"/>
        <v>-4592.2452352159362</v>
      </c>
      <c r="T11" s="253">
        <f t="shared" si="1"/>
        <v>-5860.3573163342662</v>
      </c>
      <c r="U11" s="253">
        <f t="shared" si="2"/>
        <v>-4959.8830845678549</v>
      </c>
    </row>
    <row r="12" spans="1:31" x14ac:dyDescent="0.25">
      <c r="B12" s="61"/>
      <c r="C12" s="49" t="s">
        <v>50</v>
      </c>
      <c r="D12" s="67">
        <v>0.02</v>
      </c>
      <c r="E12" s="228"/>
      <c r="F12" s="61" t="s">
        <v>242</v>
      </c>
      <c r="G12" s="54"/>
      <c r="H12" s="54"/>
      <c r="I12" s="54"/>
      <c r="J12" s="60"/>
      <c r="K12" s="54"/>
      <c r="M12" s="247" t="s">
        <v>251</v>
      </c>
      <c r="N12" s="49"/>
      <c r="O12" s="255">
        <f>O11/(O11+O15)</f>
        <v>0.59941918561875795</v>
      </c>
      <c r="P12" s="255">
        <f>P11/(P11+P15)</f>
        <v>0.65240224879794662</v>
      </c>
      <c r="Q12" s="255">
        <f>Q11/(Q11+Q15)</f>
        <v>0.40755032555932169</v>
      </c>
      <c r="R12" s="255">
        <f>R11/(R11+R15)</f>
        <v>0.6147693870225468</v>
      </c>
      <c r="S12" s="256">
        <f t="shared" si="0"/>
        <v>-0.19186886005943626</v>
      </c>
      <c r="T12" s="257">
        <f t="shared" si="1"/>
        <v>-0.24485192323862492</v>
      </c>
      <c r="U12" s="257">
        <f t="shared" si="2"/>
        <v>-0.20721906146322511</v>
      </c>
    </row>
    <row r="13" spans="1:31" x14ac:dyDescent="0.25">
      <c r="B13" s="68" t="s">
        <v>123</v>
      </c>
      <c r="C13" s="69"/>
      <c r="D13" s="70"/>
      <c r="E13" s="57"/>
      <c r="F13" s="206"/>
      <c r="G13" s="57"/>
      <c r="H13" s="57"/>
      <c r="I13" s="57"/>
      <c r="J13" s="58"/>
      <c r="K13" s="54"/>
      <c r="M13" s="221"/>
      <c r="N13" s="49"/>
      <c r="O13" s="252"/>
      <c r="P13" s="252"/>
      <c r="Q13" s="252"/>
      <c r="R13" s="252"/>
      <c r="S13" s="252"/>
      <c r="T13" s="252"/>
      <c r="U13" s="252"/>
    </row>
    <row r="14" spans="1:31" x14ac:dyDescent="0.25">
      <c r="B14" s="61"/>
      <c r="C14" s="54" t="s">
        <v>320</v>
      </c>
      <c r="D14" s="147">
        <f>+'Field Profiles'!E19</f>
        <v>6650.2799999999988</v>
      </c>
      <c r="E14" s="296"/>
      <c r="F14" s="216" t="s">
        <v>241</v>
      </c>
      <c r="G14" s="237"/>
      <c r="H14" s="54"/>
      <c r="I14" s="54"/>
      <c r="J14" s="60"/>
      <c r="K14" s="54"/>
      <c r="M14" s="246" t="s">
        <v>252</v>
      </c>
      <c r="N14" s="49"/>
      <c r="O14" s="252"/>
      <c r="P14" s="252"/>
      <c r="Q14" s="252"/>
      <c r="R14" s="252"/>
      <c r="S14" s="252"/>
      <c r="T14" s="252"/>
      <c r="U14" s="252"/>
    </row>
    <row r="15" spans="1:31" x14ac:dyDescent="0.25">
      <c r="B15" s="61"/>
      <c r="C15" s="54" t="s">
        <v>321</v>
      </c>
      <c r="D15" s="152">
        <f>+'Field Profiles'!E20</f>
        <v>4179.4800000000005</v>
      </c>
      <c r="E15" s="297"/>
      <c r="F15" s="216" t="s">
        <v>241</v>
      </c>
      <c r="G15" s="237"/>
      <c r="H15" s="54"/>
      <c r="I15" s="54"/>
      <c r="J15" s="60"/>
      <c r="K15" s="54"/>
      <c r="M15" s="221" t="s">
        <v>250</v>
      </c>
      <c r="N15" s="49"/>
      <c r="O15" s="253">
        <f>'2003 PSC'!E196</f>
        <v>9587.6179990402052</v>
      </c>
      <c r="P15" s="253">
        <f>'2005 PSC'!E186</f>
        <v>8319.5059179218733</v>
      </c>
      <c r="Q15" s="253">
        <f>'2011 RA'!E196</f>
        <v>14179.86323425614</v>
      </c>
      <c r="R15" s="253">
        <f>'2018 PIFB'!E204</f>
        <v>9220.3732298782634</v>
      </c>
      <c r="S15" s="253">
        <f>Q15-O15</f>
        <v>4592.2452352159344</v>
      </c>
      <c r="T15" s="253">
        <f>+Q15-P15</f>
        <v>5860.3573163342662</v>
      </c>
      <c r="U15" s="253">
        <f>+Q15-R15</f>
        <v>4959.4900043778762</v>
      </c>
    </row>
    <row r="16" spans="1:31" ht="14.45" customHeight="1" x14ac:dyDescent="0.25">
      <c r="B16" s="61"/>
      <c r="C16" s="54" t="s">
        <v>322</v>
      </c>
      <c r="D16" s="147">
        <f>+'Field Profiles'!E21</f>
        <v>10829.759999999998</v>
      </c>
      <c r="E16" s="296"/>
      <c r="F16" s="61"/>
      <c r="G16" s="54"/>
      <c r="H16" s="54"/>
      <c r="I16" s="54"/>
      <c r="J16" s="60"/>
      <c r="K16" s="54"/>
      <c r="M16" s="221" t="s">
        <v>253</v>
      </c>
      <c r="N16" s="49"/>
      <c r="O16" s="252"/>
      <c r="P16" s="252"/>
      <c r="Q16" s="252"/>
      <c r="R16" s="252"/>
      <c r="S16" s="252"/>
      <c r="T16" s="252"/>
      <c r="U16" s="252"/>
    </row>
    <row r="17" spans="2:21" x14ac:dyDescent="0.25">
      <c r="B17" s="61"/>
      <c r="C17" s="54" t="s">
        <v>323</v>
      </c>
      <c r="D17" s="208">
        <f>+D16/D7</f>
        <v>19.338857142857115</v>
      </c>
      <c r="E17" s="298"/>
      <c r="F17" s="61"/>
      <c r="G17" s="54"/>
      <c r="H17" s="54"/>
      <c r="I17" s="54"/>
      <c r="J17" s="60"/>
      <c r="K17" s="54"/>
      <c r="M17" s="247" t="s">
        <v>254</v>
      </c>
      <c r="N17" s="49"/>
      <c r="O17" s="253">
        <f>'2003 PSC'!E211</f>
        <v>1142.5626913042252</v>
      </c>
      <c r="P17" s="253">
        <f>'2005 PSC'!E200</f>
        <v>384.75854816521365</v>
      </c>
      <c r="Q17" s="253">
        <f>'2011 RA'!E211</f>
        <v>2690.0770846439355</v>
      </c>
      <c r="R17" s="253">
        <f>'2018 PIFB'!E219</f>
        <v>750.98816587807266</v>
      </c>
      <c r="S17" s="253">
        <f>Q17-O17</f>
        <v>1547.5143933397103</v>
      </c>
      <c r="T17" s="253">
        <f>+Q17-P17</f>
        <v>2305.3185364787219</v>
      </c>
      <c r="U17" s="253">
        <f>+Q17-R17</f>
        <v>1939.0889187658627</v>
      </c>
    </row>
    <row r="18" spans="2:21" x14ac:dyDescent="0.25">
      <c r="B18" s="61"/>
      <c r="C18" s="54"/>
      <c r="D18" s="65"/>
      <c r="E18" s="54"/>
      <c r="F18" s="54"/>
      <c r="G18" s="54"/>
      <c r="H18" s="54"/>
      <c r="I18" s="54"/>
      <c r="J18" s="60"/>
      <c r="K18" s="54"/>
      <c r="M18" s="247" t="s">
        <v>255</v>
      </c>
      <c r="N18" s="49"/>
      <c r="O18" s="258">
        <f>+'2003 PSC'!E213</f>
        <v>0.12597687291200876</v>
      </c>
      <c r="P18" s="258">
        <f>'2005 PSC'!E202</f>
        <v>0.10862835975637442</v>
      </c>
      <c r="Q18" s="258">
        <f>'2011 RA'!E213</f>
        <v>0.15339374561072905</v>
      </c>
      <c r="R18" s="258">
        <f>'2018 PIFB'!E221</f>
        <v>0.1165954575192194</v>
      </c>
      <c r="S18" s="259">
        <f>Q18-O18</f>
        <v>2.7416872698720285E-2</v>
      </c>
      <c r="T18" s="259">
        <f>+Q18-P18</f>
        <v>4.4765385854354633E-2</v>
      </c>
      <c r="U18" s="259">
        <f>+Q18-R18</f>
        <v>3.6798288091509646E-2</v>
      </c>
    </row>
    <row r="19" spans="2:21" x14ac:dyDescent="0.25">
      <c r="B19" s="61"/>
      <c r="C19" s="54" t="s">
        <v>114</v>
      </c>
      <c r="D19" s="147">
        <f>+'Field Profiles'!E23</f>
        <v>8368.4000000000015</v>
      </c>
      <c r="E19" s="296"/>
      <c r="F19" s="216" t="s">
        <v>241</v>
      </c>
      <c r="G19" s="237"/>
      <c r="H19" s="54"/>
      <c r="I19" s="54"/>
      <c r="J19" s="60"/>
      <c r="K19" s="54"/>
      <c r="M19" s="248" t="s">
        <v>256</v>
      </c>
      <c r="N19" s="249"/>
      <c r="O19" s="260">
        <f>'2003 PSC'!E215</f>
        <v>7</v>
      </c>
      <c r="P19" s="260">
        <f>'2005 PSC'!E204</f>
        <v>8</v>
      </c>
      <c r="Q19" s="260">
        <f>'2011 RA'!E215</f>
        <v>7</v>
      </c>
      <c r="R19" s="260">
        <f>'2018 PIFB'!E223</f>
        <v>8</v>
      </c>
      <c r="S19" s="261">
        <f>Q19-O19</f>
        <v>0</v>
      </c>
      <c r="T19" s="261">
        <f>+Q19-P19</f>
        <v>-1</v>
      </c>
      <c r="U19" s="261">
        <f>+Q19-R19</f>
        <v>-1</v>
      </c>
    </row>
    <row r="20" spans="2:21" x14ac:dyDescent="0.25">
      <c r="B20" s="61"/>
      <c r="C20" s="54" t="s">
        <v>110</v>
      </c>
      <c r="D20" s="208">
        <f>+'Field Profiles'!E23/Dashboard!D7</f>
        <v>14.943571428571413</v>
      </c>
      <c r="E20" s="298"/>
      <c r="F20" s="61"/>
      <c r="G20" s="54"/>
      <c r="H20" s="54"/>
      <c r="I20" s="54"/>
      <c r="J20" s="60"/>
      <c r="K20" s="54"/>
    </row>
    <row r="21" spans="2:21" ht="14.45" customHeight="1" x14ac:dyDescent="0.25">
      <c r="B21" s="61"/>
      <c r="C21" s="54"/>
      <c r="D21" s="65"/>
      <c r="E21" s="54"/>
      <c r="F21" s="54"/>
      <c r="G21" s="54"/>
      <c r="H21" s="54"/>
      <c r="I21" s="54"/>
      <c r="J21" s="60"/>
      <c r="K21" s="54"/>
    </row>
    <row r="22" spans="2:21" x14ac:dyDescent="0.25">
      <c r="B22" s="221"/>
      <c r="C22" s="49" t="s">
        <v>262</v>
      </c>
      <c r="D22" s="240">
        <v>0.05</v>
      </c>
      <c r="E22" s="299"/>
      <c r="F22" s="221"/>
      <c r="G22" s="49"/>
      <c r="H22" s="49"/>
      <c r="I22" s="49"/>
      <c r="J22" s="222"/>
      <c r="K22" s="54"/>
    </row>
    <row r="23" spans="2:21" x14ac:dyDescent="0.25">
      <c r="B23" s="221"/>
      <c r="C23" s="49" t="s">
        <v>263</v>
      </c>
      <c r="D23" s="240">
        <v>0.03</v>
      </c>
      <c r="E23" s="299"/>
      <c r="F23" s="221"/>
      <c r="G23" s="49"/>
      <c r="H23" s="49"/>
      <c r="I23" s="49"/>
      <c r="J23" s="222"/>
      <c r="K23" s="54"/>
    </row>
    <row r="24" spans="2:21" ht="14.45" customHeight="1" x14ac:dyDescent="0.25">
      <c r="B24" s="68" t="s">
        <v>183</v>
      </c>
      <c r="C24" s="69"/>
      <c r="D24" s="156">
        <v>4.8000000000000001E-2</v>
      </c>
      <c r="E24" s="300"/>
      <c r="F24" s="206"/>
      <c r="G24" s="57"/>
      <c r="H24" s="57"/>
      <c r="I24" s="57"/>
      <c r="J24" s="58"/>
      <c r="K24" s="54"/>
    </row>
    <row r="25" spans="2:21" x14ac:dyDescent="0.25">
      <c r="B25" s="62"/>
      <c r="C25" s="63" t="s">
        <v>309</v>
      </c>
      <c r="D25" s="207">
        <v>0.75</v>
      </c>
      <c r="E25" s="301"/>
      <c r="F25" s="62"/>
      <c r="G25" s="63"/>
      <c r="H25" s="63"/>
      <c r="I25" s="63"/>
      <c r="J25" s="64"/>
      <c r="K25" s="54"/>
    </row>
    <row r="26" spans="2:21" x14ac:dyDescent="0.25">
      <c r="K26" s="54"/>
    </row>
    <row r="27" spans="2:21" ht="14.45" customHeight="1" x14ac:dyDescent="0.25">
      <c r="B27" s="90" t="s">
        <v>101</v>
      </c>
      <c r="C27" s="91"/>
      <c r="D27" s="92" t="s">
        <v>103</v>
      </c>
      <c r="E27" s="92" t="s">
        <v>268</v>
      </c>
      <c r="F27" s="92" t="s">
        <v>111</v>
      </c>
      <c r="G27" s="92" t="s">
        <v>271</v>
      </c>
      <c r="H27" s="92" t="s">
        <v>112</v>
      </c>
      <c r="I27" s="92" t="s">
        <v>269</v>
      </c>
      <c r="J27" s="92" t="s">
        <v>113</v>
      </c>
      <c r="K27" s="54"/>
    </row>
    <row r="28" spans="2:21" x14ac:dyDescent="0.25">
      <c r="B28" s="68" t="s">
        <v>19</v>
      </c>
      <c r="C28" s="72"/>
      <c r="D28" s="65"/>
      <c r="E28" s="65"/>
      <c r="F28" s="65"/>
      <c r="G28" s="65"/>
      <c r="H28" s="65"/>
      <c r="I28" s="65"/>
      <c r="J28" s="65"/>
      <c r="K28" s="54"/>
    </row>
    <row r="29" spans="2:21" x14ac:dyDescent="0.25">
      <c r="B29" s="71"/>
      <c r="C29" s="49" t="s">
        <v>11</v>
      </c>
      <c r="D29" s="80">
        <v>0</v>
      </c>
      <c r="E29" s="80"/>
      <c r="F29" s="80">
        <v>0.08</v>
      </c>
      <c r="G29" s="80"/>
      <c r="H29" s="80">
        <v>0</v>
      </c>
      <c r="I29" s="80"/>
      <c r="J29" s="155" t="s">
        <v>125</v>
      </c>
      <c r="K29" s="54"/>
    </row>
    <row r="30" spans="2:21" x14ac:dyDescent="0.25">
      <c r="B30" s="61"/>
      <c r="D30" s="65"/>
      <c r="E30" s="65"/>
      <c r="F30" s="65"/>
      <c r="G30" s="65"/>
      <c r="H30" s="65"/>
      <c r="I30" s="65"/>
      <c r="J30" s="65"/>
      <c r="K30" s="49"/>
    </row>
    <row r="31" spans="2:21" s="26" customFormat="1" x14ac:dyDescent="0.25">
      <c r="B31" s="71"/>
      <c r="C31" s="73" t="s">
        <v>310</v>
      </c>
      <c r="D31" s="74">
        <v>1</v>
      </c>
      <c r="E31" s="74"/>
      <c r="F31" s="74">
        <v>0.8</v>
      </c>
      <c r="G31" s="74"/>
      <c r="H31" s="74">
        <v>0</v>
      </c>
      <c r="I31" s="74"/>
      <c r="J31" s="74">
        <v>0.8</v>
      </c>
      <c r="K31" s="49"/>
    </row>
    <row r="32" spans="2:21" s="26" customFormat="1" x14ac:dyDescent="0.25">
      <c r="B32" s="68" t="s">
        <v>299</v>
      </c>
      <c r="C32" s="57"/>
      <c r="D32" s="70"/>
      <c r="E32" s="70"/>
      <c r="F32" s="70"/>
      <c r="G32" s="70"/>
      <c r="H32" s="70"/>
      <c r="I32" s="70"/>
      <c r="J32" s="70"/>
      <c r="K32" s="49"/>
    </row>
    <row r="33" spans="2:12" x14ac:dyDescent="0.25">
      <c r="B33" s="59"/>
      <c r="C33" s="49" t="s">
        <v>159</v>
      </c>
      <c r="D33" s="303" t="s">
        <v>324</v>
      </c>
      <c r="E33" s="303" t="s">
        <v>324</v>
      </c>
      <c r="F33" s="303" t="s">
        <v>324</v>
      </c>
      <c r="G33" s="303" t="s">
        <v>324</v>
      </c>
      <c r="H33" s="303" t="s">
        <v>324</v>
      </c>
      <c r="I33" s="303" t="s">
        <v>324</v>
      </c>
      <c r="J33" s="303" t="s">
        <v>324</v>
      </c>
      <c r="K33" s="54"/>
    </row>
    <row r="34" spans="2:12" x14ac:dyDescent="0.25">
      <c r="B34" s="61"/>
      <c r="C34" s="54" t="s">
        <v>134</v>
      </c>
      <c r="D34" s="77">
        <v>0.5</v>
      </c>
      <c r="E34" s="77"/>
      <c r="F34" s="77">
        <v>0.5</v>
      </c>
      <c r="G34" s="77"/>
      <c r="H34" s="77">
        <v>0.5</v>
      </c>
      <c r="I34" s="77"/>
      <c r="J34" s="157" t="s">
        <v>126</v>
      </c>
      <c r="K34" s="54"/>
      <c r="L34" s="54"/>
    </row>
    <row r="35" spans="2:12" x14ac:dyDescent="0.25">
      <c r="B35" s="61"/>
      <c r="C35" s="72" t="s">
        <v>135</v>
      </c>
      <c r="D35" s="77">
        <v>0.5</v>
      </c>
      <c r="E35" s="77"/>
      <c r="F35" s="77">
        <v>0.5</v>
      </c>
      <c r="G35" s="77"/>
      <c r="H35" s="77">
        <v>0.5</v>
      </c>
      <c r="I35" s="77"/>
      <c r="J35" s="77">
        <v>0.4</v>
      </c>
      <c r="K35" s="57"/>
      <c r="L35" s="54"/>
    </row>
    <row r="36" spans="2:12" x14ac:dyDescent="0.25">
      <c r="B36" s="68" t="s">
        <v>300</v>
      </c>
      <c r="C36" s="78"/>
      <c r="D36" s="70"/>
      <c r="E36" s="70"/>
      <c r="F36" s="70"/>
      <c r="G36" s="70"/>
      <c r="H36" s="70"/>
      <c r="I36" s="70"/>
      <c r="J36" s="70"/>
      <c r="K36" s="232" t="s">
        <v>270</v>
      </c>
      <c r="L36" s="243"/>
    </row>
    <row r="37" spans="2:12" x14ac:dyDescent="0.25">
      <c r="B37" s="71"/>
      <c r="C37" s="54" t="s">
        <v>315</v>
      </c>
      <c r="D37" s="75">
        <v>0.3</v>
      </c>
      <c r="E37" s="229">
        <f>1-D37</f>
        <v>0.7</v>
      </c>
      <c r="F37" s="157" t="s">
        <v>126</v>
      </c>
      <c r="G37" s="157"/>
      <c r="H37" s="157" t="s">
        <v>126</v>
      </c>
      <c r="I37" s="75">
        <v>1</v>
      </c>
      <c r="J37" s="75">
        <v>0.2</v>
      </c>
      <c r="K37" s="60"/>
      <c r="L37" s="54"/>
    </row>
    <row r="38" spans="2:12" x14ac:dyDescent="0.25">
      <c r="B38" s="71"/>
      <c r="C38" s="54" t="s">
        <v>127</v>
      </c>
      <c r="D38" s="81">
        <v>350</v>
      </c>
      <c r="E38" s="230">
        <f>+D38</f>
        <v>350</v>
      </c>
      <c r="F38" s="157" t="s">
        <v>126</v>
      </c>
      <c r="G38" s="157"/>
      <c r="H38" s="157" t="s">
        <v>126</v>
      </c>
      <c r="I38" s="81">
        <v>350</v>
      </c>
      <c r="J38" s="81">
        <v>750</v>
      </c>
      <c r="K38" s="233"/>
      <c r="L38" s="54"/>
    </row>
    <row r="39" spans="2:12" ht="13.7" customHeight="1" x14ac:dyDescent="0.25">
      <c r="B39" s="61"/>
      <c r="C39" s="54" t="s">
        <v>313</v>
      </c>
      <c r="D39" s="75">
        <v>0.35</v>
      </c>
      <c r="E39" s="229">
        <f>1-D39</f>
        <v>0.65</v>
      </c>
      <c r="F39" s="157" t="s">
        <v>126</v>
      </c>
      <c r="G39" s="157"/>
      <c r="H39" s="157" t="s">
        <v>126</v>
      </c>
      <c r="I39" s="75">
        <v>1</v>
      </c>
      <c r="J39" s="75">
        <v>0.3</v>
      </c>
      <c r="K39" s="234"/>
      <c r="L39" s="54"/>
    </row>
    <row r="40" spans="2:12" x14ac:dyDescent="0.25">
      <c r="B40" s="61"/>
      <c r="C40" s="54" t="s">
        <v>128</v>
      </c>
      <c r="D40" s="81">
        <v>750</v>
      </c>
      <c r="E40" s="230">
        <v>750</v>
      </c>
      <c r="F40" s="157" t="s">
        <v>126</v>
      </c>
      <c r="G40" s="157"/>
      <c r="H40" s="157" t="s">
        <v>126</v>
      </c>
      <c r="I40" s="81">
        <v>750</v>
      </c>
      <c r="J40" s="81">
        <v>1000</v>
      </c>
      <c r="K40" s="235"/>
      <c r="L40" s="54"/>
    </row>
    <row r="41" spans="2:12" x14ac:dyDescent="0.25">
      <c r="B41" s="61"/>
      <c r="C41" s="54" t="s">
        <v>316</v>
      </c>
      <c r="D41" s="75">
        <v>0.47499999999999998</v>
      </c>
      <c r="E41" s="229">
        <f>1-D41</f>
        <v>0.52500000000000002</v>
      </c>
      <c r="F41" s="157" t="s">
        <v>126</v>
      </c>
      <c r="G41" s="157"/>
      <c r="H41" s="157" t="s">
        <v>126</v>
      </c>
      <c r="I41" s="75">
        <v>1</v>
      </c>
      <c r="J41" s="75">
        <v>0.4</v>
      </c>
      <c r="K41" s="58"/>
      <c r="L41" s="54"/>
    </row>
    <row r="42" spans="2:12" x14ac:dyDescent="0.25">
      <c r="B42" s="61"/>
      <c r="C42" s="54" t="s">
        <v>129</v>
      </c>
      <c r="D42" s="81">
        <v>1000</v>
      </c>
      <c r="E42" s="230">
        <f>+D42</f>
        <v>1000</v>
      </c>
      <c r="F42" s="157" t="s">
        <v>126</v>
      </c>
      <c r="G42" s="157"/>
      <c r="H42" s="157" t="s">
        <v>126</v>
      </c>
      <c r="I42" s="81">
        <v>1000</v>
      </c>
      <c r="J42" s="81">
        <v>2000</v>
      </c>
      <c r="K42" s="229">
        <f>1-J37</f>
        <v>0.8</v>
      </c>
      <c r="L42" s="54"/>
    </row>
    <row r="43" spans="2:12" x14ac:dyDescent="0.25">
      <c r="B43" s="61"/>
      <c r="C43" s="54" t="s">
        <v>317</v>
      </c>
      <c r="D43" s="75">
        <v>0.55000000000000004</v>
      </c>
      <c r="E43" s="229">
        <f>1-D43</f>
        <v>0.44999999999999996</v>
      </c>
      <c r="F43" s="157" t="s">
        <v>126</v>
      </c>
      <c r="G43" s="157"/>
      <c r="H43" s="157" t="s">
        <v>126</v>
      </c>
      <c r="I43" s="75">
        <v>1</v>
      </c>
      <c r="J43" s="157" t="s">
        <v>132</v>
      </c>
      <c r="K43" s="230">
        <f>+J38</f>
        <v>750</v>
      </c>
      <c r="L43" s="54"/>
    </row>
    <row r="44" spans="2:12" x14ac:dyDescent="0.25">
      <c r="B44" s="61"/>
      <c r="C44" s="54" t="s">
        <v>130</v>
      </c>
      <c r="D44" s="81">
        <v>1500</v>
      </c>
      <c r="E44" s="230">
        <f>+D44</f>
        <v>1500</v>
      </c>
      <c r="F44" s="157" t="s">
        <v>126</v>
      </c>
      <c r="G44" s="157"/>
      <c r="H44" s="157" t="s">
        <v>126</v>
      </c>
      <c r="I44" s="81">
        <v>1500</v>
      </c>
      <c r="J44" s="81"/>
      <c r="K44" s="229">
        <f>1-J39</f>
        <v>0.7</v>
      </c>
      <c r="L44" s="54"/>
    </row>
    <row r="45" spans="2:12" x14ac:dyDescent="0.25">
      <c r="B45" s="61"/>
      <c r="C45" s="54" t="s">
        <v>318</v>
      </c>
      <c r="D45" s="75">
        <v>0.65</v>
      </c>
      <c r="E45" s="229">
        <f>1-D45</f>
        <v>0.35</v>
      </c>
      <c r="F45" s="157" t="s">
        <v>126</v>
      </c>
      <c r="G45" s="157"/>
      <c r="H45" s="157" t="s">
        <v>126</v>
      </c>
      <c r="I45" s="75">
        <v>1</v>
      </c>
      <c r="J45" s="75"/>
      <c r="K45" s="230">
        <f>+J40</f>
        <v>1000</v>
      </c>
      <c r="L45" s="54"/>
    </row>
    <row r="46" spans="2:12" x14ac:dyDescent="0.25">
      <c r="B46" s="61"/>
      <c r="C46" s="54" t="s">
        <v>131</v>
      </c>
      <c r="D46" s="81">
        <v>2000</v>
      </c>
      <c r="E46" s="230">
        <f>+D46</f>
        <v>2000</v>
      </c>
      <c r="F46" s="157" t="s">
        <v>126</v>
      </c>
      <c r="G46" s="157"/>
      <c r="H46" s="157" t="s">
        <v>126</v>
      </c>
      <c r="I46" s="81">
        <v>2000</v>
      </c>
      <c r="J46" s="81"/>
      <c r="K46" s="229">
        <f>1-J41</f>
        <v>0.6</v>
      </c>
      <c r="L46" s="54"/>
    </row>
    <row r="47" spans="2:12" x14ac:dyDescent="0.25">
      <c r="B47" s="62"/>
      <c r="C47" s="63" t="s">
        <v>319</v>
      </c>
      <c r="D47" s="158" t="s">
        <v>132</v>
      </c>
      <c r="E47" s="158" t="s">
        <v>132</v>
      </c>
      <c r="F47" s="157" t="s">
        <v>126</v>
      </c>
      <c r="G47" s="157"/>
      <c r="H47" s="157" t="s">
        <v>126</v>
      </c>
      <c r="I47" s="157" t="s">
        <v>126</v>
      </c>
      <c r="J47" s="158"/>
      <c r="K47" s="230">
        <f>+J42</f>
        <v>2000</v>
      </c>
      <c r="L47" s="54"/>
    </row>
    <row r="48" spans="2:12" x14ac:dyDescent="0.25">
      <c r="B48" s="68" t="s">
        <v>312</v>
      </c>
      <c r="C48" s="78"/>
      <c r="D48" s="70"/>
      <c r="E48" s="70"/>
      <c r="F48" s="70"/>
      <c r="G48" s="70"/>
      <c r="H48" s="70"/>
      <c r="I48" s="70"/>
      <c r="J48" s="70"/>
      <c r="K48" s="157" t="s">
        <v>132</v>
      </c>
      <c r="L48" s="54"/>
    </row>
    <row r="49" spans="2:12" x14ac:dyDescent="0.25">
      <c r="B49" s="71"/>
      <c r="C49" s="54" t="s">
        <v>311</v>
      </c>
      <c r="D49" s="157" t="s">
        <v>126</v>
      </c>
      <c r="E49" s="157"/>
      <c r="F49" s="75">
        <v>0.3</v>
      </c>
      <c r="G49" s="229">
        <f>1-F49</f>
        <v>0.7</v>
      </c>
      <c r="H49" s="157" t="s">
        <v>126</v>
      </c>
      <c r="I49" s="157"/>
      <c r="J49" s="157" t="s">
        <v>126</v>
      </c>
      <c r="K49" s="81"/>
      <c r="L49" s="54"/>
    </row>
    <row r="50" spans="2:12" x14ac:dyDescent="0.25">
      <c r="B50" s="71"/>
      <c r="C50" s="54" t="s">
        <v>17</v>
      </c>
      <c r="D50" s="157" t="s">
        <v>126</v>
      </c>
      <c r="E50" s="157"/>
      <c r="F50" s="76">
        <v>1.2</v>
      </c>
      <c r="G50" s="238">
        <f>+F50</f>
        <v>1.2</v>
      </c>
      <c r="H50" s="157" t="s">
        <v>126</v>
      </c>
      <c r="I50" s="157"/>
      <c r="J50" s="157" t="s">
        <v>126</v>
      </c>
      <c r="K50" s="75"/>
      <c r="L50" s="54"/>
    </row>
    <row r="51" spans="2:12" x14ac:dyDescent="0.25">
      <c r="B51" s="61"/>
      <c r="C51" s="54" t="s">
        <v>313</v>
      </c>
      <c r="D51" s="157" t="s">
        <v>126</v>
      </c>
      <c r="E51" s="157"/>
      <c r="F51" s="157" t="s">
        <v>133</v>
      </c>
      <c r="G51" s="157" t="s">
        <v>133</v>
      </c>
      <c r="H51" s="157" t="s">
        <v>126</v>
      </c>
      <c r="I51" s="157"/>
      <c r="J51" s="157" t="s">
        <v>126</v>
      </c>
      <c r="K51" s="81"/>
      <c r="L51" s="54"/>
    </row>
    <row r="52" spans="2:12" x14ac:dyDescent="0.25">
      <c r="B52" s="61"/>
      <c r="C52" s="54" t="s">
        <v>18</v>
      </c>
      <c r="D52" s="157" t="s">
        <v>126</v>
      </c>
      <c r="E52" s="157"/>
      <c r="F52" s="76">
        <v>2.5</v>
      </c>
      <c r="G52" s="238">
        <f>+F52</f>
        <v>2.5</v>
      </c>
      <c r="H52" s="157" t="s">
        <v>126</v>
      </c>
      <c r="I52" s="157"/>
      <c r="J52" s="157" t="s">
        <v>126</v>
      </c>
      <c r="K52" s="158"/>
      <c r="L52" s="54"/>
    </row>
    <row r="53" spans="2:12" x14ac:dyDescent="0.25">
      <c r="B53" s="62"/>
      <c r="C53" s="63" t="s">
        <v>314</v>
      </c>
      <c r="D53" s="158" t="s">
        <v>126</v>
      </c>
      <c r="E53" s="158"/>
      <c r="F53" s="79">
        <v>0.75</v>
      </c>
      <c r="G53" s="239">
        <f>1-F53</f>
        <v>0.25</v>
      </c>
      <c r="H53" s="158" t="s">
        <v>126</v>
      </c>
      <c r="I53" s="158"/>
      <c r="J53" s="158" t="s">
        <v>126</v>
      </c>
      <c r="K53" s="58"/>
      <c r="L53" s="54"/>
    </row>
    <row r="54" spans="2:12" x14ac:dyDescent="0.25">
      <c r="K54" s="236"/>
      <c r="L54" s="54"/>
    </row>
    <row r="67" spans="13:17" x14ac:dyDescent="0.25">
      <c r="M67" s="279"/>
      <c r="N67" s="280" t="s">
        <v>103</v>
      </c>
      <c r="O67" s="280" t="s">
        <v>111</v>
      </c>
      <c r="P67" s="280" t="s">
        <v>112</v>
      </c>
      <c r="Q67" s="280" t="s">
        <v>113</v>
      </c>
    </row>
    <row r="68" spans="13:17" x14ac:dyDescent="0.25">
      <c r="M68" s="281">
        <f t="shared" ref="M68:N70" si="3">+W6</f>
        <v>70</v>
      </c>
      <c r="N68" s="282">
        <f t="shared" si="3"/>
        <v>14346.67354672376</v>
      </c>
      <c r="O68" s="282">
        <f>+Z6</f>
        <v>15614.78562784209</v>
      </c>
      <c r="P68" s="282">
        <f>+AB6</f>
        <v>9754.4283115078233</v>
      </c>
      <c r="Q68" s="282">
        <f>+AD6</f>
        <v>14714.311396075678</v>
      </c>
    </row>
    <row r="69" spans="13:17" x14ac:dyDescent="0.25">
      <c r="M69" s="281">
        <f t="shared" si="3"/>
        <v>85</v>
      </c>
      <c r="N69" s="282">
        <f t="shared" si="3"/>
        <v>21024.20136271324</v>
      </c>
      <c r="O69" s="282">
        <f>+Z7</f>
        <v>22990.811530784747</v>
      </c>
      <c r="P69" s="282">
        <f>+AB7</f>
        <v>14870.183089472157</v>
      </c>
      <c r="Q69" s="282">
        <f>+AD7</f>
        <v>21851.52973440168</v>
      </c>
    </row>
    <row r="70" spans="13:17" x14ac:dyDescent="0.25">
      <c r="M70" s="281">
        <f t="shared" si="3"/>
        <v>100</v>
      </c>
      <c r="N70" s="282">
        <f t="shared" si="3"/>
        <v>27714.17894796998</v>
      </c>
      <c r="O70" s="282">
        <f>+Z8</f>
        <v>30588.09099842158</v>
      </c>
      <c r="P70" s="282">
        <f>+AB8</f>
        <v>19985.937867436489</v>
      </c>
      <c r="Q70" s="282">
        <f>+AD8</f>
        <v>29838.14625693786</v>
      </c>
    </row>
    <row r="83" spans="10:11" x14ac:dyDescent="0.25">
      <c r="J83" s="218"/>
      <c r="K83" s="218"/>
    </row>
  </sheetData>
  <scenarios current="0">
    <scenario name="v" count="1" user="glenn.corliss glenn.corliss" comment="Created by glenn.corliss glenn.corliss on 10/8/2018">
      <inputCells r="X6" val=""/>
    </scenario>
  </scenarios>
  <mergeCells count="8">
    <mergeCell ref="AB5:AC5"/>
    <mergeCell ref="AD5:AE5"/>
    <mergeCell ref="W4:AE4"/>
    <mergeCell ref="A1:H1"/>
    <mergeCell ref="F4:J4"/>
    <mergeCell ref="S4:U4"/>
    <mergeCell ref="X5:Y5"/>
    <mergeCell ref="Z5:AA5"/>
  </mergeCells>
  <pageMargins left="0.75" right="0.75" top="1" bottom="1" header="0.3" footer="0.3"/>
  <pageSetup orientation="landscape" horizontalDpi="1200" verticalDpi="12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3"/>
  <sheetViews>
    <sheetView showGridLines="0" workbookViewId="0">
      <pane xSplit="5" ySplit="3" topLeftCell="F10" activePane="bottomRight" state="frozen"/>
      <selection pane="topRight" activeCell="F1" sqref="F1"/>
      <selection pane="bottomLeft" activeCell="A4" sqref="A4"/>
      <selection pane="bottomRight" activeCell="E33" sqref="E33"/>
    </sheetView>
  </sheetViews>
  <sheetFormatPr defaultColWidth="8.85546875" defaultRowHeight="15" x14ac:dyDescent="0.25"/>
  <cols>
    <col min="1" max="1" width="3" style="11" customWidth="1"/>
    <col min="2" max="2" width="2.140625" style="11" customWidth="1"/>
    <col min="3" max="3" width="48.7109375" style="20" customWidth="1"/>
    <col min="4" max="4" width="10.42578125" style="20" customWidth="1"/>
    <col min="5" max="5" width="14.42578125" style="9" customWidth="1"/>
    <col min="6" max="6" width="14.28515625" style="20" customWidth="1"/>
    <col min="7" max="9" width="14.85546875" style="20" customWidth="1"/>
    <col min="10" max="22" width="14.85546875" style="5" customWidth="1"/>
    <col min="23" max="40" width="14.85546875" style="6" customWidth="1"/>
    <col min="41" max="41" width="2.28515625" style="9" customWidth="1"/>
    <col min="42" max="42" width="71" style="10" customWidth="1"/>
  </cols>
  <sheetData>
    <row r="1" spans="1:42" ht="18.75" x14ac:dyDescent="0.3">
      <c r="A1" s="176" t="s">
        <v>102</v>
      </c>
      <c r="B1" s="177"/>
      <c r="C1" s="177"/>
      <c r="D1" s="177"/>
      <c r="E1" s="8"/>
      <c r="F1" s="177"/>
      <c r="G1" s="177"/>
      <c r="H1" s="130"/>
      <c r="I1" s="130"/>
      <c r="J1" s="130"/>
      <c r="K1" s="130"/>
      <c r="L1" s="130"/>
      <c r="M1" s="1"/>
      <c r="N1" s="2"/>
      <c r="O1" s="3"/>
      <c r="P1" s="4"/>
      <c r="AG1" s="7"/>
    </row>
    <row r="2" spans="1:42" ht="16.5" customHeight="1" x14ac:dyDescent="0.25">
      <c r="C2" s="12" t="s">
        <v>212</v>
      </c>
      <c r="D2" s="12"/>
      <c r="E2" s="17" t="s">
        <v>0</v>
      </c>
      <c r="F2" s="144">
        <v>2005</v>
      </c>
      <c r="G2" s="16">
        <f>+F2+1</f>
        <v>2006</v>
      </c>
      <c r="H2" s="16">
        <f>+G2+1</f>
        <v>2007</v>
      </c>
      <c r="I2" s="16">
        <f t="shared" ref="I2:AM2"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si="0"/>
        <v>2024</v>
      </c>
      <c r="Z2" s="16">
        <f t="shared" si="0"/>
        <v>2025</v>
      </c>
      <c r="AA2" s="16">
        <f t="shared" si="0"/>
        <v>2026</v>
      </c>
      <c r="AB2" s="16">
        <f t="shared" si="0"/>
        <v>2027</v>
      </c>
      <c r="AC2" s="16">
        <f t="shared" si="0"/>
        <v>2028</v>
      </c>
      <c r="AD2" s="16">
        <f t="shared" si="0"/>
        <v>2029</v>
      </c>
      <c r="AE2" s="16">
        <f t="shared" si="0"/>
        <v>2030</v>
      </c>
      <c r="AF2" s="16">
        <f t="shared" si="0"/>
        <v>2031</v>
      </c>
      <c r="AG2" s="16">
        <f t="shared" si="0"/>
        <v>2032</v>
      </c>
      <c r="AH2" s="16">
        <f t="shared" si="0"/>
        <v>2033</v>
      </c>
      <c r="AI2" s="16">
        <f t="shared" si="0"/>
        <v>2034</v>
      </c>
      <c r="AJ2" s="16">
        <f t="shared" si="0"/>
        <v>2035</v>
      </c>
      <c r="AK2" s="16">
        <f t="shared" si="0"/>
        <v>2036</v>
      </c>
      <c r="AL2" s="16">
        <f t="shared" si="0"/>
        <v>2037</v>
      </c>
      <c r="AM2" s="16">
        <f t="shared" si="0"/>
        <v>2038</v>
      </c>
      <c r="AN2" s="16">
        <f>+AM2+1</f>
        <v>2039</v>
      </c>
    </row>
    <row r="3" spans="1:42" s="19" customFormat="1" ht="27.6" customHeight="1" x14ac:dyDescent="0.25">
      <c r="A3" s="13"/>
      <c r="B3"/>
      <c r="C3" s="148" t="s">
        <v>213</v>
      </c>
      <c r="D3" s="15"/>
      <c r="F3" s="154">
        <f>'Field Profiles'!F2-Dashboard!D6</f>
        <v>-16</v>
      </c>
      <c r="G3" s="154">
        <f>+F3+1</f>
        <v>-15</v>
      </c>
      <c r="H3" s="154">
        <f>+G3+1</f>
        <v>-14</v>
      </c>
      <c r="I3" s="154">
        <f>+H3+1</f>
        <v>-13</v>
      </c>
      <c r="J3" s="154">
        <f>+I3+1</f>
        <v>-12</v>
      </c>
      <c r="K3" s="154">
        <f>+J3+1</f>
        <v>-11</v>
      </c>
      <c r="L3" s="154">
        <f>+K3+1</f>
        <v>-10</v>
      </c>
      <c r="M3" s="154">
        <f t="shared" ref="M3:AB3" si="1">+L3+1</f>
        <v>-9</v>
      </c>
      <c r="N3" s="154">
        <f t="shared" si="1"/>
        <v>-8</v>
      </c>
      <c r="O3" s="154">
        <f t="shared" si="1"/>
        <v>-7</v>
      </c>
      <c r="P3" s="154">
        <f t="shared" si="1"/>
        <v>-6</v>
      </c>
      <c r="Q3" s="154">
        <f t="shared" si="1"/>
        <v>-5</v>
      </c>
      <c r="R3" s="154">
        <f t="shared" si="1"/>
        <v>-4</v>
      </c>
      <c r="S3" s="154">
        <f t="shared" si="1"/>
        <v>-3</v>
      </c>
      <c r="T3" s="154">
        <f t="shared" si="1"/>
        <v>-2</v>
      </c>
      <c r="U3" s="154">
        <f t="shared" si="1"/>
        <v>-1</v>
      </c>
      <c r="V3" s="154">
        <f t="shared" si="1"/>
        <v>0</v>
      </c>
      <c r="W3" s="154">
        <f t="shared" si="1"/>
        <v>1</v>
      </c>
      <c r="X3" s="154">
        <f t="shared" si="1"/>
        <v>2</v>
      </c>
      <c r="Y3" s="154">
        <f t="shared" si="1"/>
        <v>3</v>
      </c>
      <c r="Z3" s="154">
        <f t="shared" si="1"/>
        <v>4</v>
      </c>
      <c r="AA3" s="154">
        <f t="shared" si="1"/>
        <v>5</v>
      </c>
      <c r="AB3" s="154">
        <f t="shared" si="1"/>
        <v>6</v>
      </c>
      <c r="AC3" s="154">
        <f t="shared" ref="AC3:AM3" si="2">+AB3+1</f>
        <v>7</v>
      </c>
      <c r="AD3" s="154">
        <f t="shared" si="2"/>
        <v>8</v>
      </c>
      <c r="AE3" s="154">
        <f t="shared" si="2"/>
        <v>9</v>
      </c>
      <c r="AF3" s="154">
        <f t="shared" si="2"/>
        <v>10</v>
      </c>
      <c r="AG3" s="154">
        <f t="shared" si="2"/>
        <v>11</v>
      </c>
      <c r="AH3" s="154">
        <f t="shared" si="2"/>
        <v>12</v>
      </c>
      <c r="AI3" s="154">
        <f t="shared" si="2"/>
        <v>13</v>
      </c>
      <c r="AJ3" s="154">
        <f t="shared" si="2"/>
        <v>14</v>
      </c>
      <c r="AK3" s="154">
        <f t="shared" si="2"/>
        <v>15</v>
      </c>
      <c r="AL3" s="154">
        <f t="shared" si="2"/>
        <v>16</v>
      </c>
      <c r="AM3" s="154">
        <f t="shared" si="2"/>
        <v>17</v>
      </c>
      <c r="AN3" s="154">
        <f>+AM3+1</f>
        <v>18</v>
      </c>
      <c r="AO3" s="17"/>
      <c r="AP3" s="18" t="s">
        <v>1</v>
      </c>
    </row>
    <row r="4" spans="1:42" x14ac:dyDescent="0.25">
      <c r="C4" t="s">
        <v>51</v>
      </c>
      <c r="E4" s="178"/>
      <c r="F4" s="5"/>
      <c r="G4" s="5"/>
      <c r="H4" s="5"/>
      <c r="I4" s="5"/>
    </row>
    <row r="5" spans="1:42" x14ac:dyDescent="0.25">
      <c r="E5" s="178"/>
    </row>
    <row r="6" spans="1:42" x14ac:dyDescent="0.25">
      <c r="A6" s="11" t="s">
        <v>229</v>
      </c>
      <c r="E6" s="178"/>
    </row>
    <row r="7" spans="1:42" s="27" customFormat="1" ht="15.75" customHeight="1" x14ac:dyDescent="0.25">
      <c r="A7" s="82"/>
      <c r="C7" s="27" t="s">
        <v>230</v>
      </c>
      <c r="E7" s="180"/>
      <c r="F7" s="125">
        <v>0</v>
      </c>
      <c r="G7" s="125">
        <v>0</v>
      </c>
      <c r="H7" s="125">
        <v>0</v>
      </c>
      <c r="I7" s="125">
        <v>0</v>
      </c>
      <c r="J7" s="125">
        <v>0</v>
      </c>
      <c r="K7" s="125">
        <v>0</v>
      </c>
      <c r="L7" s="125">
        <v>0</v>
      </c>
      <c r="M7" s="125">
        <v>0</v>
      </c>
      <c r="N7" s="125">
        <v>0</v>
      </c>
      <c r="O7" s="125">
        <v>0</v>
      </c>
      <c r="P7" s="125">
        <v>0</v>
      </c>
      <c r="Q7" s="125">
        <v>0</v>
      </c>
      <c r="R7" s="125">
        <v>0</v>
      </c>
      <c r="S7" s="125">
        <v>550</v>
      </c>
      <c r="T7" s="125">
        <v>0</v>
      </c>
      <c r="U7" s="125">
        <v>0</v>
      </c>
      <c r="V7" s="125">
        <v>0</v>
      </c>
      <c r="W7" s="125">
        <v>0</v>
      </c>
      <c r="X7" s="125">
        <v>0</v>
      </c>
      <c r="Y7" s="125">
        <v>0</v>
      </c>
      <c r="Z7" s="125">
        <v>0</v>
      </c>
      <c r="AA7" s="125">
        <v>0</v>
      </c>
      <c r="AB7" s="125">
        <v>0</v>
      </c>
      <c r="AC7" s="125">
        <v>0</v>
      </c>
      <c r="AD7" s="125">
        <v>0</v>
      </c>
      <c r="AE7" s="125">
        <v>0</v>
      </c>
      <c r="AF7" s="125">
        <v>0</v>
      </c>
      <c r="AG7" s="125">
        <v>0</v>
      </c>
      <c r="AH7" s="125">
        <v>0</v>
      </c>
      <c r="AI7" s="125">
        <v>0</v>
      </c>
      <c r="AJ7" s="125">
        <v>0</v>
      </c>
      <c r="AK7" s="125">
        <v>0</v>
      </c>
      <c r="AL7" s="125">
        <v>0</v>
      </c>
      <c r="AM7" s="125">
        <v>0</v>
      </c>
      <c r="AN7" s="125">
        <v>0</v>
      </c>
      <c r="AO7" s="50"/>
    </row>
    <row r="8" spans="1:42" s="27" customFormat="1" ht="15.75" customHeight="1" x14ac:dyDescent="0.25">
      <c r="A8" s="26"/>
      <c r="B8" s="26"/>
      <c r="C8" s="26" t="s">
        <v>231</v>
      </c>
      <c r="D8" s="26"/>
      <c r="E8" s="179"/>
      <c r="F8" s="126">
        <f>+F7-F12</f>
        <v>0</v>
      </c>
      <c r="G8" s="126">
        <f t="shared" ref="G8:AN8" si="3">+F8+G7-G12</f>
        <v>0</v>
      </c>
      <c r="H8" s="126">
        <f t="shared" si="3"/>
        <v>0</v>
      </c>
      <c r="I8" s="126">
        <f t="shared" si="3"/>
        <v>0</v>
      </c>
      <c r="J8" s="126">
        <f t="shared" si="3"/>
        <v>0</v>
      </c>
      <c r="K8" s="126">
        <f t="shared" si="3"/>
        <v>0</v>
      </c>
      <c r="L8" s="126">
        <f t="shared" si="3"/>
        <v>0</v>
      </c>
      <c r="M8" s="126">
        <f t="shared" si="3"/>
        <v>0</v>
      </c>
      <c r="N8" s="126">
        <f t="shared" si="3"/>
        <v>0</v>
      </c>
      <c r="O8" s="126">
        <f t="shared" si="3"/>
        <v>0</v>
      </c>
      <c r="P8" s="126">
        <f t="shared" si="3"/>
        <v>0</v>
      </c>
      <c r="Q8" s="126">
        <f t="shared" si="3"/>
        <v>0</v>
      </c>
      <c r="R8" s="126">
        <f t="shared" si="3"/>
        <v>0</v>
      </c>
      <c r="S8" s="126">
        <f t="shared" si="3"/>
        <v>550</v>
      </c>
      <c r="T8" s="126">
        <f t="shared" si="3"/>
        <v>550</v>
      </c>
      <c r="U8" s="126">
        <f t="shared" si="3"/>
        <v>550</v>
      </c>
      <c r="V8" s="126">
        <f t="shared" si="3"/>
        <v>540.22321428571433</v>
      </c>
      <c r="W8" s="126">
        <f t="shared" si="3"/>
        <v>503.72321428571433</v>
      </c>
      <c r="X8" s="126">
        <f t="shared" si="3"/>
        <v>448.97321428571433</v>
      </c>
      <c r="Y8" s="126">
        <f t="shared" si="3"/>
        <v>394.22321428571433</v>
      </c>
      <c r="Z8" s="126">
        <f t="shared" si="3"/>
        <v>339.47321428571433</v>
      </c>
      <c r="AA8" s="126">
        <f t="shared" si="3"/>
        <v>284.72321428571433</v>
      </c>
      <c r="AB8" s="126">
        <f t="shared" si="3"/>
        <v>229.97321428571433</v>
      </c>
      <c r="AC8" s="126">
        <f t="shared" si="3"/>
        <v>175.22321428571433</v>
      </c>
      <c r="AD8" s="126">
        <f t="shared" si="3"/>
        <v>122.83685064935051</v>
      </c>
      <c r="AE8" s="126">
        <f t="shared" si="3"/>
        <v>77.934253246752959</v>
      </c>
      <c r="AF8" s="126">
        <f t="shared" si="3"/>
        <v>42.386363636363221</v>
      </c>
      <c r="AG8" s="126">
        <f t="shared" si="3"/>
        <v>12.451298701298182</v>
      </c>
      <c r="AH8" s="126">
        <f t="shared" si="3"/>
        <v>-10.000000000000597</v>
      </c>
      <c r="AI8" s="126">
        <f t="shared" si="3"/>
        <v>-10.000000000000597</v>
      </c>
      <c r="AJ8" s="126">
        <f t="shared" si="3"/>
        <v>-10.000000000000597</v>
      </c>
      <c r="AK8" s="126">
        <f t="shared" si="3"/>
        <v>-10.000000000000597</v>
      </c>
      <c r="AL8" s="126">
        <f t="shared" si="3"/>
        <v>-10.000000000000597</v>
      </c>
      <c r="AM8" s="126">
        <f t="shared" si="3"/>
        <v>-10.000000000000597</v>
      </c>
      <c r="AN8" s="126">
        <f t="shared" si="3"/>
        <v>-10.000000000000597</v>
      </c>
      <c r="AO8" s="26"/>
      <c r="AP8" s="26"/>
    </row>
    <row r="9" spans="1:42" x14ac:dyDescent="0.25">
      <c r="E9" s="178"/>
    </row>
    <row r="10" spans="1:42" x14ac:dyDescent="0.25">
      <c r="A10" s="11" t="s">
        <v>106</v>
      </c>
      <c r="E10" s="178"/>
    </row>
    <row r="11" spans="1:42" s="27" customFormat="1" ht="15.75" customHeight="1" x14ac:dyDescent="0.25">
      <c r="A11" s="82"/>
      <c r="C11" s="27" t="s">
        <v>214</v>
      </c>
      <c r="E11" s="180"/>
      <c r="F11" s="125">
        <v>0</v>
      </c>
      <c r="G11" s="125">
        <v>0</v>
      </c>
      <c r="H11" s="125">
        <v>0</v>
      </c>
      <c r="I11" s="125">
        <v>0</v>
      </c>
      <c r="J11" s="125">
        <v>0</v>
      </c>
      <c r="K11" s="125">
        <v>0</v>
      </c>
      <c r="L11" s="125">
        <v>0</v>
      </c>
      <c r="M11" s="125">
        <v>0</v>
      </c>
      <c r="N11" s="125">
        <v>0</v>
      </c>
      <c r="O11" s="125">
        <v>0</v>
      </c>
      <c r="P11" s="125">
        <v>0</v>
      </c>
      <c r="Q11" s="125">
        <v>0</v>
      </c>
      <c r="R11" s="125">
        <v>0</v>
      </c>
      <c r="S11" s="125">
        <v>0</v>
      </c>
      <c r="T11" s="125">
        <v>0</v>
      </c>
      <c r="U11" s="125">
        <v>0</v>
      </c>
      <c r="V11" s="125">
        <v>26.785714285714285</v>
      </c>
      <c r="W11" s="125">
        <v>100</v>
      </c>
      <c r="X11" s="125">
        <v>150</v>
      </c>
      <c r="Y11" s="125">
        <v>150</v>
      </c>
      <c r="Z11" s="125">
        <v>150</v>
      </c>
      <c r="AA11" s="125">
        <v>150</v>
      </c>
      <c r="AB11" s="125">
        <v>150</v>
      </c>
      <c r="AC11" s="125">
        <v>150</v>
      </c>
      <c r="AD11" s="125">
        <v>143.52428393524335</v>
      </c>
      <c r="AE11" s="125">
        <v>123.02081480163713</v>
      </c>
      <c r="AF11" s="125">
        <v>97.391478384629409</v>
      </c>
      <c r="AG11" s="125">
        <v>82.013876534424767</v>
      </c>
      <c r="AH11" s="125">
        <v>61.510407400818579</v>
      </c>
      <c r="AI11" s="125">
        <v>0</v>
      </c>
      <c r="AJ11" s="125">
        <v>0</v>
      </c>
      <c r="AK11" s="125">
        <v>0</v>
      </c>
      <c r="AL11" s="125">
        <v>0</v>
      </c>
      <c r="AM11" s="125">
        <v>0</v>
      </c>
      <c r="AN11" s="125">
        <v>0</v>
      </c>
      <c r="AO11" s="50"/>
    </row>
    <row r="12" spans="1:42" s="27" customFormat="1" ht="15.75" customHeight="1" x14ac:dyDescent="0.25">
      <c r="A12" s="26"/>
      <c r="B12" s="26"/>
      <c r="C12" s="26" t="s">
        <v>104</v>
      </c>
      <c r="D12" s="26"/>
      <c r="E12" s="179">
        <f>SUM(F12:AN12)</f>
        <v>560.00000000000068</v>
      </c>
      <c r="F12" s="126">
        <f t="shared" ref="F12:AN12" si="4">+F11*365/1000</f>
        <v>0</v>
      </c>
      <c r="G12" s="126">
        <f t="shared" si="4"/>
        <v>0</v>
      </c>
      <c r="H12" s="126">
        <f t="shared" si="4"/>
        <v>0</v>
      </c>
      <c r="I12" s="126">
        <f t="shared" si="4"/>
        <v>0</v>
      </c>
      <c r="J12" s="126">
        <f t="shared" si="4"/>
        <v>0</v>
      </c>
      <c r="K12" s="126">
        <f t="shared" si="4"/>
        <v>0</v>
      </c>
      <c r="L12" s="126">
        <f t="shared" si="4"/>
        <v>0</v>
      </c>
      <c r="M12" s="126">
        <f t="shared" si="4"/>
        <v>0</v>
      </c>
      <c r="N12" s="126">
        <f t="shared" si="4"/>
        <v>0</v>
      </c>
      <c r="O12" s="126">
        <f t="shared" si="4"/>
        <v>0</v>
      </c>
      <c r="P12" s="126">
        <f t="shared" si="4"/>
        <v>0</v>
      </c>
      <c r="Q12" s="126">
        <f t="shared" si="4"/>
        <v>0</v>
      </c>
      <c r="R12" s="126">
        <f t="shared" si="4"/>
        <v>0</v>
      </c>
      <c r="S12" s="126">
        <f t="shared" si="4"/>
        <v>0</v>
      </c>
      <c r="T12" s="126">
        <f t="shared" si="4"/>
        <v>0</v>
      </c>
      <c r="U12" s="126">
        <f t="shared" si="4"/>
        <v>0</v>
      </c>
      <c r="V12" s="126">
        <f t="shared" si="4"/>
        <v>9.7767857142857135</v>
      </c>
      <c r="W12" s="126">
        <f t="shared" si="4"/>
        <v>36.5</v>
      </c>
      <c r="X12" s="126">
        <f t="shared" si="4"/>
        <v>54.75</v>
      </c>
      <c r="Y12" s="126">
        <f t="shared" si="4"/>
        <v>54.75</v>
      </c>
      <c r="Z12" s="126">
        <f t="shared" si="4"/>
        <v>54.75</v>
      </c>
      <c r="AA12" s="126">
        <f t="shared" si="4"/>
        <v>54.75</v>
      </c>
      <c r="AB12" s="126">
        <f t="shared" si="4"/>
        <v>54.75</v>
      </c>
      <c r="AC12" s="126">
        <f t="shared" si="4"/>
        <v>54.75</v>
      </c>
      <c r="AD12" s="126">
        <f t="shared" si="4"/>
        <v>52.386363636363825</v>
      </c>
      <c r="AE12" s="126">
        <f t="shared" si="4"/>
        <v>44.90259740259755</v>
      </c>
      <c r="AF12" s="126">
        <f t="shared" si="4"/>
        <v>35.547889610389738</v>
      </c>
      <c r="AG12" s="126">
        <f t="shared" si="4"/>
        <v>29.935064935065039</v>
      </c>
      <c r="AH12" s="126">
        <f t="shared" si="4"/>
        <v>22.451298701298779</v>
      </c>
      <c r="AI12" s="126">
        <f t="shared" si="4"/>
        <v>0</v>
      </c>
      <c r="AJ12" s="126">
        <f t="shared" si="4"/>
        <v>0</v>
      </c>
      <c r="AK12" s="126">
        <f t="shared" si="4"/>
        <v>0</v>
      </c>
      <c r="AL12" s="126">
        <f t="shared" si="4"/>
        <v>0</v>
      </c>
      <c r="AM12" s="126">
        <f t="shared" si="4"/>
        <v>0</v>
      </c>
      <c r="AN12" s="126">
        <f t="shared" si="4"/>
        <v>0</v>
      </c>
      <c r="AO12" s="26"/>
      <c r="AP12" s="26"/>
    </row>
    <row r="13" spans="1:42" s="27" customFormat="1" ht="15.75" customHeight="1" x14ac:dyDescent="0.25">
      <c r="A13" s="26"/>
      <c r="B13" s="26"/>
      <c r="C13" s="26"/>
      <c r="D13" s="26"/>
      <c r="E13" s="180"/>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26"/>
      <c r="AP13" s="26"/>
    </row>
    <row r="14" spans="1:42" x14ac:dyDescent="0.25">
      <c r="A14" s="11" t="s">
        <v>195</v>
      </c>
      <c r="D14" s="192">
        <v>2018</v>
      </c>
      <c r="E14" s="181"/>
    </row>
    <row r="15" spans="1:42" x14ac:dyDescent="0.25">
      <c r="A15" s="82"/>
      <c r="B15" s="82"/>
      <c r="C15" s="27"/>
      <c r="E15" s="181"/>
    </row>
    <row r="16" spans="1:42" s="27" customFormat="1" ht="15.75" customHeight="1" x14ac:dyDescent="0.25">
      <c r="A16" s="11" t="s">
        <v>52</v>
      </c>
      <c r="B16" s="82"/>
      <c r="E16" s="180">
        <f>SUM(F16:AN16)</f>
        <v>581</v>
      </c>
      <c r="F16" s="125">
        <v>320</v>
      </c>
      <c r="G16" s="125">
        <v>0</v>
      </c>
      <c r="H16" s="125">
        <v>0</v>
      </c>
      <c r="I16" s="125">
        <v>0</v>
      </c>
      <c r="J16" s="125">
        <v>0</v>
      </c>
      <c r="K16" s="125">
        <v>0</v>
      </c>
      <c r="L16" s="125">
        <v>0</v>
      </c>
      <c r="M16" s="125">
        <v>0</v>
      </c>
      <c r="N16" s="125">
        <v>261</v>
      </c>
      <c r="O16" s="125">
        <v>0</v>
      </c>
      <c r="P16" s="125">
        <v>0</v>
      </c>
      <c r="Q16" s="125">
        <v>0</v>
      </c>
      <c r="R16" s="125">
        <v>0</v>
      </c>
      <c r="S16" s="125">
        <v>0</v>
      </c>
      <c r="T16" s="125">
        <v>0</v>
      </c>
      <c r="U16" s="12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50"/>
    </row>
    <row r="17" spans="1:49" x14ac:dyDescent="0.25">
      <c r="E17" s="182"/>
      <c r="J17" s="106"/>
      <c r="K17" s="106"/>
      <c r="L17" s="106"/>
      <c r="M17" s="106"/>
      <c r="N17" s="106"/>
      <c r="O17" s="106"/>
      <c r="P17" s="106"/>
      <c r="Q17" s="106"/>
      <c r="R17" s="106"/>
      <c r="S17" s="106"/>
      <c r="T17" s="106"/>
      <c r="U17" s="106"/>
      <c r="V17" s="106"/>
      <c r="W17" s="121"/>
      <c r="X17" s="121"/>
      <c r="Y17" s="121"/>
      <c r="Z17" s="121"/>
      <c r="AA17" s="121"/>
      <c r="AB17" s="121"/>
      <c r="AC17" s="121"/>
      <c r="AD17" s="121"/>
      <c r="AE17" s="121"/>
      <c r="AF17" s="121"/>
      <c r="AG17" s="121"/>
      <c r="AH17" s="121"/>
      <c r="AI17" s="121"/>
      <c r="AJ17" s="121"/>
      <c r="AK17" s="121"/>
      <c r="AL17" s="121"/>
      <c r="AM17" s="121"/>
      <c r="AN17" s="121"/>
      <c r="AO17" s="122"/>
    </row>
    <row r="18" spans="1:49" x14ac:dyDescent="0.25">
      <c r="A18" s="11" t="s">
        <v>116</v>
      </c>
      <c r="E18" s="178"/>
    </row>
    <row r="19" spans="1:49" s="27" customFormat="1" ht="15.75" customHeight="1" x14ac:dyDescent="0.25">
      <c r="A19" s="82"/>
      <c r="C19" s="27" t="s">
        <v>117</v>
      </c>
      <c r="E19" s="180">
        <f>SUM(F19:AN19)</f>
        <v>6650.2799999999988</v>
      </c>
      <c r="F19" s="125">
        <v>0</v>
      </c>
      <c r="G19" s="125">
        <v>0</v>
      </c>
      <c r="H19" s="125">
        <v>0</v>
      </c>
      <c r="I19" s="125">
        <v>0</v>
      </c>
      <c r="J19" s="125">
        <v>0</v>
      </c>
      <c r="K19" s="125">
        <v>0</v>
      </c>
      <c r="L19" s="125">
        <v>0</v>
      </c>
      <c r="M19" s="125">
        <v>0</v>
      </c>
      <c r="N19" s="125">
        <v>0</v>
      </c>
      <c r="O19" s="125">
        <v>0</v>
      </c>
      <c r="P19" s="125">
        <v>0</v>
      </c>
      <c r="Q19" s="125">
        <v>0</v>
      </c>
      <c r="R19" s="125">
        <v>0</v>
      </c>
      <c r="S19" s="125">
        <v>864.53639999999984</v>
      </c>
      <c r="T19" s="125">
        <v>2992.6259999999997</v>
      </c>
      <c r="U19" s="125">
        <v>2327.5979999999995</v>
      </c>
      <c r="V19" s="125">
        <v>465.51959999999997</v>
      </c>
      <c r="W19" s="125">
        <v>0</v>
      </c>
      <c r="X19" s="125">
        <v>0</v>
      </c>
      <c r="Y19" s="125">
        <v>0</v>
      </c>
      <c r="Z19" s="125">
        <v>0</v>
      </c>
      <c r="AA19" s="125">
        <v>0</v>
      </c>
      <c r="AB19" s="125">
        <v>0</v>
      </c>
      <c r="AC19" s="125">
        <v>0</v>
      </c>
      <c r="AD19" s="125">
        <v>0</v>
      </c>
      <c r="AE19" s="125">
        <v>0</v>
      </c>
      <c r="AF19" s="125">
        <v>0</v>
      </c>
      <c r="AG19" s="125">
        <v>0</v>
      </c>
      <c r="AH19" s="125">
        <v>0</v>
      </c>
      <c r="AI19" s="125">
        <v>0</v>
      </c>
      <c r="AJ19" s="125">
        <v>0</v>
      </c>
      <c r="AK19" s="125">
        <v>0</v>
      </c>
      <c r="AL19" s="125">
        <v>0</v>
      </c>
      <c r="AM19" s="125">
        <v>0</v>
      </c>
      <c r="AN19" s="125">
        <v>0</v>
      </c>
      <c r="AO19" s="9"/>
      <c r="AP19" s="10"/>
      <c r="AQ19"/>
      <c r="AR19"/>
      <c r="AS19"/>
      <c r="AT19"/>
      <c r="AU19"/>
      <c r="AV19"/>
      <c r="AW19"/>
    </row>
    <row r="20" spans="1:49" s="27" customFormat="1" ht="15.75" customHeight="1" x14ac:dyDescent="0.25">
      <c r="A20" s="82"/>
      <c r="C20" s="27" t="s">
        <v>118</v>
      </c>
      <c r="E20" s="180">
        <f>SUM(F20:AN20)</f>
        <v>4179.4800000000005</v>
      </c>
      <c r="F20" s="125">
        <v>0</v>
      </c>
      <c r="G20" s="125">
        <v>0</v>
      </c>
      <c r="H20" s="125">
        <v>0</v>
      </c>
      <c r="I20" s="125">
        <v>0</v>
      </c>
      <c r="J20" s="125">
        <v>0</v>
      </c>
      <c r="K20" s="125">
        <v>0</v>
      </c>
      <c r="L20" s="125">
        <v>0</v>
      </c>
      <c r="M20" s="125">
        <v>0</v>
      </c>
      <c r="N20" s="125">
        <v>0</v>
      </c>
      <c r="O20" s="125">
        <v>0</v>
      </c>
      <c r="P20" s="125">
        <v>0</v>
      </c>
      <c r="Q20" s="125">
        <v>0</v>
      </c>
      <c r="R20" s="125">
        <v>0</v>
      </c>
      <c r="S20" s="125">
        <v>385.59559999999999</v>
      </c>
      <c r="T20" s="125">
        <v>1334.7539999999999</v>
      </c>
      <c r="U20" s="125">
        <v>1038.1419999999998</v>
      </c>
      <c r="V20" s="125">
        <v>207.6284</v>
      </c>
      <c r="W20" s="125">
        <v>0</v>
      </c>
      <c r="X20" s="125">
        <v>0</v>
      </c>
      <c r="Y20" s="125">
        <v>0</v>
      </c>
      <c r="Z20" s="125">
        <v>157.73679999999999</v>
      </c>
      <c r="AA20" s="125">
        <v>546.01199999999994</v>
      </c>
      <c r="AB20" s="125">
        <v>424.67599999999993</v>
      </c>
      <c r="AC20" s="125">
        <v>84.935199999999995</v>
      </c>
      <c r="AD20" s="125">
        <v>0</v>
      </c>
      <c r="AE20" s="125">
        <v>0</v>
      </c>
      <c r="AF20" s="125">
        <v>0</v>
      </c>
      <c r="AG20" s="125">
        <v>0</v>
      </c>
      <c r="AH20" s="125">
        <v>0</v>
      </c>
      <c r="AI20" s="125">
        <v>0</v>
      </c>
      <c r="AJ20" s="125">
        <v>0</v>
      </c>
      <c r="AK20" s="125">
        <v>0</v>
      </c>
      <c r="AL20" s="125">
        <v>0</v>
      </c>
      <c r="AM20" s="125">
        <v>0</v>
      </c>
      <c r="AN20" s="125">
        <v>0</v>
      </c>
      <c r="AO20" s="9"/>
      <c r="AP20" s="10"/>
      <c r="AQ20"/>
      <c r="AR20"/>
      <c r="AS20"/>
      <c r="AT20"/>
      <c r="AU20"/>
      <c r="AV20"/>
      <c r="AW20"/>
    </row>
    <row r="21" spans="1:49" s="27" customFormat="1" ht="15.75" customHeight="1" x14ac:dyDescent="0.25">
      <c r="A21" s="82"/>
      <c r="C21" s="27" t="s">
        <v>119</v>
      </c>
      <c r="E21" s="183">
        <f t="shared" ref="E21:J21" si="5">SUM(E19:E20)</f>
        <v>10829.759999999998</v>
      </c>
      <c r="F21" s="126">
        <f t="shared" si="5"/>
        <v>0</v>
      </c>
      <c r="G21" s="126">
        <f t="shared" si="5"/>
        <v>0</v>
      </c>
      <c r="H21" s="126">
        <f t="shared" si="5"/>
        <v>0</v>
      </c>
      <c r="I21" s="126">
        <f t="shared" si="5"/>
        <v>0</v>
      </c>
      <c r="J21" s="126">
        <f t="shared" si="5"/>
        <v>0</v>
      </c>
      <c r="K21" s="126">
        <f t="shared" ref="K21:AM21" si="6">SUM(K19:K20)</f>
        <v>0</v>
      </c>
      <c r="L21" s="126">
        <f t="shared" si="6"/>
        <v>0</v>
      </c>
      <c r="M21" s="126">
        <f t="shared" si="6"/>
        <v>0</v>
      </c>
      <c r="N21" s="126">
        <f t="shared" si="6"/>
        <v>0</v>
      </c>
      <c r="O21" s="126">
        <f t="shared" si="6"/>
        <v>0</v>
      </c>
      <c r="P21" s="126">
        <f t="shared" si="6"/>
        <v>0</v>
      </c>
      <c r="Q21" s="126">
        <f t="shared" si="6"/>
        <v>0</v>
      </c>
      <c r="R21" s="126">
        <f t="shared" si="6"/>
        <v>0</v>
      </c>
      <c r="S21" s="126">
        <f t="shared" si="6"/>
        <v>1250.1319999999998</v>
      </c>
      <c r="T21" s="126">
        <f t="shared" si="6"/>
        <v>4327.3799999999992</v>
      </c>
      <c r="U21" s="126">
        <f t="shared" si="6"/>
        <v>3365.7399999999993</v>
      </c>
      <c r="V21" s="126">
        <f t="shared" si="6"/>
        <v>673.14799999999991</v>
      </c>
      <c r="W21" s="126">
        <f t="shared" si="6"/>
        <v>0</v>
      </c>
      <c r="X21" s="126">
        <f t="shared" si="6"/>
        <v>0</v>
      </c>
      <c r="Y21" s="126">
        <f t="shared" si="6"/>
        <v>0</v>
      </c>
      <c r="Z21" s="126">
        <f t="shared" si="6"/>
        <v>157.73679999999999</v>
      </c>
      <c r="AA21" s="126">
        <f t="shared" si="6"/>
        <v>546.01199999999994</v>
      </c>
      <c r="AB21" s="126">
        <f t="shared" si="6"/>
        <v>424.67599999999993</v>
      </c>
      <c r="AC21" s="126">
        <f t="shared" si="6"/>
        <v>84.935199999999995</v>
      </c>
      <c r="AD21" s="126">
        <f t="shared" si="6"/>
        <v>0</v>
      </c>
      <c r="AE21" s="126">
        <f t="shared" si="6"/>
        <v>0</v>
      </c>
      <c r="AF21" s="126">
        <f t="shared" si="6"/>
        <v>0</v>
      </c>
      <c r="AG21" s="126">
        <f t="shared" si="6"/>
        <v>0</v>
      </c>
      <c r="AH21" s="126">
        <f t="shared" si="6"/>
        <v>0</v>
      </c>
      <c r="AI21" s="126">
        <f t="shared" si="6"/>
        <v>0</v>
      </c>
      <c r="AJ21" s="126">
        <f t="shared" si="6"/>
        <v>0</v>
      </c>
      <c r="AK21" s="126">
        <f t="shared" si="6"/>
        <v>0</v>
      </c>
      <c r="AL21" s="126">
        <f t="shared" si="6"/>
        <v>0</v>
      </c>
      <c r="AM21" s="126">
        <f t="shared" si="6"/>
        <v>0</v>
      </c>
      <c r="AN21" s="126">
        <f>SUM(AN19:AN20)</f>
        <v>0</v>
      </c>
      <c r="AO21" s="9"/>
      <c r="AP21" s="10"/>
      <c r="AQ21"/>
      <c r="AR21"/>
      <c r="AS21"/>
      <c r="AT21"/>
      <c r="AU21"/>
      <c r="AV21"/>
      <c r="AW21"/>
    </row>
    <row r="22" spans="1:49" x14ac:dyDescent="0.25">
      <c r="E22" s="178"/>
    </row>
    <row r="23" spans="1:49" s="27" customFormat="1" ht="15.75" customHeight="1" x14ac:dyDescent="0.25">
      <c r="A23" s="11" t="s">
        <v>53</v>
      </c>
      <c r="B23" s="82"/>
      <c r="E23" s="180">
        <f>SUM(F23:AN23)</f>
        <v>8368.4000000000015</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643.72307692307686</v>
      </c>
      <c r="W23" s="125">
        <v>643.72307692307686</v>
      </c>
      <c r="X23" s="125">
        <v>643.72307692307686</v>
      </c>
      <c r="Y23" s="125">
        <v>643.72307692307686</v>
      </c>
      <c r="Z23" s="125">
        <v>643.72307692307686</v>
      </c>
      <c r="AA23" s="125">
        <v>643.72307692307686</v>
      </c>
      <c r="AB23" s="125">
        <v>643.72307692307686</v>
      </c>
      <c r="AC23" s="125">
        <v>643.72307692307686</v>
      </c>
      <c r="AD23" s="125">
        <v>643.72307692307686</v>
      </c>
      <c r="AE23" s="125">
        <v>643.72307692307686</v>
      </c>
      <c r="AF23" s="125">
        <v>643.72307692307686</v>
      </c>
      <c r="AG23" s="125">
        <v>643.72307692307686</v>
      </c>
      <c r="AH23" s="125">
        <v>643.72307692307686</v>
      </c>
      <c r="AI23" s="125">
        <v>0</v>
      </c>
      <c r="AJ23" s="125">
        <v>0</v>
      </c>
      <c r="AK23" s="125">
        <v>0</v>
      </c>
      <c r="AL23" s="125">
        <v>0</v>
      </c>
      <c r="AM23" s="125">
        <v>0</v>
      </c>
      <c r="AN23" s="125">
        <v>0</v>
      </c>
      <c r="AO23" s="9"/>
      <c r="AP23" s="10"/>
      <c r="AQ23"/>
      <c r="AR23"/>
      <c r="AS23"/>
      <c r="AT23"/>
      <c r="AU23"/>
      <c r="AV23"/>
      <c r="AW23"/>
    </row>
    <row r="24" spans="1:49" x14ac:dyDescent="0.25">
      <c r="E24" s="181"/>
      <c r="F24" s="149"/>
      <c r="G24" s="149"/>
      <c r="H24" s="149"/>
      <c r="I24" s="149"/>
      <c r="J24" s="150"/>
      <c r="K24" s="150"/>
      <c r="L24" s="150"/>
      <c r="M24" s="150"/>
      <c r="N24" s="150"/>
      <c r="O24" s="150"/>
      <c r="P24" s="150"/>
      <c r="Q24" s="150"/>
      <c r="R24" s="150"/>
      <c r="S24" s="150"/>
      <c r="T24" s="150"/>
      <c r="U24" s="150"/>
      <c r="V24" s="150"/>
      <c r="W24" s="151"/>
      <c r="X24" s="151"/>
      <c r="Y24" s="151"/>
      <c r="Z24" s="151"/>
      <c r="AA24" s="151"/>
      <c r="AB24" s="151"/>
      <c r="AC24" s="151"/>
      <c r="AD24" s="151"/>
      <c r="AE24" s="151"/>
      <c r="AF24" s="151"/>
      <c r="AG24" s="151"/>
      <c r="AH24" s="151"/>
      <c r="AI24" s="151"/>
      <c r="AJ24" s="151"/>
      <c r="AK24" s="151"/>
      <c r="AL24" s="151"/>
      <c r="AM24" s="151"/>
      <c r="AN24" s="151"/>
    </row>
    <row r="25" spans="1:49" x14ac:dyDescent="0.25">
      <c r="A25" s="11" t="s">
        <v>109</v>
      </c>
      <c r="E25" s="181"/>
      <c r="F25" s="149"/>
      <c r="G25" s="149"/>
      <c r="H25" s="149"/>
      <c r="I25" s="149"/>
      <c r="J25" s="150"/>
      <c r="K25" s="150"/>
      <c r="L25" s="150"/>
      <c r="M25" s="150"/>
      <c r="N25" s="150"/>
      <c r="O25" s="150"/>
      <c r="P25" s="150"/>
      <c r="Q25" s="150"/>
      <c r="R25" s="150"/>
      <c r="S25" s="150"/>
      <c r="T25" s="150"/>
      <c r="U25" s="150"/>
      <c r="V25" s="150"/>
      <c r="W25" s="151"/>
      <c r="X25" s="151"/>
      <c r="Y25" s="151"/>
      <c r="Z25" s="151"/>
      <c r="AA25" s="151"/>
      <c r="AB25" s="151"/>
      <c r="AC25" s="151"/>
      <c r="AD25" s="151"/>
      <c r="AE25" s="151"/>
      <c r="AF25" s="151"/>
      <c r="AG25" s="151"/>
      <c r="AH25" s="151"/>
      <c r="AI25" s="151"/>
      <c r="AJ25" s="151"/>
      <c r="AK25" s="151"/>
      <c r="AL25" s="151"/>
      <c r="AM25" s="151"/>
      <c r="AN25" s="151"/>
    </row>
    <row r="26" spans="1:49" x14ac:dyDescent="0.25">
      <c r="C26" s="49" t="s">
        <v>108</v>
      </c>
      <c r="D26" s="293">
        <v>709</v>
      </c>
      <c r="E26" s="181"/>
      <c r="F26" s="149"/>
      <c r="G26" s="149"/>
      <c r="H26" s="149"/>
      <c r="I26" s="149"/>
      <c r="J26" s="150"/>
      <c r="K26" s="150"/>
      <c r="L26" s="150"/>
      <c r="M26" s="150"/>
      <c r="N26" s="150"/>
      <c r="O26" s="150"/>
      <c r="P26" s="150"/>
      <c r="Q26" s="150"/>
      <c r="R26" s="150"/>
      <c r="S26" s="150"/>
      <c r="T26" s="150"/>
      <c r="U26" s="150"/>
      <c r="V26" s="150"/>
      <c r="W26" s="151"/>
      <c r="X26" s="151"/>
      <c r="Y26" s="151"/>
      <c r="Z26" s="151"/>
      <c r="AA26" s="151"/>
      <c r="AB26" s="151"/>
      <c r="AC26" s="151"/>
      <c r="AD26" s="151"/>
      <c r="AE26" s="151"/>
      <c r="AF26" s="151"/>
      <c r="AG26" s="151"/>
      <c r="AH26" s="151"/>
      <c r="AI26" s="151"/>
      <c r="AJ26" s="151"/>
      <c r="AK26" s="151"/>
      <c r="AL26" s="151"/>
      <c r="AM26" s="151"/>
      <c r="AN26" s="151"/>
    </row>
    <row r="27" spans="1:49" s="27" customFormat="1" ht="15.6" customHeight="1" x14ac:dyDescent="0.25">
      <c r="A27" s="82"/>
      <c r="B27" s="82"/>
      <c r="C27" s="27" t="s">
        <v>205</v>
      </c>
      <c r="E27" s="180">
        <f>SUM(F27:AN27)</f>
        <v>708.73</v>
      </c>
      <c r="F27" s="125">
        <v>0</v>
      </c>
      <c r="G27" s="125">
        <v>0</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708.73</v>
      </c>
      <c r="AJ27" s="125">
        <v>0</v>
      </c>
      <c r="AK27" s="125">
        <v>0</v>
      </c>
      <c r="AL27" s="125">
        <v>0</v>
      </c>
      <c r="AM27" s="125">
        <v>0</v>
      </c>
      <c r="AN27" s="125">
        <v>0</v>
      </c>
      <c r="AO27" s="50"/>
    </row>
    <row r="28" spans="1:49" x14ac:dyDescent="0.25">
      <c r="D28" s="84"/>
    </row>
    <row r="29" spans="1:49" s="26" customFormat="1" x14ac:dyDescent="0.25">
      <c r="B29" s="49"/>
      <c r="C29" s="49" t="s">
        <v>266</v>
      </c>
      <c r="D29" s="294">
        <v>0.26</v>
      </c>
      <c r="E29" s="49"/>
      <c r="F29"/>
      <c r="G29"/>
    </row>
    <row r="30" spans="1:49" s="26" customFormat="1" x14ac:dyDescent="0.25">
      <c r="B30" s="49"/>
      <c r="C30" s="49" t="s">
        <v>267</v>
      </c>
      <c r="D30" s="294">
        <v>0.54674999999999996</v>
      </c>
      <c r="E30" s="49"/>
      <c r="F30"/>
      <c r="G30"/>
    </row>
    <row r="32" spans="1:49" x14ac:dyDescent="0.25">
      <c r="D32" s="92" t="s">
        <v>103</v>
      </c>
      <c r="E32" s="92" t="s">
        <v>111</v>
      </c>
      <c r="F32" s="92" t="s">
        <v>112</v>
      </c>
      <c r="G32" s="92" t="s">
        <v>113</v>
      </c>
    </row>
    <row r="33" spans="3:7" x14ac:dyDescent="0.25">
      <c r="C33" s="49" t="s">
        <v>115</v>
      </c>
      <c r="D33" s="295">
        <v>0.64</v>
      </c>
      <c r="E33" s="295">
        <v>0.64</v>
      </c>
      <c r="F33" s="295">
        <v>0.64</v>
      </c>
      <c r="G33" s="295">
        <v>0.75</v>
      </c>
    </row>
  </sheetData>
  <pageMargins left="0.2" right="0.2" top="0.43" bottom="0.35" header="0.3" footer="0.3"/>
  <pageSetup scale="65" fitToWidth="8" fitToHeight="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31"/>
  <sheetViews>
    <sheetView showGridLines="0" workbookViewId="0">
      <pane xSplit="5" ySplit="3" topLeftCell="F212" activePane="bottomRight" state="frozen"/>
      <selection activeCell="A190" sqref="A190:IV191"/>
      <selection pane="topRight" activeCell="A190" sqref="A190:IV191"/>
      <selection pane="bottomLeft" activeCell="A190" sqref="A190:IV191"/>
      <selection pane="bottomRight" activeCell="F229" sqref="F229"/>
    </sheetView>
  </sheetViews>
  <sheetFormatPr defaultColWidth="8.85546875" defaultRowHeight="15" x14ac:dyDescent="0.25"/>
  <cols>
    <col min="1" max="1" width="3" style="11" customWidth="1"/>
    <col min="2" max="2" width="1.42578125" style="11" customWidth="1"/>
    <col min="3" max="3" width="50.855468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85546875" customWidth="1"/>
  </cols>
  <sheetData>
    <row r="1" spans="1:42" ht="18.75" x14ac:dyDescent="0.3">
      <c r="A1" s="176" t="s">
        <v>102</v>
      </c>
      <c r="B1" s="177"/>
      <c r="C1" s="177"/>
      <c r="D1" s="177"/>
      <c r="E1" s="184"/>
      <c r="F1" s="177"/>
      <c r="G1" s="177"/>
      <c r="H1" s="177"/>
      <c r="I1" s="1"/>
      <c r="J1" s="2"/>
      <c r="K1" s="3"/>
      <c r="L1" s="4"/>
      <c r="AC1" s="7"/>
    </row>
    <row r="2" spans="1:42" ht="16.5" customHeight="1" x14ac:dyDescent="0.25">
      <c r="C2" s="159" t="s">
        <v>103</v>
      </c>
      <c r="D2" s="204" t="s">
        <v>82</v>
      </c>
      <c r="E2" s="17" t="s">
        <v>0</v>
      </c>
      <c r="F2" s="17">
        <f>+'Field Profiles'!F2</f>
        <v>2005</v>
      </c>
      <c r="G2" s="16">
        <f>+F2+1</f>
        <v>2006</v>
      </c>
      <c r="H2" s="16">
        <f>+G2+1</f>
        <v>2007</v>
      </c>
      <c r="I2" s="16">
        <f t="shared" ref="I2:AN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si="0"/>
        <v>2024</v>
      </c>
      <c r="Z2" s="16">
        <f t="shared" si="0"/>
        <v>2025</v>
      </c>
      <c r="AA2" s="16">
        <f t="shared" si="0"/>
        <v>2026</v>
      </c>
      <c r="AB2" s="16">
        <f t="shared" si="0"/>
        <v>2027</v>
      </c>
      <c r="AC2" s="16">
        <f t="shared" si="0"/>
        <v>2028</v>
      </c>
      <c r="AD2" s="16">
        <f t="shared" si="0"/>
        <v>2029</v>
      </c>
      <c r="AE2" s="16">
        <f t="shared" si="0"/>
        <v>2030</v>
      </c>
      <c r="AF2" s="16">
        <f t="shared" si="0"/>
        <v>2031</v>
      </c>
      <c r="AG2" s="16">
        <f t="shared" si="0"/>
        <v>2032</v>
      </c>
      <c r="AH2" s="16">
        <f t="shared" si="0"/>
        <v>2033</v>
      </c>
      <c r="AI2" s="16">
        <f t="shared" si="0"/>
        <v>2034</v>
      </c>
      <c r="AJ2" s="16">
        <f t="shared" si="0"/>
        <v>2035</v>
      </c>
      <c r="AK2" s="16">
        <f t="shared" si="0"/>
        <v>2036</v>
      </c>
      <c r="AL2" s="16">
        <f t="shared" si="0"/>
        <v>2037</v>
      </c>
      <c r="AM2" s="16">
        <f t="shared" si="0"/>
        <v>2038</v>
      </c>
      <c r="AN2" s="16">
        <f t="shared" si="0"/>
        <v>2039</v>
      </c>
    </row>
    <row r="3" spans="1:42" s="19" customFormat="1" ht="21.75" customHeight="1" x14ac:dyDescent="0.25">
      <c r="A3" s="13"/>
      <c r="B3" s="148" t="s">
        <v>105</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0"/>
        <v>3</v>
      </c>
      <c r="Z3" s="87">
        <f t="shared" si="0"/>
        <v>4</v>
      </c>
      <c r="AA3" s="87">
        <f t="shared" si="0"/>
        <v>5</v>
      </c>
      <c r="AB3" s="87">
        <f t="shared" si="0"/>
        <v>6</v>
      </c>
      <c r="AC3" s="87">
        <f t="shared" si="0"/>
        <v>7</v>
      </c>
      <c r="AD3" s="87">
        <f t="shared" si="0"/>
        <v>8</v>
      </c>
      <c r="AE3" s="87">
        <f t="shared" si="0"/>
        <v>9</v>
      </c>
      <c r="AF3" s="87">
        <f t="shared" si="0"/>
        <v>10</v>
      </c>
      <c r="AG3" s="87">
        <f t="shared" si="0"/>
        <v>11</v>
      </c>
      <c r="AH3" s="87">
        <f t="shared" si="0"/>
        <v>12</v>
      </c>
      <c r="AI3" s="87">
        <f t="shared" si="0"/>
        <v>13</v>
      </c>
      <c r="AJ3" s="87">
        <f t="shared" si="0"/>
        <v>14</v>
      </c>
      <c r="AK3" s="87">
        <f t="shared" si="0"/>
        <v>15</v>
      </c>
      <c r="AL3" s="87">
        <f t="shared" si="0"/>
        <v>16</v>
      </c>
      <c r="AM3" s="87">
        <f t="shared" si="0"/>
        <v>17</v>
      </c>
      <c r="AN3" s="87">
        <f t="shared" si="0"/>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1">+G8*0.365</f>
        <v>0</v>
      </c>
      <c r="H9" s="42">
        <f t="shared" si="1"/>
        <v>0</v>
      </c>
      <c r="I9" s="42">
        <f t="shared" si="1"/>
        <v>0</v>
      </c>
      <c r="J9" s="42">
        <f t="shared" si="1"/>
        <v>0</v>
      </c>
      <c r="K9" s="42">
        <f t="shared" si="1"/>
        <v>0</v>
      </c>
      <c r="L9" s="42">
        <f t="shared" si="1"/>
        <v>0</v>
      </c>
      <c r="M9" s="42">
        <f t="shared" si="1"/>
        <v>0</v>
      </c>
      <c r="N9" s="42">
        <f t="shared" si="1"/>
        <v>0</v>
      </c>
      <c r="O9" s="42">
        <f t="shared" si="1"/>
        <v>0</v>
      </c>
      <c r="P9" s="42">
        <f t="shared" si="1"/>
        <v>0</v>
      </c>
      <c r="Q9" s="42">
        <f t="shared" si="1"/>
        <v>0</v>
      </c>
      <c r="R9" s="42">
        <f t="shared" si="1"/>
        <v>0</v>
      </c>
      <c r="S9" s="42">
        <f t="shared" si="1"/>
        <v>0</v>
      </c>
      <c r="T9" s="42">
        <f t="shared" si="1"/>
        <v>0</v>
      </c>
      <c r="U9" s="42">
        <f t="shared" si="1"/>
        <v>0</v>
      </c>
      <c r="V9" s="42">
        <f t="shared" si="1"/>
        <v>9.7767857142857135</v>
      </c>
      <c r="W9" s="42">
        <f t="shared" si="1"/>
        <v>36.5</v>
      </c>
      <c r="X9" s="42">
        <f t="shared" si="1"/>
        <v>54.75</v>
      </c>
      <c r="Y9" s="42">
        <f t="shared" si="1"/>
        <v>54.75</v>
      </c>
      <c r="Z9" s="42">
        <f t="shared" si="1"/>
        <v>54.75</v>
      </c>
      <c r="AA9" s="42">
        <f t="shared" si="1"/>
        <v>54.75</v>
      </c>
      <c r="AB9" s="42">
        <f t="shared" si="1"/>
        <v>54.75</v>
      </c>
      <c r="AC9" s="42">
        <f t="shared" si="1"/>
        <v>54.75</v>
      </c>
      <c r="AD9" s="42">
        <f t="shared" si="1"/>
        <v>52.386363636363818</v>
      </c>
      <c r="AE9" s="42">
        <f t="shared" si="1"/>
        <v>44.90259740259755</v>
      </c>
      <c r="AF9" s="42">
        <f t="shared" si="1"/>
        <v>35.547889610389731</v>
      </c>
      <c r="AG9" s="42">
        <f t="shared" si="1"/>
        <v>29.935064935065039</v>
      </c>
      <c r="AH9" s="42">
        <f t="shared" si="1"/>
        <v>22.451298701298782</v>
      </c>
      <c r="AI9" s="42">
        <f t="shared" si="1"/>
        <v>0</v>
      </c>
      <c r="AJ9" s="42">
        <f t="shared" si="1"/>
        <v>0</v>
      </c>
      <c r="AK9" s="42">
        <f t="shared" si="1"/>
        <v>0</v>
      </c>
      <c r="AL9" s="42">
        <f t="shared" si="1"/>
        <v>0</v>
      </c>
      <c r="AM9" s="42">
        <f t="shared" si="1"/>
        <v>0</v>
      </c>
      <c r="AN9" s="42">
        <f t="shared" si="1"/>
        <v>0</v>
      </c>
      <c r="AO9" s="32"/>
      <c r="AP9" s="28"/>
    </row>
    <row r="10" spans="1:42" s="26" customFormat="1" ht="15.75" customHeight="1" x14ac:dyDescent="0.25">
      <c r="A10" s="13"/>
      <c r="B10" s="26" t="s">
        <v>46</v>
      </c>
      <c r="C10" s="43"/>
      <c r="D10" s="43"/>
      <c r="E10" s="119"/>
      <c r="F10" s="41">
        <f>+F9</f>
        <v>0</v>
      </c>
      <c r="G10" s="41">
        <f t="shared" ref="G10:AN10" si="2">+G9+F10</f>
        <v>0</v>
      </c>
      <c r="H10" s="41">
        <f t="shared" si="2"/>
        <v>0</v>
      </c>
      <c r="I10" s="41">
        <f t="shared" si="2"/>
        <v>0</v>
      </c>
      <c r="J10" s="41">
        <f t="shared" si="2"/>
        <v>0</v>
      </c>
      <c r="K10" s="41">
        <f t="shared" si="2"/>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9.7767857142857135</v>
      </c>
      <c r="W10" s="41">
        <f t="shared" si="2"/>
        <v>46.276785714285715</v>
      </c>
      <c r="X10" s="41">
        <f t="shared" si="2"/>
        <v>101.02678571428572</v>
      </c>
      <c r="Y10" s="41">
        <f t="shared" si="2"/>
        <v>155.77678571428572</v>
      </c>
      <c r="Z10" s="41">
        <f t="shared" si="2"/>
        <v>210.52678571428572</v>
      </c>
      <c r="AA10" s="41">
        <f t="shared" si="2"/>
        <v>265.27678571428572</v>
      </c>
      <c r="AB10" s="41">
        <f t="shared" si="2"/>
        <v>320.02678571428572</v>
      </c>
      <c r="AC10" s="41">
        <f t="shared" si="2"/>
        <v>374.77678571428572</v>
      </c>
      <c r="AD10" s="41">
        <f t="shared" si="2"/>
        <v>427.16314935064952</v>
      </c>
      <c r="AE10" s="41">
        <f t="shared" si="2"/>
        <v>472.06574675324708</v>
      </c>
      <c r="AF10" s="41">
        <f t="shared" si="2"/>
        <v>507.61363636363683</v>
      </c>
      <c r="AG10" s="41">
        <f t="shared" si="2"/>
        <v>537.54870129870187</v>
      </c>
      <c r="AH10" s="41">
        <f t="shared" si="2"/>
        <v>560.00000000000068</v>
      </c>
      <c r="AI10" s="41">
        <f t="shared" si="2"/>
        <v>560.00000000000068</v>
      </c>
      <c r="AJ10" s="41">
        <f t="shared" si="2"/>
        <v>560.00000000000068</v>
      </c>
      <c r="AK10" s="41">
        <f t="shared" si="2"/>
        <v>560.00000000000068</v>
      </c>
      <c r="AL10" s="41">
        <f t="shared" si="2"/>
        <v>560.00000000000068</v>
      </c>
      <c r="AM10" s="41">
        <f t="shared" si="2"/>
        <v>560.00000000000068</v>
      </c>
      <c r="AN10" s="41">
        <f t="shared" si="2"/>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3">+$D11*F9</f>
        <v>0</v>
      </c>
      <c r="G11" s="38">
        <f t="shared" si="3"/>
        <v>0</v>
      </c>
      <c r="H11" s="38">
        <f t="shared" si="3"/>
        <v>0</v>
      </c>
      <c r="I11" s="38">
        <f t="shared" si="3"/>
        <v>0</v>
      </c>
      <c r="J11" s="38">
        <f t="shared" si="3"/>
        <v>0</v>
      </c>
      <c r="K11" s="38">
        <f t="shared" si="3"/>
        <v>0</v>
      </c>
      <c r="L11" s="38">
        <f t="shared" si="3"/>
        <v>0</v>
      </c>
      <c r="M11" s="38">
        <f t="shared" si="3"/>
        <v>0</v>
      </c>
      <c r="N11" s="38">
        <f t="shared" si="3"/>
        <v>0</v>
      </c>
      <c r="O11" s="38">
        <f t="shared" si="3"/>
        <v>0</v>
      </c>
      <c r="P11" s="38">
        <f t="shared" si="3"/>
        <v>0</v>
      </c>
      <c r="Q11" s="38">
        <f t="shared" si="3"/>
        <v>0</v>
      </c>
      <c r="R11" s="38">
        <f t="shared" si="3"/>
        <v>0</v>
      </c>
      <c r="S11" s="38">
        <f t="shared" si="3"/>
        <v>0</v>
      </c>
      <c r="T11" s="38">
        <f t="shared" si="3"/>
        <v>0</v>
      </c>
      <c r="U11" s="38">
        <f t="shared" si="3"/>
        <v>0</v>
      </c>
      <c r="V11" s="38">
        <f t="shared" si="3"/>
        <v>684.375</v>
      </c>
      <c r="W11" s="38">
        <f t="shared" si="3"/>
        <v>2555</v>
      </c>
      <c r="X11" s="38">
        <f t="shared" si="3"/>
        <v>3832.5</v>
      </c>
      <c r="Y11" s="38">
        <f t="shared" si="3"/>
        <v>3832.5</v>
      </c>
      <c r="Z11" s="38">
        <f t="shared" si="3"/>
        <v>3832.5</v>
      </c>
      <c r="AA11" s="38">
        <f t="shared" si="3"/>
        <v>3832.5</v>
      </c>
      <c r="AB11" s="38">
        <f t="shared" si="3"/>
        <v>3832.5</v>
      </c>
      <c r="AC11" s="38">
        <f t="shared" si="3"/>
        <v>3832.5</v>
      </c>
      <c r="AD11" s="38">
        <f t="shared" si="3"/>
        <v>3667.0454545454672</v>
      </c>
      <c r="AE11" s="38">
        <f t="shared" si="3"/>
        <v>3143.1818181818285</v>
      </c>
      <c r="AF11" s="38">
        <f t="shared" si="3"/>
        <v>2488.3522727272812</v>
      </c>
      <c r="AG11" s="38">
        <f t="shared" si="3"/>
        <v>2095.4545454545528</v>
      </c>
      <c r="AH11" s="38">
        <f t="shared" si="3"/>
        <v>1571.5909090909147</v>
      </c>
      <c r="AI11" s="38">
        <f t="shared" si="3"/>
        <v>0</v>
      </c>
      <c r="AJ11" s="38">
        <f t="shared" si="3"/>
        <v>0</v>
      </c>
      <c r="AK11" s="38">
        <f t="shared" si="3"/>
        <v>0</v>
      </c>
      <c r="AL11" s="38">
        <f t="shared" si="3"/>
        <v>0</v>
      </c>
      <c r="AM11" s="38">
        <f t="shared" si="3"/>
        <v>0</v>
      </c>
      <c r="AN11" s="38">
        <f t="shared" si="3"/>
        <v>0</v>
      </c>
      <c r="AP11" s="27" t="s">
        <v>136</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116</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117</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141</v>
      </c>
    </row>
    <row r="18" spans="1:42" s="27" customFormat="1" ht="15.75" customHeight="1" x14ac:dyDescent="0.25">
      <c r="A18" s="82"/>
      <c r="C18" s="27" t="s">
        <v>118</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143</v>
      </c>
    </row>
    <row r="19" spans="1:42" s="26" customFormat="1" ht="15.75" customHeight="1" x14ac:dyDescent="0.25">
      <c r="A19"/>
      <c r="B19" s="26" t="s">
        <v>119</v>
      </c>
      <c r="E19" s="97">
        <f>SUM(E17:E18)</f>
        <v>10829.759999999998</v>
      </c>
      <c r="F19" s="42">
        <f>SUM(F17:F18)</f>
        <v>0</v>
      </c>
      <c r="G19" s="42">
        <f t="shared" ref="G19:AN19" si="4">SUM(G17:G18)</f>
        <v>0</v>
      </c>
      <c r="H19" s="42">
        <f t="shared" si="4"/>
        <v>0</v>
      </c>
      <c r="I19" s="42">
        <f t="shared" si="4"/>
        <v>0</v>
      </c>
      <c r="J19" s="42">
        <f t="shared" si="4"/>
        <v>0</v>
      </c>
      <c r="K19" s="42">
        <f t="shared" si="4"/>
        <v>0</v>
      </c>
      <c r="L19" s="42">
        <f t="shared" si="4"/>
        <v>0</v>
      </c>
      <c r="M19" s="42">
        <f t="shared" si="4"/>
        <v>0</v>
      </c>
      <c r="N19" s="42">
        <f t="shared" si="4"/>
        <v>0</v>
      </c>
      <c r="O19" s="42">
        <f t="shared" si="4"/>
        <v>0</v>
      </c>
      <c r="P19" s="42">
        <f t="shared" si="4"/>
        <v>0</v>
      </c>
      <c r="Q19" s="42">
        <f t="shared" si="4"/>
        <v>0</v>
      </c>
      <c r="R19" s="42">
        <f t="shared" si="4"/>
        <v>0</v>
      </c>
      <c r="S19" s="42">
        <f t="shared" si="4"/>
        <v>1250.1319999999998</v>
      </c>
      <c r="T19" s="42">
        <f t="shared" si="4"/>
        <v>4327.3799999999992</v>
      </c>
      <c r="U19" s="42">
        <f t="shared" si="4"/>
        <v>3365.7399999999993</v>
      </c>
      <c r="V19" s="42">
        <f t="shared" si="4"/>
        <v>673.14799999999991</v>
      </c>
      <c r="W19" s="42">
        <f t="shared" si="4"/>
        <v>0</v>
      </c>
      <c r="X19" s="42">
        <f t="shared" si="4"/>
        <v>0</v>
      </c>
      <c r="Y19" s="42">
        <f t="shared" si="4"/>
        <v>0</v>
      </c>
      <c r="Z19" s="42">
        <f t="shared" si="4"/>
        <v>157.73679999999999</v>
      </c>
      <c r="AA19" s="42">
        <f t="shared" si="4"/>
        <v>546.01199999999994</v>
      </c>
      <c r="AB19" s="42">
        <f t="shared" si="4"/>
        <v>424.67599999999993</v>
      </c>
      <c r="AC19" s="42">
        <f t="shared" si="4"/>
        <v>84.935199999999995</v>
      </c>
      <c r="AD19" s="42">
        <f t="shared" si="4"/>
        <v>0</v>
      </c>
      <c r="AE19" s="42">
        <f t="shared" si="4"/>
        <v>0</v>
      </c>
      <c r="AF19" s="42">
        <f t="shared" si="4"/>
        <v>0</v>
      </c>
      <c r="AG19" s="42">
        <f t="shared" si="4"/>
        <v>0</v>
      </c>
      <c r="AH19" s="42">
        <f t="shared" si="4"/>
        <v>0</v>
      </c>
      <c r="AI19" s="42">
        <f t="shared" si="4"/>
        <v>0</v>
      </c>
      <c r="AJ19" s="42">
        <f t="shared" si="4"/>
        <v>0</v>
      </c>
      <c r="AK19" s="42">
        <f t="shared" si="4"/>
        <v>0</v>
      </c>
      <c r="AL19" s="42">
        <f t="shared" si="4"/>
        <v>0</v>
      </c>
      <c r="AM19" s="42">
        <f t="shared" si="4"/>
        <v>0</v>
      </c>
      <c r="AN19" s="42">
        <f t="shared" si="4"/>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140</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120</v>
      </c>
      <c r="D22" s="84">
        <f>+'Field Profiles'!D33</f>
        <v>0.64</v>
      </c>
      <c r="E22" s="99">
        <f>SUM(F22:AN22)</f>
        <v>2674.8672000000001</v>
      </c>
      <c r="F22" s="38">
        <f t="shared" ref="F22:AN22" si="5">+$D22*F18</f>
        <v>0</v>
      </c>
      <c r="G22" s="38">
        <f t="shared" si="5"/>
        <v>0</v>
      </c>
      <c r="H22" s="38">
        <f t="shared" si="5"/>
        <v>0</v>
      </c>
      <c r="I22" s="38">
        <f t="shared" si="5"/>
        <v>0</v>
      </c>
      <c r="J22" s="38">
        <f t="shared" si="5"/>
        <v>0</v>
      </c>
      <c r="K22" s="38">
        <f t="shared" si="5"/>
        <v>0</v>
      </c>
      <c r="L22" s="38">
        <f t="shared" si="5"/>
        <v>0</v>
      </c>
      <c r="M22" s="38">
        <f t="shared" si="5"/>
        <v>0</v>
      </c>
      <c r="N22" s="38">
        <f t="shared" si="5"/>
        <v>0</v>
      </c>
      <c r="O22" s="38">
        <f t="shared" si="5"/>
        <v>0</v>
      </c>
      <c r="P22" s="38">
        <f t="shared" si="5"/>
        <v>0</v>
      </c>
      <c r="Q22" s="38">
        <f t="shared" si="5"/>
        <v>0</v>
      </c>
      <c r="R22" s="38">
        <f t="shared" si="5"/>
        <v>0</v>
      </c>
      <c r="S22" s="38">
        <f t="shared" si="5"/>
        <v>246.781184</v>
      </c>
      <c r="T22" s="38">
        <f t="shared" si="5"/>
        <v>854.24255999999991</v>
      </c>
      <c r="U22" s="38">
        <f t="shared" si="5"/>
        <v>664.41087999999991</v>
      </c>
      <c r="V22" s="38">
        <f t="shared" si="5"/>
        <v>132.88217600000002</v>
      </c>
      <c r="W22" s="38">
        <f t="shared" si="5"/>
        <v>0</v>
      </c>
      <c r="X22" s="38">
        <f t="shared" si="5"/>
        <v>0</v>
      </c>
      <c r="Y22" s="38">
        <f t="shared" si="5"/>
        <v>0</v>
      </c>
      <c r="Z22" s="38">
        <f t="shared" si="5"/>
        <v>100.95155199999999</v>
      </c>
      <c r="AA22" s="38">
        <f t="shared" si="5"/>
        <v>349.44767999999999</v>
      </c>
      <c r="AB22" s="38">
        <f t="shared" si="5"/>
        <v>271.79263999999995</v>
      </c>
      <c r="AC22" s="38">
        <f t="shared" si="5"/>
        <v>54.358528</v>
      </c>
      <c r="AD22" s="38">
        <f t="shared" si="5"/>
        <v>0</v>
      </c>
      <c r="AE22" s="38">
        <f t="shared" si="5"/>
        <v>0</v>
      </c>
      <c r="AF22" s="38">
        <f t="shared" si="5"/>
        <v>0</v>
      </c>
      <c r="AG22" s="38">
        <f t="shared" si="5"/>
        <v>0</v>
      </c>
      <c r="AH22" s="38">
        <f t="shared" si="5"/>
        <v>0</v>
      </c>
      <c r="AI22" s="38">
        <f t="shared" si="5"/>
        <v>0</v>
      </c>
      <c r="AJ22" s="38">
        <f t="shared" si="5"/>
        <v>0</v>
      </c>
      <c r="AK22" s="38">
        <f t="shared" si="5"/>
        <v>0</v>
      </c>
      <c r="AL22" s="38">
        <f t="shared" si="5"/>
        <v>0</v>
      </c>
      <c r="AM22" s="38">
        <f t="shared" si="5"/>
        <v>0</v>
      </c>
      <c r="AN22" s="38">
        <f t="shared" si="5"/>
        <v>0</v>
      </c>
    </row>
    <row r="23" spans="1:42" s="27" customFormat="1" ht="15.75" customHeight="1" x14ac:dyDescent="0.25">
      <c r="A23" s="43"/>
      <c r="C23" s="27" t="s">
        <v>121</v>
      </c>
      <c r="D23" s="84">
        <f>1-D22</f>
        <v>0.36</v>
      </c>
      <c r="E23" s="99">
        <f>SUM(F23:AN23)</f>
        <v>1504.6127999999997</v>
      </c>
      <c r="F23" s="38">
        <f t="shared" ref="F23:AN23" si="6">+F18*$D23</f>
        <v>0</v>
      </c>
      <c r="G23" s="38">
        <f t="shared" si="6"/>
        <v>0</v>
      </c>
      <c r="H23" s="38">
        <f t="shared" si="6"/>
        <v>0</v>
      </c>
      <c r="I23" s="38">
        <f t="shared" si="6"/>
        <v>0</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138.81441599999999</v>
      </c>
      <c r="T23" s="38">
        <f t="shared" si="6"/>
        <v>480.51143999999994</v>
      </c>
      <c r="U23" s="38">
        <f t="shared" si="6"/>
        <v>373.73111999999992</v>
      </c>
      <c r="V23" s="38">
        <f t="shared" si="6"/>
        <v>74.746223999999998</v>
      </c>
      <c r="W23" s="38">
        <f t="shared" si="6"/>
        <v>0</v>
      </c>
      <c r="X23" s="38">
        <f t="shared" si="6"/>
        <v>0</v>
      </c>
      <c r="Y23" s="38">
        <f t="shared" si="6"/>
        <v>0</v>
      </c>
      <c r="Z23" s="38">
        <f t="shared" si="6"/>
        <v>56.785247999999996</v>
      </c>
      <c r="AA23" s="38">
        <f t="shared" si="6"/>
        <v>196.56431999999998</v>
      </c>
      <c r="AB23" s="38">
        <f t="shared" si="6"/>
        <v>152.88335999999998</v>
      </c>
      <c r="AC23" s="38">
        <f t="shared" si="6"/>
        <v>30.576671999999999</v>
      </c>
      <c r="AD23" s="38">
        <f t="shared" si="6"/>
        <v>0</v>
      </c>
      <c r="AE23" s="38">
        <f t="shared" si="6"/>
        <v>0</v>
      </c>
      <c r="AF23" s="38">
        <f t="shared" si="6"/>
        <v>0</v>
      </c>
      <c r="AG23" s="38">
        <f t="shared" si="6"/>
        <v>0</v>
      </c>
      <c r="AH23" s="38">
        <f t="shared" si="6"/>
        <v>0</v>
      </c>
      <c r="AI23" s="38">
        <f t="shared" si="6"/>
        <v>0</v>
      </c>
      <c r="AJ23" s="38">
        <f t="shared" si="6"/>
        <v>0</v>
      </c>
      <c r="AK23" s="38">
        <f t="shared" si="6"/>
        <v>0</v>
      </c>
      <c r="AL23" s="38">
        <f t="shared" si="6"/>
        <v>0</v>
      </c>
      <c r="AM23" s="38">
        <f t="shared" si="6"/>
        <v>0</v>
      </c>
      <c r="AN23" s="38">
        <f t="shared" si="6"/>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122</v>
      </c>
      <c r="E25" s="188">
        <f>SUM(F25:AN25)</f>
        <v>8154.8927999999996</v>
      </c>
      <c r="F25" s="34">
        <f t="shared" ref="F25:AN25" si="7">+F23+F17</f>
        <v>0</v>
      </c>
      <c r="G25" s="34">
        <f t="shared" si="7"/>
        <v>0</v>
      </c>
      <c r="H25" s="34">
        <f t="shared" si="7"/>
        <v>0</v>
      </c>
      <c r="I25" s="34">
        <f t="shared" si="7"/>
        <v>0</v>
      </c>
      <c r="J25" s="34">
        <f t="shared" si="7"/>
        <v>0</v>
      </c>
      <c r="K25" s="34">
        <f t="shared" si="7"/>
        <v>0</v>
      </c>
      <c r="L25" s="34">
        <f t="shared" si="7"/>
        <v>0</v>
      </c>
      <c r="M25" s="34">
        <f t="shared" si="7"/>
        <v>0</v>
      </c>
      <c r="N25" s="34">
        <f t="shared" si="7"/>
        <v>0</v>
      </c>
      <c r="O25" s="34">
        <f t="shared" si="7"/>
        <v>0</v>
      </c>
      <c r="P25" s="34">
        <f t="shared" si="7"/>
        <v>0</v>
      </c>
      <c r="Q25" s="34">
        <f t="shared" si="7"/>
        <v>0</v>
      </c>
      <c r="R25" s="34">
        <f t="shared" si="7"/>
        <v>0</v>
      </c>
      <c r="S25" s="34">
        <f t="shared" si="7"/>
        <v>1003.3508159999999</v>
      </c>
      <c r="T25" s="34">
        <f t="shared" si="7"/>
        <v>3473.1374399999995</v>
      </c>
      <c r="U25" s="34">
        <f t="shared" si="7"/>
        <v>2701.3291199999994</v>
      </c>
      <c r="V25" s="34">
        <f t="shared" si="7"/>
        <v>540.26582399999995</v>
      </c>
      <c r="W25" s="34">
        <f t="shared" si="7"/>
        <v>0</v>
      </c>
      <c r="X25" s="34">
        <f t="shared" si="7"/>
        <v>0</v>
      </c>
      <c r="Y25" s="34">
        <f t="shared" si="7"/>
        <v>0</v>
      </c>
      <c r="Z25" s="34">
        <f t="shared" si="7"/>
        <v>56.785247999999996</v>
      </c>
      <c r="AA25" s="34">
        <f t="shared" si="7"/>
        <v>196.56431999999998</v>
      </c>
      <c r="AB25" s="34">
        <f t="shared" si="7"/>
        <v>152.88335999999998</v>
      </c>
      <c r="AC25" s="34">
        <f t="shared" si="7"/>
        <v>30.576671999999999</v>
      </c>
      <c r="AD25" s="34">
        <f t="shared" si="7"/>
        <v>0</v>
      </c>
      <c r="AE25" s="34">
        <f t="shared" si="7"/>
        <v>0</v>
      </c>
      <c r="AF25" s="34">
        <f t="shared" si="7"/>
        <v>0</v>
      </c>
      <c r="AG25" s="34">
        <f t="shared" si="7"/>
        <v>0</v>
      </c>
      <c r="AH25" s="34">
        <f t="shared" si="7"/>
        <v>0</v>
      </c>
      <c r="AI25" s="34">
        <f t="shared" si="7"/>
        <v>0</v>
      </c>
      <c r="AJ25" s="34">
        <f t="shared" si="7"/>
        <v>0</v>
      </c>
      <c r="AK25" s="34">
        <f t="shared" si="7"/>
        <v>0</v>
      </c>
      <c r="AL25" s="34">
        <f t="shared" si="7"/>
        <v>0</v>
      </c>
      <c r="AM25" s="34">
        <f t="shared" si="7"/>
        <v>0</v>
      </c>
      <c r="AN25" s="34">
        <f t="shared" si="7"/>
        <v>0</v>
      </c>
      <c r="AO25" s="50"/>
      <c r="AP25" s="27" t="s">
        <v>142</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137</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209</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139</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8">F30+F27+F19+F14</f>
        <v>320</v>
      </c>
      <c r="G32" s="39">
        <f t="shared" si="8"/>
        <v>0</v>
      </c>
      <c r="H32" s="39">
        <f t="shared" si="8"/>
        <v>0</v>
      </c>
      <c r="I32" s="39">
        <f t="shared" si="8"/>
        <v>0</v>
      </c>
      <c r="J32" s="39">
        <f t="shared" si="8"/>
        <v>0</v>
      </c>
      <c r="K32" s="39">
        <f t="shared" si="8"/>
        <v>0</v>
      </c>
      <c r="L32" s="39">
        <f t="shared" si="8"/>
        <v>0</v>
      </c>
      <c r="M32" s="39">
        <f t="shared" si="8"/>
        <v>0</v>
      </c>
      <c r="N32" s="39">
        <f t="shared" si="8"/>
        <v>261</v>
      </c>
      <c r="O32" s="39">
        <f>O30+O27+O19+O14</f>
        <v>0</v>
      </c>
      <c r="P32" s="39">
        <f t="shared" ref="P32:AN32" si="9">P30+P27+P19+P14</f>
        <v>0</v>
      </c>
      <c r="Q32" s="39">
        <f t="shared" si="9"/>
        <v>0</v>
      </c>
      <c r="R32" s="39">
        <f t="shared" si="9"/>
        <v>0</v>
      </c>
      <c r="S32" s="39">
        <f t="shared" si="9"/>
        <v>1250.1319999999998</v>
      </c>
      <c r="T32" s="39">
        <f t="shared" si="9"/>
        <v>4327.3799999999992</v>
      </c>
      <c r="U32" s="39">
        <f t="shared" si="9"/>
        <v>3365.7399999999993</v>
      </c>
      <c r="V32" s="39">
        <f t="shared" si="9"/>
        <v>1316.8710769230768</v>
      </c>
      <c r="W32" s="39">
        <f t="shared" si="9"/>
        <v>643.72307692307686</v>
      </c>
      <c r="X32" s="39">
        <f t="shared" si="9"/>
        <v>643.72307692307686</v>
      </c>
      <c r="Y32" s="39">
        <f t="shared" si="9"/>
        <v>643.72307692307686</v>
      </c>
      <c r="Z32" s="39">
        <f t="shared" si="9"/>
        <v>801.45987692307688</v>
      </c>
      <c r="AA32" s="39">
        <f t="shared" si="9"/>
        <v>1189.7350769230768</v>
      </c>
      <c r="AB32" s="39">
        <f t="shared" si="9"/>
        <v>1068.3990769230768</v>
      </c>
      <c r="AC32" s="39">
        <f t="shared" si="9"/>
        <v>728.65827692307687</v>
      </c>
      <c r="AD32" s="39">
        <f t="shared" si="9"/>
        <v>643.72307692307686</v>
      </c>
      <c r="AE32" s="39">
        <f t="shared" si="9"/>
        <v>643.72307692307686</v>
      </c>
      <c r="AF32" s="39">
        <f t="shared" si="9"/>
        <v>643.72307692307686</v>
      </c>
      <c r="AG32" s="39">
        <f t="shared" si="9"/>
        <v>643.72307692307686</v>
      </c>
      <c r="AH32" s="39">
        <f t="shared" si="9"/>
        <v>643.72307692307686</v>
      </c>
      <c r="AI32" s="39">
        <f t="shared" si="9"/>
        <v>708.73</v>
      </c>
      <c r="AJ32" s="39">
        <f t="shared" si="9"/>
        <v>0</v>
      </c>
      <c r="AK32" s="39">
        <f t="shared" si="9"/>
        <v>0</v>
      </c>
      <c r="AL32" s="39">
        <f t="shared" si="9"/>
        <v>0</v>
      </c>
      <c r="AM32" s="39">
        <f t="shared" si="9"/>
        <v>0</v>
      </c>
      <c r="AN32" s="39">
        <f t="shared" si="9"/>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0">+F11</f>
        <v>0</v>
      </c>
      <c r="G39" s="38">
        <f t="shared" si="10"/>
        <v>0</v>
      </c>
      <c r="H39" s="38">
        <f t="shared" si="10"/>
        <v>0</v>
      </c>
      <c r="I39" s="38">
        <f t="shared" si="10"/>
        <v>0</v>
      </c>
      <c r="J39" s="38">
        <f t="shared" si="10"/>
        <v>0</v>
      </c>
      <c r="K39" s="38">
        <f t="shared" si="10"/>
        <v>0</v>
      </c>
      <c r="L39" s="38">
        <f t="shared" si="10"/>
        <v>0</v>
      </c>
      <c r="M39" s="38">
        <f t="shared" si="10"/>
        <v>0</v>
      </c>
      <c r="N39" s="38">
        <f t="shared" si="10"/>
        <v>0</v>
      </c>
      <c r="O39" s="38">
        <f t="shared" si="10"/>
        <v>0</v>
      </c>
      <c r="P39" s="38">
        <f t="shared" si="10"/>
        <v>0</v>
      </c>
      <c r="Q39" s="38">
        <f t="shared" si="10"/>
        <v>0</v>
      </c>
      <c r="R39" s="38">
        <f t="shared" si="10"/>
        <v>0</v>
      </c>
      <c r="S39" s="38">
        <f t="shared" si="10"/>
        <v>0</v>
      </c>
      <c r="T39" s="38">
        <f t="shared" si="10"/>
        <v>0</v>
      </c>
      <c r="U39" s="38">
        <f t="shared" si="10"/>
        <v>0</v>
      </c>
      <c r="V39" s="38">
        <f t="shared" si="10"/>
        <v>684.375</v>
      </c>
      <c r="W39" s="38">
        <f t="shared" si="10"/>
        <v>2555</v>
      </c>
      <c r="X39" s="38">
        <f t="shared" si="10"/>
        <v>3832.5</v>
      </c>
      <c r="Y39" s="38">
        <f t="shared" si="10"/>
        <v>3832.5</v>
      </c>
      <c r="Z39" s="38">
        <f t="shared" si="10"/>
        <v>3832.5</v>
      </c>
      <c r="AA39" s="38">
        <f t="shared" si="10"/>
        <v>3832.5</v>
      </c>
      <c r="AB39" s="38">
        <f t="shared" si="10"/>
        <v>3832.5</v>
      </c>
      <c r="AC39" s="38">
        <f t="shared" si="10"/>
        <v>3832.5</v>
      </c>
      <c r="AD39" s="38">
        <f t="shared" si="10"/>
        <v>3667.0454545454672</v>
      </c>
      <c r="AE39" s="38">
        <f t="shared" si="10"/>
        <v>3143.1818181818285</v>
      </c>
      <c r="AF39" s="38">
        <f t="shared" si="10"/>
        <v>2488.3522727272812</v>
      </c>
      <c r="AG39" s="38">
        <f t="shared" si="10"/>
        <v>2095.4545454545528</v>
      </c>
      <c r="AH39" s="38">
        <f t="shared" si="10"/>
        <v>1571.5909090909147</v>
      </c>
      <c r="AI39" s="38">
        <f t="shared" si="10"/>
        <v>0</v>
      </c>
      <c r="AJ39" s="38">
        <f t="shared" si="10"/>
        <v>0</v>
      </c>
      <c r="AK39" s="38">
        <f t="shared" si="10"/>
        <v>0</v>
      </c>
      <c r="AL39" s="38">
        <f t="shared" si="10"/>
        <v>0</v>
      </c>
      <c r="AM39" s="38">
        <f t="shared" si="10"/>
        <v>0</v>
      </c>
      <c r="AN39" s="38">
        <f t="shared" si="10"/>
        <v>0</v>
      </c>
    </row>
    <row r="40" spans="1:42" s="26" customFormat="1" ht="15.75" customHeight="1" x14ac:dyDescent="0.25">
      <c r="B40" s="43" t="s">
        <v>63</v>
      </c>
      <c r="C40" s="43"/>
      <c r="D40" s="43"/>
      <c r="E40" s="85"/>
      <c r="F40" s="1">
        <f>+$D$11*F36</f>
        <v>70</v>
      </c>
      <c r="G40" s="1">
        <f t="shared" ref="G40:AN40" si="11">+$D$11*G36</f>
        <v>70</v>
      </c>
      <c r="H40" s="1">
        <f t="shared" si="11"/>
        <v>70</v>
      </c>
      <c r="I40" s="1">
        <f t="shared" si="11"/>
        <v>70</v>
      </c>
      <c r="J40" s="1">
        <f t="shared" si="11"/>
        <v>70</v>
      </c>
      <c r="K40" s="1">
        <f t="shared" si="11"/>
        <v>70</v>
      </c>
      <c r="L40" s="1">
        <f t="shared" si="11"/>
        <v>70</v>
      </c>
      <c r="M40" s="1">
        <f t="shared" si="11"/>
        <v>70</v>
      </c>
      <c r="N40" s="1">
        <f t="shared" si="11"/>
        <v>70</v>
      </c>
      <c r="O40" s="1">
        <f t="shared" si="11"/>
        <v>70</v>
      </c>
      <c r="P40" s="1">
        <f t="shared" si="11"/>
        <v>70</v>
      </c>
      <c r="Q40" s="1">
        <f t="shared" si="11"/>
        <v>70</v>
      </c>
      <c r="R40" s="1">
        <f t="shared" si="11"/>
        <v>70</v>
      </c>
      <c r="S40" s="1">
        <f t="shared" si="11"/>
        <v>70</v>
      </c>
      <c r="T40" s="1">
        <f t="shared" si="11"/>
        <v>71.400000000000006</v>
      </c>
      <c r="U40" s="1">
        <f t="shared" si="11"/>
        <v>72.828000000000003</v>
      </c>
      <c r="V40" s="1">
        <f t="shared" si="11"/>
        <v>74.284559999999999</v>
      </c>
      <c r="W40" s="1">
        <f t="shared" si="11"/>
        <v>75.770251200000004</v>
      </c>
      <c r="X40" s="1">
        <f t="shared" si="11"/>
        <v>77.285656224000007</v>
      </c>
      <c r="Y40" s="1">
        <f t="shared" si="11"/>
        <v>78.83136934848001</v>
      </c>
      <c r="Z40" s="1">
        <f t="shared" si="11"/>
        <v>80.407996735449601</v>
      </c>
      <c r="AA40" s="1">
        <f t="shared" si="11"/>
        <v>82.016156670158608</v>
      </c>
      <c r="AB40" s="1">
        <f t="shared" si="11"/>
        <v>83.65647980356178</v>
      </c>
      <c r="AC40" s="1">
        <f t="shared" si="11"/>
        <v>85.329609399633014</v>
      </c>
      <c r="AD40" s="1">
        <f t="shared" si="11"/>
        <v>87.036201587625669</v>
      </c>
      <c r="AE40" s="1">
        <f t="shared" si="11"/>
        <v>88.77692561937819</v>
      </c>
      <c r="AF40" s="1">
        <f t="shared" si="11"/>
        <v>90.552464131765745</v>
      </c>
      <c r="AG40" s="1">
        <f t="shared" si="11"/>
        <v>92.363513414401069</v>
      </c>
      <c r="AH40" s="1">
        <f t="shared" si="11"/>
        <v>94.210783682689097</v>
      </c>
      <c r="AI40" s="1">
        <f t="shared" si="11"/>
        <v>96.094999356342868</v>
      </c>
      <c r="AJ40" s="1">
        <f t="shared" si="11"/>
        <v>98.016899343469746</v>
      </c>
      <c r="AK40" s="1">
        <f t="shared" si="11"/>
        <v>99.977237330339136</v>
      </c>
      <c r="AL40" s="1">
        <f t="shared" si="11"/>
        <v>101.97678207694591</v>
      </c>
      <c r="AM40" s="1">
        <f t="shared" si="11"/>
        <v>104.01631771848484</v>
      </c>
      <c r="AN40" s="1">
        <f t="shared" si="11"/>
        <v>106.09664407285455</v>
      </c>
      <c r="AO40" s="32"/>
      <c r="AP40" s="28" t="s">
        <v>81</v>
      </c>
    </row>
    <row r="41" spans="1:42" s="14" customFormat="1" ht="15.75" customHeight="1" x14ac:dyDescent="0.25">
      <c r="A41" s="13"/>
      <c r="B41" s="14" t="s">
        <v>62</v>
      </c>
      <c r="E41" s="98">
        <f>SUM(F41:AN41)</f>
        <v>46828.832198288881</v>
      </c>
      <c r="F41" s="97">
        <f>+F39*F36</f>
        <v>0</v>
      </c>
      <c r="G41" s="97">
        <f t="shared" ref="G41:AN41" si="12">+G39*G36</f>
        <v>0</v>
      </c>
      <c r="H41" s="97">
        <f t="shared" si="12"/>
        <v>0</v>
      </c>
      <c r="I41" s="97">
        <f t="shared" si="12"/>
        <v>0</v>
      </c>
      <c r="J41" s="97">
        <f t="shared" si="12"/>
        <v>0</v>
      </c>
      <c r="K41" s="97">
        <f t="shared" si="12"/>
        <v>0</v>
      </c>
      <c r="L41" s="97">
        <f t="shared" si="12"/>
        <v>0</v>
      </c>
      <c r="M41" s="97">
        <f t="shared" si="12"/>
        <v>0</v>
      </c>
      <c r="N41" s="97">
        <f t="shared" si="12"/>
        <v>0</v>
      </c>
      <c r="O41" s="97">
        <f t="shared" si="12"/>
        <v>0</v>
      </c>
      <c r="P41" s="97">
        <f t="shared" si="12"/>
        <v>0</v>
      </c>
      <c r="Q41" s="97">
        <f t="shared" si="12"/>
        <v>0</v>
      </c>
      <c r="R41" s="97">
        <f t="shared" si="12"/>
        <v>0</v>
      </c>
      <c r="S41" s="97">
        <f t="shared" si="12"/>
        <v>0</v>
      </c>
      <c r="T41" s="97">
        <f t="shared" si="12"/>
        <v>0</v>
      </c>
      <c r="U41" s="97">
        <f t="shared" si="12"/>
        <v>0</v>
      </c>
      <c r="V41" s="97">
        <f t="shared" si="12"/>
        <v>726.2642249999999</v>
      </c>
      <c r="W41" s="97">
        <f t="shared" si="12"/>
        <v>2765.6141687999998</v>
      </c>
      <c r="X41" s="97">
        <f t="shared" si="12"/>
        <v>4231.3896782640004</v>
      </c>
      <c r="Y41" s="97">
        <f t="shared" si="12"/>
        <v>4316.0174718292801</v>
      </c>
      <c r="Z41" s="97">
        <f t="shared" si="12"/>
        <v>4402.3378212658654</v>
      </c>
      <c r="AA41" s="97">
        <f t="shared" si="12"/>
        <v>4490.384577691183</v>
      </c>
      <c r="AB41" s="97">
        <f t="shared" si="12"/>
        <v>4580.1922692450071</v>
      </c>
      <c r="AC41" s="97">
        <f t="shared" si="12"/>
        <v>4671.7961146299076</v>
      </c>
      <c r="AD41" s="97">
        <f t="shared" si="12"/>
        <v>4559.5101058972241</v>
      </c>
      <c r="AE41" s="97">
        <f t="shared" si="12"/>
        <v>3986.3145497272867</v>
      </c>
      <c r="AF41" s="97">
        <f t="shared" si="12"/>
        <v>3218.9489989047843</v>
      </c>
      <c r="AG41" s="97">
        <f t="shared" si="12"/>
        <v>2764.9077716908469</v>
      </c>
      <c r="AH41" s="97">
        <f t="shared" si="12"/>
        <v>2115.1544453434981</v>
      </c>
      <c r="AI41" s="97">
        <f t="shared" si="12"/>
        <v>0</v>
      </c>
      <c r="AJ41" s="97">
        <f t="shared" si="12"/>
        <v>0</v>
      </c>
      <c r="AK41" s="97">
        <f t="shared" si="12"/>
        <v>0</v>
      </c>
      <c r="AL41" s="97">
        <f t="shared" si="12"/>
        <v>0</v>
      </c>
      <c r="AM41" s="97">
        <f t="shared" si="12"/>
        <v>0</v>
      </c>
      <c r="AN41" s="97">
        <f t="shared" si="12"/>
        <v>0</v>
      </c>
      <c r="AO41" s="99"/>
      <c r="AP41" s="100"/>
    </row>
    <row r="42" spans="1:42" s="26" customFormat="1" ht="15.75" customHeight="1" x14ac:dyDescent="0.25">
      <c r="A42" s="13"/>
      <c r="B42" s="26" t="s">
        <v>64</v>
      </c>
      <c r="C42" s="43"/>
      <c r="D42" s="43"/>
      <c r="E42" s="119"/>
      <c r="F42" s="41">
        <f>+F41</f>
        <v>0</v>
      </c>
      <c r="G42" s="41">
        <f t="shared" ref="G42:AN42" si="13">+G41+F42</f>
        <v>0</v>
      </c>
      <c r="H42" s="41">
        <f t="shared" si="13"/>
        <v>0</v>
      </c>
      <c r="I42" s="41">
        <f t="shared" si="13"/>
        <v>0</v>
      </c>
      <c r="J42" s="41">
        <f t="shared" si="13"/>
        <v>0</v>
      </c>
      <c r="K42" s="41">
        <f t="shared" si="13"/>
        <v>0</v>
      </c>
      <c r="L42" s="41">
        <f t="shared" si="13"/>
        <v>0</v>
      </c>
      <c r="M42" s="41">
        <f t="shared" si="13"/>
        <v>0</v>
      </c>
      <c r="N42" s="41">
        <f t="shared" si="13"/>
        <v>0</v>
      </c>
      <c r="O42" s="41">
        <f t="shared" si="13"/>
        <v>0</v>
      </c>
      <c r="P42" s="41">
        <f t="shared" si="13"/>
        <v>0</v>
      </c>
      <c r="Q42" s="41">
        <f t="shared" si="13"/>
        <v>0</v>
      </c>
      <c r="R42" s="41">
        <f t="shared" si="13"/>
        <v>0</v>
      </c>
      <c r="S42" s="41">
        <f t="shared" si="13"/>
        <v>0</v>
      </c>
      <c r="T42" s="41">
        <f t="shared" si="13"/>
        <v>0</v>
      </c>
      <c r="U42" s="41">
        <f t="shared" si="13"/>
        <v>0</v>
      </c>
      <c r="V42" s="41">
        <f t="shared" si="13"/>
        <v>726.2642249999999</v>
      </c>
      <c r="W42" s="41">
        <f t="shared" si="13"/>
        <v>3491.8783937999997</v>
      </c>
      <c r="X42" s="41">
        <f t="shared" si="13"/>
        <v>7723.2680720640001</v>
      </c>
      <c r="Y42" s="41">
        <f t="shared" si="13"/>
        <v>12039.28554389328</v>
      </c>
      <c r="Z42" s="41">
        <f t="shared" si="13"/>
        <v>16441.623365159146</v>
      </c>
      <c r="AA42" s="41">
        <f t="shared" si="13"/>
        <v>20932.00794285033</v>
      </c>
      <c r="AB42" s="41">
        <f t="shared" si="13"/>
        <v>25512.200212095337</v>
      </c>
      <c r="AC42" s="41">
        <f t="shared" si="13"/>
        <v>30183.996326725246</v>
      </c>
      <c r="AD42" s="41">
        <f t="shared" si="13"/>
        <v>34743.506432622467</v>
      </c>
      <c r="AE42" s="41">
        <f t="shared" si="13"/>
        <v>38729.820982349753</v>
      </c>
      <c r="AF42" s="41">
        <f t="shared" si="13"/>
        <v>41948.76998125454</v>
      </c>
      <c r="AG42" s="41">
        <f t="shared" si="13"/>
        <v>44713.677752945383</v>
      </c>
      <c r="AH42" s="41">
        <f t="shared" si="13"/>
        <v>46828.832198288881</v>
      </c>
      <c r="AI42" s="41">
        <f t="shared" si="13"/>
        <v>46828.832198288881</v>
      </c>
      <c r="AJ42" s="41">
        <f t="shared" si="13"/>
        <v>46828.832198288881</v>
      </c>
      <c r="AK42" s="41">
        <f t="shared" si="13"/>
        <v>46828.832198288881</v>
      </c>
      <c r="AL42" s="41">
        <f t="shared" si="13"/>
        <v>46828.832198288881</v>
      </c>
      <c r="AM42" s="41">
        <f t="shared" si="13"/>
        <v>46828.832198288881</v>
      </c>
      <c r="AN42" s="41">
        <f t="shared" si="13"/>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4">+F14</f>
        <v>320</v>
      </c>
      <c r="G46" s="41">
        <f t="shared" si="14"/>
        <v>0</v>
      </c>
      <c r="H46" s="41">
        <f t="shared" si="14"/>
        <v>0</v>
      </c>
      <c r="I46" s="41">
        <f t="shared" si="14"/>
        <v>0</v>
      </c>
      <c r="J46" s="41">
        <f t="shared" si="14"/>
        <v>0</v>
      </c>
      <c r="K46" s="41">
        <f t="shared" si="14"/>
        <v>0</v>
      </c>
      <c r="L46" s="41">
        <f t="shared" si="14"/>
        <v>0</v>
      </c>
      <c r="M46" s="41">
        <f t="shared" si="14"/>
        <v>0</v>
      </c>
      <c r="N46" s="41">
        <f t="shared" si="14"/>
        <v>261</v>
      </c>
      <c r="O46" s="41">
        <f t="shared" si="14"/>
        <v>0</v>
      </c>
      <c r="P46" s="41">
        <f t="shared" si="14"/>
        <v>0</v>
      </c>
      <c r="Q46" s="41">
        <f t="shared" si="14"/>
        <v>0</v>
      </c>
      <c r="R46" s="41">
        <f t="shared" si="14"/>
        <v>0</v>
      </c>
      <c r="S46" s="41">
        <f t="shared" si="14"/>
        <v>0</v>
      </c>
      <c r="T46" s="41">
        <f t="shared" si="14"/>
        <v>0</v>
      </c>
      <c r="U46" s="41">
        <f t="shared" si="14"/>
        <v>0</v>
      </c>
      <c r="V46" s="41">
        <f t="shared" si="14"/>
        <v>0</v>
      </c>
      <c r="W46" s="41">
        <f t="shared" si="14"/>
        <v>0</v>
      </c>
      <c r="X46" s="41">
        <f t="shared" si="14"/>
        <v>0</v>
      </c>
      <c r="Y46" s="41">
        <f t="shared" si="14"/>
        <v>0</v>
      </c>
      <c r="Z46" s="41">
        <f t="shared" si="14"/>
        <v>0</v>
      </c>
      <c r="AA46" s="41">
        <f t="shared" si="14"/>
        <v>0</v>
      </c>
      <c r="AB46" s="41">
        <f t="shared" si="14"/>
        <v>0</v>
      </c>
      <c r="AC46" s="41">
        <f t="shared" si="14"/>
        <v>0</v>
      </c>
      <c r="AD46" s="41">
        <f t="shared" si="14"/>
        <v>0</v>
      </c>
      <c r="AE46" s="41">
        <f t="shared" si="14"/>
        <v>0</v>
      </c>
      <c r="AF46" s="41">
        <f t="shared" si="14"/>
        <v>0</v>
      </c>
      <c r="AG46" s="41">
        <f t="shared" si="14"/>
        <v>0</v>
      </c>
      <c r="AH46" s="41">
        <f t="shared" si="14"/>
        <v>0</v>
      </c>
      <c r="AI46" s="41">
        <f t="shared" si="14"/>
        <v>0</v>
      </c>
      <c r="AJ46" s="41">
        <f t="shared" si="14"/>
        <v>0</v>
      </c>
      <c r="AK46" s="41">
        <f t="shared" si="14"/>
        <v>0</v>
      </c>
      <c r="AL46" s="41">
        <f t="shared" si="14"/>
        <v>0</v>
      </c>
      <c r="AM46" s="41">
        <f t="shared" si="14"/>
        <v>0</v>
      </c>
      <c r="AN46" s="41">
        <f t="shared" si="14"/>
        <v>0</v>
      </c>
      <c r="AO46" s="32"/>
      <c r="AP46" s="28"/>
    </row>
    <row r="47" spans="1:42" s="26" customFormat="1" ht="15.75" customHeight="1" x14ac:dyDescent="0.25">
      <c r="A47" s="13"/>
      <c r="B47" s="26" t="s">
        <v>119</v>
      </c>
      <c r="C47" s="43"/>
      <c r="D47" s="43"/>
      <c r="E47" s="85">
        <f>SUM(F47:AN47)</f>
        <v>10829.759999999998</v>
      </c>
      <c r="F47" s="41">
        <f t="shared" ref="F47:AN47" si="15">+F19</f>
        <v>0</v>
      </c>
      <c r="G47" s="41">
        <f t="shared" si="15"/>
        <v>0</v>
      </c>
      <c r="H47" s="41">
        <f t="shared" si="15"/>
        <v>0</v>
      </c>
      <c r="I47" s="41">
        <f t="shared" si="15"/>
        <v>0</v>
      </c>
      <c r="J47" s="41">
        <f t="shared" si="15"/>
        <v>0</v>
      </c>
      <c r="K47" s="41">
        <f t="shared" si="15"/>
        <v>0</v>
      </c>
      <c r="L47" s="41">
        <f t="shared" si="15"/>
        <v>0</v>
      </c>
      <c r="M47" s="41">
        <f t="shared" si="15"/>
        <v>0</v>
      </c>
      <c r="N47" s="41">
        <f t="shared" si="15"/>
        <v>0</v>
      </c>
      <c r="O47" s="41">
        <f t="shared" si="15"/>
        <v>0</v>
      </c>
      <c r="P47" s="41">
        <f t="shared" si="15"/>
        <v>0</v>
      </c>
      <c r="Q47" s="41">
        <f t="shared" si="15"/>
        <v>0</v>
      </c>
      <c r="R47" s="41">
        <f t="shared" si="15"/>
        <v>0</v>
      </c>
      <c r="S47" s="41">
        <f t="shared" si="15"/>
        <v>1250.1319999999998</v>
      </c>
      <c r="T47" s="41">
        <f t="shared" si="15"/>
        <v>4327.3799999999992</v>
      </c>
      <c r="U47" s="41">
        <f t="shared" si="15"/>
        <v>3365.7399999999993</v>
      </c>
      <c r="V47" s="41">
        <f t="shared" si="15"/>
        <v>673.14799999999991</v>
      </c>
      <c r="W47" s="41">
        <f t="shared" si="15"/>
        <v>0</v>
      </c>
      <c r="X47" s="41">
        <f t="shared" si="15"/>
        <v>0</v>
      </c>
      <c r="Y47" s="41">
        <f t="shared" si="15"/>
        <v>0</v>
      </c>
      <c r="Z47" s="41">
        <f t="shared" si="15"/>
        <v>157.73679999999999</v>
      </c>
      <c r="AA47" s="41">
        <f t="shared" si="15"/>
        <v>546.01199999999994</v>
      </c>
      <c r="AB47" s="41">
        <f t="shared" si="15"/>
        <v>424.67599999999993</v>
      </c>
      <c r="AC47" s="41">
        <f t="shared" si="15"/>
        <v>84.935199999999995</v>
      </c>
      <c r="AD47" s="41">
        <f t="shared" si="15"/>
        <v>0</v>
      </c>
      <c r="AE47" s="41">
        <f t="shared" si="15"/>
        <v>0</v>
      </c>
      <c r="AF47" s="41">
        <f t="shared" si="15"/>
        <v>0</v>
      </c>
      <c r="AG47" s="41">
        <f t="shared" si="15"/>
        <v>0</v>
      </c>
      <c r="AH47" s="41">
        <f t="shared" si="15"/>
        <v>0</v>
      </c>
      <c r="AI47" s="41">
        <f t="shared" si="15"/>
        <v>0</v>
      </c>
      <c r="AJ47" s="41">
        <f t="shared" si="15"/>
        <v>0</v>
      </c>
      <c r="AK47" s="41">
        <f t="shared" si="15"/>
        <v>0</v>
      </c>
      <c r="AL47" s="41">
        <f t="shared" si="15"/>
        <v>0</v>
      </c>
      <c r="AM47" s="41">
        <f t="shared" si="15"/>
        <v>0</v>
      </c>
      <c r="AN47" s="41">
        <f t="shared" si="15"/>
        <v>0</v>
      </c>
      <c r="AO47" s="32"/>
      <c r="AP47" s="28"/>
    </row>
    <row r="48" spans="1:42" s="26" customFormat="1" ht="15.75" customHeight="1" x14ac:dyDescent="0.25">
      <c r="A48" s="13"/>
      <c r="B48" s="26" t="s">
        <v>158</v>
      </c>
      <c r="C48" s="43"/>
      <c r="D48" s="43"/>
      <c r="E48" s="85">
        <f>SUM(F48:AN48)</f>
        <v>8368.4000000000015</v>
      </c>
      <c r="F48" s="41">
        <f t="shared" ref="F48:AN48" si="16">+F27</f>
        <v>0</v>
      </c>
      <c r="G48" s="41">
        <f t="shared" si="16"/>
        <v>0</v>
      </c>
      <c r="H48" s="41">
        <f t="shared" si="16"/>
        <v>0</v>
      </c>
      <c r="I48" s="41">
        <f t="shared" si="16"/>
        <v>0</v>
      </c>
      <c r="J48" s="41">
        <f t="shared" si="16"/>
        <v>0</v>
      </c>
      <c r="K48" s="41">
        <f t="shared" si="16"/>
        <v>0</v>
      </c>
      <c r="L48" s="41">
        <f t="shared" si="16"/>
        <v>0</v>
      </c>
      <c r="M48" s="41">
        <f t="shared" si="16"/>
        <v>0</v>
      </c>
      <c r="N48" s="41">
        <f t="shared" si="16"/>
        <v>0</v>
      </c>
      <c r="O48" s="41">
        <f t="shared" si="16"/>
        <v>0</v>
      </c>
      <c r="P48" s="41">
        <f t="shared" si="16"/>
        <v>0</v>
      </c>
      <c r="Q48" s="41">
        <f t="shared" si="16"/>
        <v>0</v>
      </c>
      <c r="R48" s="41">
        <f t="shared" si="16"/>
        <v>0</v>
      </c>
      <c r="S48" s="41">
        <f t="shared" si="16"/>
        <v>0</v>
      </c>
      <c r="T48" s="41">
        <f t="shared" si="16"/>
        <v>0</v>
      </c>
      <c r="U48" s="41">
        <f t="shared" si="16"/>
        <v>0</v>
      </c>
      <c r="V48" s="41">
        <f t="shared" si="16"/>
        <v>643.72307692307686</v>
      </c>
      <c r="W48" s="41">
        <f t="shared" si="16"/>
        <v>643.72307692307686</v>
      </c>
      <c r="X48" s="41">
        <f t="shared" si="16"/>
        <v>643.72307692307686</v>
      </c>
      <c r="Y48" s="41">
        <f t="shared" si="16"/>
        <v>643.72307692307686</v>
      </c>
      <c r="Z48" s="41">
        <f t="shared" si="16"/>
        <v>643.72307692307686</v>
      </c>
      <c r="AA48" s="41">
        <f t="shared" si="16"/>
        <v>643.72307692307686</v>
      </c>
      <c r="AB48" s="41">
        <f t="shared" si="16"/>
        <v>643.72307692307686</v>
      </c>
      <c r="AC48" s="41">
        <f t="shared" si="16"/>
        <v>643.72307692307686</v>
      </c>
      <c r="AD48" s="41">
        <f t="shared" si="16"/>
        <v>643.72307692307686</v>
      </c>
      <c r="AE48" s="41">
        <f t="shared" si="16"/>
        <v>643.72307692307686</v>
      </c>
      <c r="AF48" s="41">
        <f t="shared" si="16"/>
        <v>643.72307692307686</v>
      </c>
      <c r="AG48" s="41">
        <f t="shared" si="16"/>
        <v>643.72307692307686</v>
      </c>
      <c r="AH48" s="41">
        <f t="shared" si="16"/>
        <v>643.72307692307686</v>
      </c>
      <c r="AI48" s="41">
        <f t="shared" si="16"/>
        <v>0</v>
      </c>
      <c r="AJ48" s="41">
        <f t="shared" si="16"/>
        <v>0</v>
      </c>
      <c r="AK48" s="41">
        <f t="shared" si="16"/>
        <v>0</v>
      </c>
      <c r="AL48" s="41">
        <f t="shared" si="16"/>
        <v>0</v>
      </c>
      <c r="AM48" s="41">
        <f t="shared" si="16"/>
        <v>0</v>
      </c>
      <c r="AN48" s="41">
        <f t="shared" si="16"/>
        <v>0</v>
      </c>
      <c r="AO48" s="32"/>
      <c r="AP48" s="28"/>
    </row>
    <row r="49" spans="1:42" s="26" customFormat="1" ht="15.75" customHeight="1" x14ac:dyDescent="0.25">
      <c r="A49" s="13"/>
      <c r="B49" s="26" t="s">
        <v>208</v>
      </c>
      <c r="C49" s="43"/>
      <c r="D49" s="43"/>
      <c r="E49" s="85">
        <f>SUM(F49:AN49)</f>
        <v>708.73</v>
      </c>
      <c r="F49" s="45">
        <f>F30</f>
        <v>0</v>
      </c>
      <c r="G49" s="45">
        <f t="shared" ref="G49:AN49" si="17">G30</f>
        <v>0</v>
      </c>
      <c r="H49" s="45">
        <f t="shared" si="17"/>
        <v>0</v>
      </c>
      <c r="I49" s="45">
        <f t="shared" si="17"/>
        <v>0</v>
      </c>
      <c r="J49" s="45">
        <f t="shared" si="17"/>
        <v>0</v>
      </c>
      <c r="K49" s="45">
        <f t="shared" si="17"/>
        <v>0</v>
      </c>
      <c r="L49" s="45">
        <f t="shared" si="17"/>
        <v>0</v>
      </c>
      <c r="M49" s="45">
        <f t="shared" si="17"/>
        <v>0</v>
      </c>
      <c r="N49" s="45">
        <f t="shared" si="17"/>
        <v>0</v>
      </c>
      <c r="O49" s="45">
        <f t="shared" si="17"/>
        <v>0</v>
      </c>
      <c r="P49" s="45">
        <f t="shared" si="17"/>
        <v>0</v>
      </c>
      <c r="Q49" s="45">
        <f t="shared" si="17"/>
        <v>0</v>
      </c>
      <c r="R49" s="45">
        <f t="shared" si="17"/>
        <v>0</v>
      </c>
      <c r="S49" s="45">
        <f t="shared" si="17"/>
        <v>0</v>
      </c>
      <c r="T49" s="45">
        <f t="shared" si="17"/>
        <v>0</v>
      </c>
      <c r="U49" s="45">
        <f t="shared" si="17"/>
        <v>0</v>
      </c>
      <c r="V49" s="45">
        <f t="shared" si="17"/>
        <v>0</v>
      </c>
      <c r="W49" s="45">
        <f t="shared" si="17"/>
        <v>0</v>
      </c>
      <c r="X49" s="45">
        <f t="shared" si="17"/>
        <v>0</v>
      </c>
      <c r="Y49" s="45">
        <f t="shared" si="17"/>
        <v>0</v>
      </c>
      <c r="Z49" s="45">
        <f t="shared" si="17"/>
        <v>0</v>
      </c>
      <c r="AA49" s="45">
        <f t="shared" si="17"/>
        <v>0</v>
      </c>
      <c r="AB49" s="45">
        <f t="shared" si="17"/>
        <v>0</v>
      </c>
      <c r="AC49" s="45">
        <f t="shared" si="17"/>
        <v>0</v>
      </c>
      <c r="AD49" s="45">
        <f t="shared" si="17"/>
        <v>0</v>
      </c>
      <c r="AE49" s="45">
        <f t="shared" si="17"/>
        <v>0</v>
      </c>
      <c r="AF49" s="45">
        <f t="shared" si="17"/>
        <v>0</v>
      </c>
      <c r="AG49" s="45">
        <f t="shared" si="17"/>
        <v>0</v>
      </c>
      <c r="AH49" s="45">
        <f t="shared" si="17"/>
        <v>0</v>
      </c>
      <c r="AI49" s="45">
        <f t="shared" si="17"/>
        <v>708.73</v>
      </c>
      <c r="AJ49" s="45">
        <f t="shared" si="17"/>
        <v>0</v>
      </c>
      <c r="AK49" s="45">
        <f t="shared" si="17"/>
        <v>0</v>
      </c>
      <c r="AL49" s="45">
        <f t="shared" si="17"/>
        <v>0</v>
      </c>
      <c r="AM49" s="45">
        <f t="shared" si="17"/>
        <v>0</v>
      </c>
      <c r="AN49" s="45">
        <f t="shared" si="17"/>
        <v>0</v>
      </c>
      <c r="AO49" s="32"/>
      <c r="AP49" s="28"/>
    </row>
    <row r="50" spans="1:42" s="14" customFormat="1" ht="15.75" customHeight="1" x14ac:dyDescent="0.25">
      <c r="A50" s="13"/>
      <c r="B50" s="14" t="s">
        <v>65</v>
      </c>
      <c r="E50" s="98">
        <f>SUM(F50:AN50)</f>
        <v>20487.89</v>
      </c>
      <c r="F50" s="101">
        <f t="shared" ref="F50:AN50" si="18">SUM(F46:F49)</f>
        <v>320</v>
      </c>
      <c r="G50" s="101">
        <f t="shared" si="18"/>
        <v>0</v>
      </c>
      <c r="H50" s="101">
        <f t="shared" si="18"/>
        <v>0</v>
      </c>
      <c r="I50" s="101">
        <f t="shared" si="18"/>
        <v>0</v>
      </c>
      <c r="J50" s="101">
        <f t="shared" si="18"/>
        <v>0</v>
      </c>
      <c r="K50" s="101">
        <f t="shared" si="18"/>
        <v>0</v>
      </c>
      <c r="L50" s="101">
        <f t="shared" si="18"/>
        <v>0</v>
      </c>
      <c r="M50" s="101">
        <f t="shared" si="18"/>
        <v>0</v>
      </c>
      <c r="N50" s="101">
        <f t="shared" si="18"/>
        <v>261</v>
      </c>
      <c r="O50" s="101">
        <f t="shared" si="18"/>
        <v>0</v>
      </c>
      <c r="P50" s="101">
        <f t="shared" si="18"/>
        <v>0</v>
      </c>
      <c r="Q50" s="101">
        <f t="shared" si="18"/>
        <v>0</v>
      </c>
      <c r="R50" s="101">
        <f t="shared" si="18"/>
        <v>0</v>
      </c>
      <c r="S50" s="101">
        <f t="shared" si="18"/>
        <v>1250.1319999999998</v>
      </c>
      <c r="T50" s="101">
        <f t="shared" si="18"/>
        <v>4327.3799999999992</v>
      </c>
      <c r="U50" s="101">
        <f t="shared" si="18"/>
        <v>3365.7399999999993</v>
      </c>
      <c r="V50" s="101">
        <f t="shared" si="18"/>
        <v>1316.8710769230768</v>
      </c>
      <c r="W50" s="101">
        <f t="shared" si="18"/>
        <v>643.72307692307686</v>
      </c>
      <c r="X50" s="101">
        <f t="shared" si="18"/>
        <v>643.72307692307686</v>
      </c>
      <c r="Y50" s="101">
        <f t="shared" si="18"/>
        <v>643.72307692307686</v>
      </c>
      <c r="Z50" s="101">
        <f t="shared" si="18"/>
        <v>801.45987692307688</v>
      </c>
      <c r="AA50" s="101">
        <f t="shared" si="18"/>
        <v>1189.7350769230768</v>
      </c>
      <c r="AB50" s="101">
        <f t="shared" si="18"/>
        <v>1068.3990769230768</v>
      </c>
      <c r="AC50" s="101">
        <f t="shared" si="18"/>
        <v>728.65827692307687</v>
      </c>
      <c r="AD50" s="101">
        <f t="shared" si="18"/>
        <v>643.72307692307686</v>
      </c>
      <c r="AE50" s="101">
        <f t="shared" si="18"/>
        <v>643.72307692307686</v>
      </c>
      <c r="AF50" s="101">
        <f t="shared" si="18"/>
        <v>643.72307692307686</v>
      </c>
      <c r="AG50" s="101">
        <f t="shared" si="18"/>
        <v>643.72307692307686</v>
      </c>
      <c r="AH50" s="101">
        <f t="shared" si="18"/>
        <v>643.72307692307686</v>
      </c>
      <c r="AI50" s="101">
        <f t="shared" si="18"/>
        <v>708.73</v>
      </c>
      <c r="AJ50" s="101">
        <f t="shared" si="18"/>
        <v>0</v>
      </c>
      <c r="AK50" s="101">
        <f t="shared" si="18"/>
        <v>0</v>
      </c>
      <c r="AL50" s="101">
        <f t="shared" si="18"/>
        <v>0</v>
      </c>
      <c r="AM50" s="101">
        <f t="shared" si="18"/>
        <v>0</v>
      </c>
      <c r="AN50" s="101">
        <f t="shared" si="18"/>
        <v>0</v>
      </c>
      <c r="AO50" s="99"/>
      <c r="AP50" s="100"/>
    </row>
    <row r="51" spans="1:42" s="26" customFormat="1" ht="15.75" customHeight="1" x14ac:dyDescent="0.25">
      <c r="A51" s="13"/>
      <c r="B51" s="26" t="s">
        <v>66</v>
      </c>
      <c r="C51" s="43"/>
      <c r="D51" s="43"/>
      <c r="E51" s="119"/>
      <c r="F51" s="41">
        <f>+F50</f>
        <v>320</v>
      </c>
      <c r="G51" s="41">
        <f t="shared" ref="G51:AN51" si="19">+G50+F51</f>
        <v>320</v>
      </c>
      <c r="H51" s="41">
        <f t="shared" si="19"/>
        <v>320</v>
      </c>
      <c r="I51" s="41">
        <f t="shared" si="19"/>
        <v>320</v>
      </c>
      <c r="J51" s="41">
        <f t="shared" si="19"/>
        <v>320</v>
      </c>
      <c r="K51" s="41">
        <f t="shared" si="19"/>
        <v>320</v>
      </c>
      <c r="L51" s="41">
        <f t="shared" si="19"/>
        <v>320</v>
      </c>
      <c r="M51" s="41">
        <f t="shared" si="19"/>
        <v>320</v>
      </c>
      <c r="N51" s="41">
        <f t="shared" si="19"/>
        <v>581</v>
      </c>
      <c r="O51" s="41">
        <f t="shared" si="19"/>
        <v>581</v>
      </c>
      <c r="P51" s="41">
        <f t="shared" si="19"/>
        <v>581</v>
      </c>
      <c r="Q51" s="41">
        <f t="shared" si="19"/>
        <v>581</v>
      </c>
      <c r="R51" s="41">
        <f t="shared" si="19"/>
        <v>581</v>
      </c>
      <c r="S51" s="41">
        <f t="shared" si="19"/>
        <v>1831.1319999999998</v>
      </c>
      <c r="T51" s="41">
        <f t="shared" si="19"/>
        <v>6158.5119999999988</v>
      </c>
      <c r="U51" s="41">
        <f t="shared" si="19"/>
        <v>9524.2519999999986</v>
      </c>
      <c r="V51" s="41">
        <f t="shared" si="19"/>
        <v>10841.123076923075</v>
      </c>
      <c r="W51" s="41">
        <f t="shared" si="19"/>
        <v>11484.846153846152</v>
      </c>
      <c r="X51" s="41">
        <f t="shared" si="19"/>
        <v>12128.56923076923</v>
      </c>
      <c r="Y51" s="41">
        <f t="shared" si="19"/>
        <v>12772.292307692307</v>
      </c>
      <c r="Z51" s="41">
        <f t="shared" si="19"/>
        <v>13573.752184615383</v>
      </c>
      <c r="AA51" s="41">
        <f t="shared" si="19"/>
        <v>14763.487261538459</v>
      </c>
      <c r="AB51" s="41">
        <f t="shared" si="19"/>
        <v>15831.886338461536</v>
      </c>
      <c r="AC51" s="41">
        <f t="shared" si="19"/>
        <v>16560.544615384613</v>
      </c>
      <c r="AD51" s="41">
        <f t="shared" si="19"/>
        <v>17204.267692307691</v>
      </c>
      <c r="AE51" s="41">
        <f t="shared" si="19"/>
        <v>17847.990769230768</v>
      </c>
      <c r="AF51" s="41">
        <f t="shared" si="19"/>
        <v>18491.713846153845</v>
      </c>
      <c r="AG51" s="41">
        <f t="shared" si="19"/>
        <v>19135.436923076923</v>
      </c>
      <c r="AH51" s="41">
        <f t="shared" si="19"/>
        <v>19779.16</v>
      </c>
      <c r="AI51" s="41">
        <f t="shared" si="19"/>
        <v>20487.89</v>
      </c>
      <c r="AJ51" s="41">
        <f t="shared" si="19"/>
        <v>20487.89</v>
      </c>
      <c r="AK51" s="41">
        <f t="shared" si="19"/>
        <v>20487.89</v>
      </c>
      <c r="AL51" s="41">
        <f t="shared" si="19"/>
        <v>20487.89</v>
      </c>
      <c r="AM51" s="41">
        <f t="shared" si="19"/>
        <v>20487.89</v>
      </c>
      <c r="AN51" s="41">
        <f t="shared" si="19"/>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0">+F46*F$36</f>
        <v>320</v>
      </c>
      <c r="G54" s="41">
        <f t="shared" si="20"/>
        <v>0</v>
      </c>
      <c r="H54" s="41">
        <f t="shared" si="20"/>
        <v>0</v>
      </c>
      <c r="I54" s="41">
        <f t="shared" si="20"/>
        <v>0</v>
      </c>
      <c r="J54" s="41">
        <f t="shared" si="20"/>
        <v>0</v>
      </c>
      <c r="K54" s="41">
        <f t="shared" si="20"/>
        <v>0</v>
      </c>
      <c r="L54" s="41">
        <f t="shared" si="20"/>
        <v>0</v>
      </c>
      <c r="M54" s="41">
        <f t="shared" si="20"/>
        <v>0</v>
      </c>
      <c r="N54" s="41">
        <f t="shared" si="20"/>
        <v>261</v>
      </c>
      <c r="O54" s="41">
        <f t="shared" si="20"/>
        <v>0</v>
      </c>
      <c r="P54" s="41">
        <f t="shared" si="20"/>
        <v>0</v>
      </c>
      <c r="Q54" s="41">
        <f t="shared" si="20"/>
        <v>0</v>
      </c>
      <c r="R54" s="41">
        <f t="shared" si="20"/>
        <v>0</v>
      </c>
      <c r="S54" s="41">
        <f t="shared" si="20"/>
        <v>0</v>
      </c>
      <c r="T54" s="41">
        <f t="shared" si="20"/>
        <v>0</v>
      </c>
      <c r="U54" s="41">
        <f t="shared" si="20"/>
        <v>0</v>
      </c>
      <c r="V54" s="41">
        <f t="shared" si="20"/>
        <v>0</v>
      </c>
      <c r="W54" s="41">
        <f t="shared" si="20"/>
        <v>0</v>
      </c>
      <c r="X54" s="41">
        <f t="shared" si="20"/>
        <v>0</v>
      </c>
      <c r="Y54" s="41">
        <f t="shared" si="20"/>
        <v>0</v>
      </c>
      <c r="Z54" s="41">
        <f t="shared" si="20"/>
        <v>0</v>
      </c>
      <c r="AA54" s="41">
        <f t="shared" si="20"/>
        <v>0</v>
      </c>
      <c r="AB54" s="41">
        <f t="shared" si="20"/>
        <v>0</v>
      </c>
      <c r="AC54" s="41">
        <f t="shared" si="20"/>
        <v>0</v>
      </c>
      <c r="AD54" s="41">
        <f t="shared" si="20"/>
        <v>0</v>
      </c>
      <c r="AE54" s="41">
        <f t="shared" si="20"/>
        <v>0</v>
      </c>
      <c r="AF54" s="41">
        <f t="shared" si="20"/>
        <v>0</v>
      </c>
      <c r="AG54" s="41">
        <f t="shared" si="20"/>
        <v>0</v>
      </c>
      <c r="AH54" s="41">
        <f t="shared" si="20"/>
        <v>0</v>
      </c>
      <c r="AI54" s="41">
        <f t="shared" si="20"/>
        <v>0</v>
      </c>
      <c r="AJ54" s="41">
        <f t="shared" si="20"/>
        <v>0</v>
      </c>
      <c r="AK54" s="41">
        <f t="shared" si="20"/>
        <v>0</v>
      </c>
      <c r="AL54" s="41">
        <f t="shared" si="20"/>
        <v>0</v>
      </c>
      <c r="AM54" s="41">
        <f t="shared" si="20"/>
        <v>0</v>
      </c>
      <c r="AN54" s="41">
        <f t="shared" si="20"/>
        <v>0</v>
      </c>
      <c r="AO54" s="32"/>
      <c r="AP54" s="28"/>
    </row>
    <row r="55" spans="1:42" s="26" customFormat="1" ht="15.75" customHeight="1" x14ac:dyDescent="0.25">
      <c r="A55" s="13"/>
      <c r="B55" s="26" t="s">
        <v>119</v>
      </c>
      <c r="C55" s="43"/>
      <c r="D55" s="43"/>
      <c r="E55" s="85">
        <f>SUM(F55:AN55)</f>
        <v>11312.118288678055</v>
      </c>
      <c r="F55" s="41">
        <f t="shared" ref="F55:AN55" si="21">+F47*F$36</f>
        <v>0</v>
      </c>
      <c r="G55" s="41">
        <f t="shared" si="21"/>
        <v>0</v>
      </c>
      <c r="H55" s="41">
        <f t="shared" si="21"/>
        <v>0</v>
      </c>
      <c r="I55" s="41">
        <f t="shared" si="21"/>
        <v>0</v>
      </c>
      <c r="J55" s="41">
        <f t="shared" si="21"/>
        <v>0</v>
      </c>
      <c r="K55" s="41">
        <f t="shared" si="21"/>
        <v>0</v>
      </c>
      <c r="L55" s="41">
        <f t="shared" si="21"/>
        <v>0</v>
      </c>
      <c r="M55" s="41">
        <f t="shared" si="21"/>
        <v>0</v>
      </c>
      <c r="N55" s="41">
        <f t="shared" si="21"/>
        <v>0</v>
      </c>
      <c r="O55" s="41">
        <f t="shared" si="21"/>
        <v>0</v>
      </c>
      <c r="P55" s="41">
        <f t="shared" si="21"/>
        <v>0</v>
      </c>
      <c r="Q55" s="41">
        <f t="shared" si="21"/>
        <v>0</v>
      </c>
      <c r="R55" s="41">
        <f t="shared" si="21"/>
        <v>0</v>
      </c>
      <c r="S55" s="41">
        <f t="shared" si="21"/>
        <v>1250.1319999999998</v>
      </c>
      <c r="T55" s="41">
        <f t="shared" si="21"/>
        <v>4413.9275999999991</v>
      </c>
      <c r="U55" s="41">
        <f t="shared" si="21"/>
        <v>3501.7158959999992</v>
      </c>
      <c r="V55" s="41">
        <f t="shared" si="21"/>
        <v>714.35004278399981</v>
      </c>
      <c r="W55" s="41">
        <f t="shared" si="21"/>
        <v>0</v>
      </c>
      <c r="X55" s="41">
        <f t="shared" si="21"/>
        <v>0</v>
      </c>
      <c r="Y55" s="41">
        <f t="shared" si="21"/>
        <v>0</v>
      </c>
      <c r="Z55" s="41">
        <f t="shared" si="21"/>
        <v>181.19000142086094</v>
      </c>
      <c r="AA55" s="41">
        <f t="shared" si="21"/>
        <v>639.7400819398091</v>
      </c>
      <c r="AB55" s="41">
        <f t="shared" si="21"/>
        <v>507.52713167224852</v>
      </c>
      <c r="AC55" s="41">
        <f t="shared" si="21"/>
        <v>103.5355348611387</v>
      </c>
      <c r="AD55" s="41">
        <f t="shared" si="21"/>
        <v>0</v>
      </c>
      <c r="AE55" s="41">
        <f t="shared" si="21"/>
        <v>0</v>
      </c>
      <c r="AF55" s="41">
        <f t="shared" si="21"/>
        <v>0</v>
      </c>
      <c r="AG55" s="41">
        <f t="shared" si="21"/>
        <v>0</v>
      </c>
      <c r="AH55" s="41">
        <f t="shared" si="21"/>
        <v>0</v>
      </c>
      <c r="AI55" s="41">
        <f t="shared" si="21"/>
        <v>0</v>
      </c>
      <c r="AJ55" s="41">
        <f t="shared" si="21"/>
        <v>0</v>
      </c>
      <c r="AK55" s="41">
        <f t="shared" si="21"/>
        <v>0</v>
      </c>
      <c r="AL55" s="41">
        <f t="shared" si="21"/>
        <v>0</v>
      </c>
      <c r="AM55" s="41">
        <f t="shared" si="21"/>
        <v>0</v>
      </c>
      <c r="AN55" s="41">
        <f t="shared" si="21"/>
        <v>0</v>
      </c>
      <c r="AO55" s="32"/>
      <c r="AP55" s="28"/>
    </row>
    <row r="56" spans="1:42" s="26" customFormat="1" ht="15.75" customHeight="1" x14ac:dyDescent="0.25">
      <c r="A56" s="13"/>
      <c r="B56" s="26" t="s">
        <v>158</v>
      </c>
      <c r="C56" s="43"/>
      <c r="D56" s="43"/>
      <c r="E56" s="85">
        <f>SUM(F56:AN56)</f>
        <v>10028.487951077997</v>
      </c>
      <c r="F56" s="41">
        <f t="shared" ref="F56:AN56" si="22">+F48*F$36</f>
        <v>0</v>
      </c>
      <c r="G56" s="41">
        <f t="shared" si="22"/>
        <v>0</v>
      </c>
      <c r="H56" s="41">
        <f t="shared" si="22"/>
        <v>0</v>
      </c>
      <c r="I56" s="41">
        <f t="shared" si="22"/>
        <v>0</v>
      </c>
      <c r="J56" s="41">
        <f t="shared" si="22"/>
        <v>0</v>
      </c>
      <c r="K56" s="41">
        <f t="shared" si="22"/>
        <v>0</v>
      </c>
      <c r="L56" s="41">
        <f t="shared" si="22"/>
        <v>0</v>
      </c>
      <c r="M56" s="41">
        <f t="shared" si="22"/>
        <v>0</v>
      </c>
      <c r="N56" s="41">
        <f t="shared" si="22"/>
        <v>0</v>
      </c>
      <c r="O56" s="41">
        <f t="shared" si="22"/>
        <v>0</v>
      </c>
      <c r="P56" s="41">
        <f t="shared" si="22"/>
        <v>0</v>
      </c>
      <c r="Q56" s="41">
        <f t="shared" si="22"/>
        <v>0</v>
      </c>
      <c r="R56" s="41">
        <f t="shared" si="22"/>
        <v>0</v>
      </c>
      <c r="S56" s="41">
        <f t="shared" si="22"/>
        <v>0</v>
      </c>
      <c r="T56" s="41">
        <f t="shared" si="22"/>
        <v>0</v>
      </c>
      <c r="U56" s="41">
        <f t="shared" si="22"/>
        <v>0</v>
      </c>
      <c r="V56" s="41">
        <f t="shared" si="22"/>
        <v>683.1240790153845</v>
      </c>
      <c r="W56" s="41">
        <f t="shared" si="22"/>
        <v>696.78656059569221</v>
      </c>
      <c r="X56" s="41">
        <f t="shared" si="22"/>
        <v>710.7222918076061</v>
      </c>
      <c r="Y56" s="41">
        <f t="shared" si="22"/>
        <v>724.93673764375831</v>
      </c>
      <c r="Z56" s="41">
        <f t="shared" si="22"/>
        <v>739.43547239663337</v>
      </c>
      <c r="AA56" s="41">
        <f t="shared" si="22"/>
        <v>754.22418184456615</v>
      </c>
      <c r="AB56" s="41">
        <f t="shared" si="22"/>
        <v>769.30866548145741</v>
      </c>
      <c r="AC56" s="41">
        <f t="shared" si="22"/>
        <v>784.69483879108668</v>
      </c>
      <c r="AD56" s="41">
        <f t="shared" si="22"/>
        <v>800.38873556690839</v>
      </c>
      <c r="AE56" s="41">
        <f t="shared" si="22"/>
        <v>816.39651027824652</v>
      </c>
      <c r="AF56" s="41">
        <f t="shared" si="22"/>
        <v>832.72444048381135</v>
      </c>
      <c r="AG56" s="41">
        <f t="shared" si="22"/>
        <v>849.37892929348766</v>
      </c>
      <c r="AH56" s="41">
        <f t="shared" si="22"/>
        <v>866.36650787935753</v>
      </c>
      <c r="AI56" s="41">
        <f t="shared" si="22"/>
        <v>0</v>
      </c>
      <c r="AJ56" s="41">
        <f t="shared" si="22"/>
        <v>0</v>
      </c>
      <c r="AK56" s="41">
        <f t="shared" si="22"/>
        <v>0</v>
      </c>
      <c r="AL56" s="41">
        <f t="shared" si="22"/>
        <v>0</v>
      </c>
      <c r="AM56" s="41">
        <f t="shared" si="22"/>
        <v>0</v>
      </c>
      <c r="AN56" s="41">
        <f t="shared" si="22"/>
        <v>0</v>
      </c>
      <c r="AO56" s="32"/>
      <c r="AP56" s="28"/>
    </row>
    <row r="57" spans="1:42" s="26" customFormat="1" ht="15.75" customHeight="1" x14ac:dyDescent="0.25">
      <c r="A57" s="13"/>
      <c r="B57" s="26" t="s">
        <v>208</v>
      </c>
      <c r="C57" s="43"/>
      <c r="D57" s="43"/>
      <c r="E57" s="85">
        <f>SUM(F57:AN57)</f>
        <v>972.93441276886983</v>
      </c>
      <c r="F57" s="41">
        <f t="shared" ref="F57:AN57" si="23">+F49*F$36</f>
        <v>0</v>
      </c>
      <c r="G57" s="41">
        <f t="shared" si="23"/>
        <v>0</v>
      </c>
      <c r="H57" s="41">
        <f t="shared" si="23"/>
        <v>0</v>
      </c>
      <c r="I57" s="41">
        <f t="shared" si="23"/>
        <v>0</v>
      </c>
      <c r="J57" s="41">
        <f t="shared" si="23"/>
        <v>0</v>
      </c>
      <c r="K57" s="41">
        <f t="shared" si="23"/>
        <v>0</v>
      </c>
      <c r="L57" s="41">
        <f t="shared" si="23"/>
        <v>0</v>
      </c>
      <c r="M57" s="41">
        <f t="shared" si="23"/>
        <v>0</v>
      </c>
      <c r="N57" s="41">
        <f t="shared" si="23"/>
        <v>0</v>
      </c>
      <c r="O57" s="41">
        <f t="shared" si="23"/>
        <v>0</v>
      </c>
      <c r="P57" s="41">
        <f t="shared" si="23"/>
        <v>0</v>
      </c>
      <c r="Q57" s="41">
        <f t="shared" si="23"/>
        <v>0</v>
      </c>
      <c r="R57" s="41">
        <f t="shared" si="23"/>
        <v>0</v>
      </c>
      <c r="S57" s="41">
        <f t="shared" si="23"/>
        <v>0</v>
      </c>
      <c r="T57" s="41">
        <f t="shared" si="23"/>
        <v>0</v>
      </c>
      <c r="U57" s="41">
        <f t="shared" si="23"/>
        <v>0</v>
      </c>
      <c r="V57" s="41">
        <f t="shared" si="23"/>
        <v>0</v>
      </c>
      <c r="W57" s="41">
        <f t="shared" si="23"/>
        <v>0</v>
      </c>
      <c r="X57" s="41">
        <f t="shared" si="23"/>
        <v>0</v>
      </c>
      <c r="Y57" s="41">
        <f t="shared" si="23"/>
        <v>0</v>
      </c>
      <c r="Z57" s="41">
        <f t="shared" si="23"/>
        <v>0</v>
      </c>
      <c r="AA57" s="41">
        <f t="shared" si="23"/>
        <v>0</v>
      </c>
      <c r="AB57" s="41">
        <f t="shared" si="23"/>
        <v>0</v>
      </c>
      <c r="AC57" s="41">
        <f t="shared" si="23"/>
        <v>0</v>
      </c>
      <c r="AD57" s="41">
        <f t="shared" si="23"/>
        <v>0</v>
      </c>
      <c r="AE57" s="41">
        <f t="shared" si="23"/>
        <v>0</v>
      </c>
      <c r="AF57" s="41">
        <f t="shared" si="23"/>
        <v>0</v>
      </c>
      <c r="AG57" s="41">
        <f t="shared" si="23"/>
        <v>0</v>
      </c>
      <c r="AH57" s="41">
        <f t="shared" si="23"/>
        <v>0</v>
      </c>
      <c r="AI57" s="41">
        <f t="shared" si="23"/>
        <v>972.93441276886983</v>
      </c>
      <c r="AJ57" s="41">
        <f t="shared" si="23"/>
        <v>0</v>
      </c>
      <c r="AK57" s="41">
        <f t="shared" si="23"/>
        <v>0</v>
      </c>
      <c r="AL57" s="41">
        <f t="shared" si="23"/>
        <v>0</v>
      </c>
      <c r="AM57" s="41">
        <f t="shared" si="23"/>
        <v>0</v>
      </c>
      <c r="AN57" s="41">
        <f t="shared" si="23"/>
        <v>0</v>
      </c>
      <c r="AO57" s="32"/>
      <c r="AP57" s="28"/>
    </row>
    <row r="58" spans="1:42" s="14" customFormat="1" ht="15.75" customHeight="1" x14ac:dyDescent="0.25">
      <c r="A58" s="13"/>
      <c r="B58" s="14" t="s">
        <v>67</v>
      </c>
      <c r="E58" s="98">
        <f>SUM(F58:AN58)</f>
        <v>22894.54065252492</v>
      </c>
      <c r="F58" s="97">
        <f t="shared" ref="F58:AN58" si="24">SUM(F54:F57)</f>
        <v>320</v>
      </c>
      <c r="G58" s="97">
        <f t="shared" si="24"/>
        <v>0</v>
      </c>
      <c r="H58" s="97">
        <f t="shared" si="24"/>
        <v>0</v>
      </c>
      <c r="I58" s="97">
        <f t="shared" si="24"/>
        <v>0</v>
      </c>
      <c r="J58" s="97">
        <f t="shared" si="24"/>
        <v>0</v>
      </c>
      <c r="K58" s="97">
        <f t="shared" si="24"/>
        <v>0</v>
      </c>
      <c r="L58" s="97">
        <f t="shared" si="24"/>
        <v>0</v>
      </c>
      <c r="M58" s="97">
        <f t="shared" si="24"/>
        <v>0</v>
      </c>
      <c r="N58" s="97">
        <f t="shared" si="24"/>
        <v>261</v>
      </c>
      <c r="O58" s="97">
        <f t="shared" si="24"/>
        <v>0</v>
      </c>
      <c r="P58" s="97">
        <f t="shared" si="24"/>
        <v>0</v>
      </c>
      <c r="Q58" s="97">
        <f t="shared" si="24"/>
        <v>0</v>
      </c>
      <c r="R58" s="97">
        <f t="shared" si="24"/>
        <v>0</v>
      </c>
      <c r="S58" s="97">
        <f t="shared" si="24"/>
        <v>1250.1319999999998</v>
      </c>
      <c r="T58" s="97">
        <f t="shared" si="24"/>
        <v>4413.9275999999991</v>
      </c>
      <c r="U58" s="97">
        <f t="shared" si="24"/>
        <v>3501.7158959999992</v>
      </c>
      <c r="V58" s="97">
        <f t="shared" si="24"/>
        <v>1397.4741217993842</v>
      </c>
      <c r="W58" s="97">
        <f t="shared" si="24"/>
        <v>696.78656059569221</v>
      </c>
      <c r="X58" s="97">
        <f t="shared" si="24"/>
        <v>710.7222918076061</v>
      </c>
      <c r="Y58" s="97">
        <f t="shared" si="24"/>
        <v>724.93673764375831</v>
      </c>
      <c r="Z58" s="97">
        <f t="shared" si="24"/>
        <v>920.62547381749437</v>
      </c>
      <c r="AA58" s="97">
        <f t="shared" si="24"/>
        <v>1393.9642637843754</v>
      </c>
      <c r="AB58" s="97">
        <f t="shared" si="24"/>
        <v>1276.8357971537059</v>
      </c>
      <c r="AC58" s="97">
        <f t="shared" si="24"/>
        <v>888.23037365222535</v>
      </c>
      <c r="AD58" s="97">
        <f t="shared" si="24"/>
        <v>800.38873556690839</v>
      </c>
      <c r="AE58" s="97">
        <f t="shared" si="24"/>
        <v>816.39651027824652</v>
      </c>
      <c r="AF58" s="97">
        <f t="shared" si="24"/>
        <v>832.72444048381135</v>
      </c>
      <c r="AG58" s="97">
        <f t="shared" si="24"/>
        <v>849.37892929348766</v>
      </c>
      <c r="AH58" s="97">
        <f t="shared" si="24"/>
        <v>866.36650787935753</v>
      </c>
      <c r="AI58" s="97">
        <f t="shared" si="24"/>
        <v>972.93441276886983</v>
      </c>
      <c r="AJ58" s="97">
        <f t="shared" si="24"/>
        <v>0</v>
      </c>
      <c r="AK58" s="97">
        <f t="shared" si="24"/>
        <v>0</v>
      </c>
      <c r="AL58" s="97">
        <f t="shared" si="24"/>
        <v>0</v>
      </c>
      <c r="AM58" s="97">
        <f t="shared" si="24"/>
        <v>0</v>
      </c>
      <c r="AN58" s="97">
        <f t="shared" si="24"/>
        <v>0</v>
      </c>
      <c r="AO58" s="99"/>
      <c r="AP58" s="100"/>
    </row>
    <row r="59" spans="1:42" s="26" customFormat="1" ht="15.75" customHeight="1" x14ac:dyDescent="0.25">
      <c r="A59" s="13"/>
      <c r="B59" s="26" t="s">
        <v>68</v>
      </c>
      <c r="C59" s="43"/>
      <c r="D59" s="43"/>
      <c r="E59" s="85"/>
      <c r="F59" s="41">
        <f>+F58</f>
        <v>320</v>
      </c>
      <c r="G59" s="41">
        <f t="shared" ref="G59:AN59" si="25">+G58+F59</f>
        <v>320</v>
      </c>
      <c r="H59" s="41">
        <f t="shared" si="25"/>
        <v>320</v>
      </c>
      <c r="I59" s="41">
        <f t="shared" si="25"/>
        <v>320</v>
      </c>
      <c r="J59" s="41">
        <f t="shared" si="25"/>
        <v>320</v>
      </c>
      <c r="K59" s="41">
        <f t="shared" si="25"/>
        <v>320</v>
      </c>
      <c r="L59" s="41">
        <f t="shared" si="25"/>
        <v>320</v>
      </c>
      <c r="M59" s="41">
        <f t="shared" si="25"/>
        <v>320</v>
      </c>
      <c r="N59" s="41">
        <f t="shared" si="25"/>
        <v>581</v>
      </c>
      <c r="O59" s="41">
        <f t="shared" si="25"/>
        <v>581</v>
      </c>
      <c r="P59" s="41">
        <f t="shared" si="25"/>
        <v>581</v>
      </c>
      <c r="Q59" s="41">
        <f t="shared" si="25"/>
        <v>581</v>
      </c>
      <c r="R59" s="41">
        <f t="shared" si="25"/>
        <v>581</v>
      </c>
      <c r="S59" s="41">
        <f t="shared" si="25"/>
        <v>1831.1319999999998</v>
      </c>
      <c r="T59" s="41">
        <f t="shared" si="25"/>
        <v>6245.0595999999987</v>
      </c>
      <c r="U59" s="41">
        <f t="shared" si="25"/>
        <v>9746.7754959999984</v>
      </c>
      <c r="V59" s="41">
        <f t="shared" si="25"/>
        <v>11144.249617799382</v>
      </c>
      <c r="W59" s="41">
        <f t="shared" si="25"/>
        <v>11841.036178395074</v>
      </c>
      <c r="X59" s="41">
        <f t="shared" si="25"/>
        <v>12551.75847020268</v>
      </c>
      <c r="Y59" s="41">
        <f t="shared" si="25"/>
        <v>13276.695207846438</v>
      </c>
      <c r="Z59" s="41">
        <f t="shared" si="25"/>
        <v>14197.320681663932</v>
      </c>
      <c r="AA59" s="41">
        <f t="shared" si="25"/>
        <v>15591.284945448308</v>
      </c>
      <c r="AB59" s="41">
        <f t="shared" si="25"/>
        <v>16868.120742602012</v>
      </c>
      <c r="AC59" s="41">
        <f t="shared" si="25"/>
        <v>17756.351116254238</v>
      </c>
      <c r="AD59" s="41">
        <f t="shared" si="25"/>
        <v>18556.739851821145</v>
      </c>
      <c r="AE59" s="41">
        <f t="shared" si="25"/>
        <v>19373.136362099391</v>
      </c>
      <c r="AF59" s="41">
        <f t="shared" si="25"/>
        <v>20205.860802583204</v>
      </c>
      <c r="AG59" s="41">
        <f t="shared" si="25"/>
        <v>21055.239731876693</v>
      </c>
      <c r="AH59" s="41">
        <f t="shared" si="25"/>
        <v>21921.606239756049</v>
      </c>
      <c r="AI59" s="41">
        <f t="shared" si="25"/>
        <v>22894.54065252492</v>
      </c>
      <c r="AJ59" s="41">
        <f t="shared" si="25"/>
        <v>22894.54065252492</v>
      </c>
      <c r="AK59" s="41">
        <f t="shared" si="25"/>
        <v>22894.54065252492</v>
      </c>
      <c r="AL59" s="41">
        <f t="shared" si="25"/>
        <v>22894.54065252492</v>
      </c>
      <c r="AM59" s="41">
        <f t="shared" si="25"/>
        <v>22894.54065252492</v>
      </c>
      <c r="AN59" s="41">
        <f t="shared" si="25"/>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140</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144</v>
      </c>
      <c r="D62" s="84"/>
      <c r="E62" s="99">
        <f>SUM(F62:AN62)</f>
        <v>2866.8526629128046</v>
      </c>
      <c r="F62" s="38">
        <f t="shared" ref="F62:AN62" si="26">+F36*F22</f>
        <v>0</v>
      </c>
      <c r="G62" s="38">
        <f t="shared" si="26"/>
        <v>0</v>
      </c>
      <c r="H62" s="38">
        <f t="shared" si="26"/>
        <v>0</v>
      </c>
      <c r="I62" s="38">
        <f t="shared" si="26"/>
        <v>0</v>
      </c>
      <c r="J62" s="38">
        <f t="shared" si="26"/>
        <v>0</v>
      </c>
      <c r="K62" s="38">
        <f t="shared" si="26"/>
        <v>0</v>
      </c>
      <c r="L62" s="38">
        <f t="shared" si="26"/>
        <v>0</v>
      </c>
      <c r="M62" s="38">
        <f t="shared" si="26"/>
        <v>0</v>
      </c>
      <c r="N62" s="38">
        <f t="shared" si="26"/>
        <v>0</v>
      </c>
      <c r="O62" s="38">
        <f t="shared" si="26"/>
        <v>0</v>
      </c>
      <c r="P62" s="38">
        <f t="shared" si="26"/>
        <v>0</v>
      </c>
      <c r="Q62" s="38">
        <f t="shared" si="26"/>
        <v>0</v>
      </c>
      <c r="R62" s="38">
        <f t="shared" si="26"/>
        <v>0</v>
      </c>
      <c r="S62" s="38">
        <f t="shared" si="26"/>
        <v>246.781184</v>
      </c>
      <c r="T62" s="38">
        <f t="shared" si="26"/>
        <v>871.32741119999991</v>
      </c>
      <c r="U62" s="38">
        <f t="shared" si="26"/>
        <v>691.25307955199992</v>
      </c>
      <c r="V62" s="38">
        <f t="shared" si="26"/>
        <v>141.01562822860799</v>
      </c>
      <c r="W62" s="38">
        <f t="shared" si="26"/>
        <v>0</v>
      </c>
      <c r="X62" s="38">
        <f t="shared" si="26"/>
        <v>0</v>
      </c>
      <c r="Y62" s="38">
        <f t="shared" si="26"/>
        <v>0</v>
      </c>
      <c r="Z62" s="38">
        <f t="shared" si="26"/>
        <v>115.96160090935101</v>
      </c>
      <c r="AA62" s="38">
        <f t="shared" si="26"/>
        <v>409.43365244147782</v>
      </c>
      <c r="AB62" s="38">
        <f t="shared" si="26"/>
        <v>324.81736427023901</v>
      </c>
      <c r="AC62" s="38">
        <f t="shared" si="26"/>
        <v>66.262742311128775</v>
      </c>
      <c r="AD62" s="38">
        <f t="shared" si="26"/>
        <v>0</v>
      </c>
      <c r="AE62" s="38">
        <f t="shared" si="26"/>
        <v>0</v>
      </c>
      <c r="AF62" s="38">
        <f t="shared" si="26"/>
        <v>0</v>
      </c>
      <c r="AG62" s="38">
        <f t="shared" si="26"/>
        <v>0</v>
      </c>
      <c r="AH62" s="38">
        <f t="shared" si="26"/>
        <v>0</v>
      </c>
      <c r="AI62" s="38">
        <f t="shared" si="26"/>
        <v>0</v>
      </c>
      <c r="AJ62" s="38">
        <f t="shared" si="26"/>
        <v>0</v>
      </c>
      <c r="AK62" s="38">
        <f t="shared" si="26"/>
        <v>0</v>
      </c>
      <c r="AL62" s="38">
        <f t="shared" si="26"/>
        <v>0</v>
      </c>
      <c r="AM62" s="38">
        <f t="shared" si="26"/>
        <v>0</v>
      </c>
      <c r="AN62" s="38">
        <f t="shared" si="26"/>
        <v>0</v>
      </c>
    </row>
    <row r="63" spans="1:42" s="27" customFormat="1" ht="15.75" customHeight="1" x14ac:dyDescent="0.25">
      <c r="A63" s="43"/>
      <c r="C63" s="27" t="s">
        <v>145</v>
      </c>
      <c r="D63" s="84"/>
      <c r="E63" s="99">
        <f>SUM(F63:AN63)</f>
        <v>1612.6046228884525</v>
      </c>
      <c r="F63" s="38">
        <f t="shared" ref="F63:AN63" si="27">+F36*F23</f>
        <v>0</v>
      </c>
      <c r="G63" s="38">
        <f t="shared" si="27"/>
        <v>0</v>
      </c>
      <c r="H63" s="38">
        <f t="shared" si="27"/>
        <v>0</v>
      </c>
      <c r="I63" s="38">
        <f t="shared" si="27"/>
        <v>0</v>
      </c>
      <c r="J63" s="38">
        <f t="shared" si="27"/>
        <v>0</v>
      </c>
      <c r="K63" s="38">
        <f t="shared" si="27"/>
        <v>0</v>
      </c>
      <c r="L63" s="38">
        <f t="shared" si="27"/>
        <v>0</v>
      </c>
      <c r="M63" s="38">
        <f t="shared" si="27"/>
        <v>0</v>
      </c>
      <c r="N63" s="38">
        <f t="shared" si="27"/>
        <v>0</v>
      </c>
      <c r="O63" s="38">
        <f t="shared" si="27"/>
        <v>0</v>
      </c>
      <c r="P63" s="38">
        <f t="shared" si="27"/>
        <v>0</v>
      </c>
      <c r="Q63" s="38">
        <f t="shared" si="27"/>
        <v>0</v>
      </c>
      <c r="R63" s="38">
        <f t="shared" si="27"/>
        <v>0</v>
      </c>
      <c r="S63" s="38">
        <f t="shared" si="27"/>
        <v>138.81441599999999</v>
      </c>
      <c r="T63" s="38">
        <f t="shared" si="27"/>
        <v>490.12166879999995</v>
      </c>
      <c r="U63" s="38">
        <f t="shared" si="27"/>
        <v>388.82985724799994</v>
      </c>
      <c r="V63" s="38">
        <f t="shared" si="27"/>
        <v>79.321290878591995</v>
      </c>
      <c r="W63" s="38">
        <f t="shared" si="27"/>
        <v>0</v>
      </c>
      <c r="X63" s="38">
        <f t="shared" si="27"/>
        <v>0</v>
      </c>
      <c r="Y63" s="38">
        <f t="shared" si="27"/>
        <v>0</v>
      </c>
      <c r="Z63" s="38">
        <f t="shared" si="27"/>
        <v>65.228400511509946</v>
      </c>
      <c r="AA63" s="38">
        <f t="shared" si="27"/>
        <v>230.30642949833125</v>
      </c>
      <c r="AB63" s="38">
        <f t="shared" si="27"/>
        <v>182.70976740200948</v>
      </c>
      <c r="AC63" s="38">
        <f t="shared" si="27"/>
        <v>37.272792550009932</v>
      </c>
      <c r="AD63" s="38">
        <f t="shared" si="27"/>
        <v>0</v>
      </c>
      <c r="AE63" s="38">
        <f t="shared" si="27"/>
        <v>0</v>
      </c>
      <c r="AF63" s="38">
        <f t="shared" si="27"/>
        <v>0</v>
      </c>
      <c r="AG63" s="38">
        <f t="shared" si="27"/>
        <v>0</v>
      </c>
      <c r="AH63" s="38">
        <f t="shared" si="27"/>
        <v>0</v>
      </c>
      <c r="AI63" s="38">
        <f t="shared" si="27"/>
        <v>0</v>
      </c>
      <c r="AJ63" s="38">
        <f t="shared" si="27"/>
        <v>0</v>
      </c>
      <c r="AK63" s="38">
        <f t="shared" si="27"/>
        <v>0</v>
      </c>
      <c r="AL63" s="38">
        <f t="shared" si="27"/>
        <v>0</v>
      </c>
      <c r="AM63" s="38">
        <f t="shared" si="27"/>
        <v>0</v>
      </c>
      <c r="AN63" s="38">
        <f t="shared" si="27"/>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122</v>
      </c>
      <c r="E65" s="188">
        <f>SUM(F65:AN65)</f>
        <v>8445.2656257652507</v>
      </c>
      <c r="F65" s="34">
        <f t="shared" ref="F65:AN65" si="28">+F36*F25</f>
        <v>0</v>
      </c>
      <c r="G65" s="34">
        <f t="shared" si="28"/>
        <v>0</v>
      </c>
      <c r="H65" s="34">
        <f t="shared" si="28"/>
        <v>0</v>
      </c>
      <c r="I65" s="34">
        <f t="shared" si="28"/>
        <v>0</v>
      </c>
      <c r="J65" s="34">
        <f t="shared" si="28"/>
        <v>0</v>
      </c>
      <c r="K65" s="34">
        <f t="shared" si="28"/>
        <v>0</v>
      </c>
      <c r="L65" s="34">
        <f t="shared" si="28"/>
        <v>0</v>
      </c>
      <c r="M65" s="34">
        <f t="shared" si="28"/>
        <v>0</v>
      </c>
      <c r="N65" s="34">
        <f t="shared" si="28"/>
        <v>0</v>
      </c>
      <c r="O65" s="34">
        <f t="shared" si="28"/>
        <v>0</v>
      </c>
      <c r="P65" s="34">
        <f t="shared" si="28"/>
        <v>0</v>
      </c>
      <c r="Q65" s="34">
        <f t="shared" si="28"/>
        <v>0</v>
      </c>
      <c r="R65" s="34">
        <f t="shared" si="28"/>
        <v>0</v>
      </c>
      <c r="S65" s="34">
        <f t="shared" si="28"/>
        <v>1003.3508159999999</v>
      </c>
      <c r="T65" s="34">
        <f t="shared" si="28"/>
        <v>3542.6001887999996</v>
      </c>
      <c r="U65" s="34">
        <f t="shared" si="28"/>
        <v>2810.4628164479996</v>
      </c>
      <c r="V65" s="34">
        <f t="shared" si="28"/>
        <v>573.33441455539196</v>
      </c>
      <c r="W65" s="34">
        <f t="shared" si="28"/>
        <v>0</v>
      </c>
      <c r="X65" s="34">
        <f t="shared" si="28"/>
        <v>0</v>
      </c>
      <c r="Y65" s="34">
        <f t="shared" si="28"/>
        <v>0</v>
      </c>
      <c r="Z65" s="34">
        <f t="shared" si="28"/>
        <v>65.228400511509946</v>
      </c>
      <c r="AA65" s="34">
        <f t="shared" si="28"/>
        <v>230.30642949833125</v>
      </c>
      <c r="AB65" s="34">
        <f t="shared" si="28"/>
        <v>182.70976740200948</v>
      </c>
      <c r="AC65" s="34">
        <f t="shared" si="28"/>
        <v>37.272792550009932</v>
      </c>
      <c r="AD65" s="34">
        <f t="shared" si="28"/>
        <v>0</v>
      </c>
      <c r="AE65" s="34">
        <f t="shared" si="28"/>
        <v>0</v>
      </c>
      <c r="AF65" s="34">
        <f t="shared" si="28"/>
        <v>0</v>
      </c>
      <c r="AG65" s="34">
        <f t="shared" si="28"/>
        <v>0</v>
      </c>
      <c r="AH65" s="34">
        <f t="shared" si="28"/>
        <v>0</v>
      </c>
      <c r="AI65" s="34">
        <f t="shared" si="28"/>
        <v>0</v>
      </c>
      <c r="AJ65" s="34">
        <f t="shared" si="28"/>
        <v>0</v>
      </c>
      <c r="AK65" s="34">
        <f t="shared" si="28"/>
        <v>0</v>
      </c>
      <c r="AL65" s="34">
        <f t="shared" si="28"/>
        <v>0</v>
      </c>
      <c r="AM65" s="34">
        <f t="shared" si="28"/>
        <v>0</v>
      </c>
      <c r="AN65" s="34">
        <f t="shared" si="28"/>
        <v>0</v>
      </c>
      <c r="AO65" s="50"/>
      <c r="AP65" s="27" t="s">
        <v>142</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207</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193</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194</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206</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124</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147</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146</v>
      </c>
    </row>
    <row r="75" spans="1:42" s="26" customFormat="1" ht="15.75" customHeight="1" x14ac:dyDescent="0.25">
      <c r="A75" s="13"/>
      <c r="C75" s="26" t="s">
        <v>25</v>
      </c>
      <c r="E75" s="85">
        <f>SUM(F75:AN75)</f>
        <v>46828.832198288881</v>
      </c>
      <c r="F75" s="41">
        <f t="shared" ref="F75:AN75" si="29">+F41</f>
        <v>0</v>
      </c>
      <c r="G75" s="41">
        <f t="shared" si="29"/>
        <v>0</v>
      </c>
      <c r="H75" s="41">
        <f t="shared" si="29"/>
        <v>0</v>
      </c>
      <c r="I75" s="41">
        <f t="shared" si="29"/>
        <v>0</v>
      </c>
      <c r="J75" s="41">
        <f t="shared" si="29"/>
        <v>0</v>
      </c>
      <c r="K75" s="41">
        <f t="shared" si="29"/>
        <v>0</v>
      </c>
      <c r="L75" s="41">
        <f t="shared" si="29"/>
        <v>0</v>
      </c>
      <c r="M75" s="41">
        <f t="shared" si="29"/>
        <v>0</v>
      </c>
      <c r="N75" s="41">
        <f t="shared" si="29"/>
        <v>0</v>
      </c>
      <c r="O75" s="41">
        <f t="shared" si="29"/>
        <v>0</v>
      </c>
      <c r="P75" s="41">
        <f t="shared" si="29"/>
        <v>0</v>
      </c>
      <c r="Q75" s="41">
        <f t="shared" si="29"/>
        <v>0</v>
      </c>
      <c r="R75" s="41">
        <f t="shared" si="29"/>
        <v>0</v>
      </c>
      <c r="S75" s="41">
        <f t="shared" si="29"/>
        <v>0</v>
      </c>
      <c r="T75" s="41">
        <f t="shared" si="29"/>
        <v>0</v>
      </c>
      <c r="U75" s="41">
        <f t="shared" si="29"/>
        <v>0</v>
      </c>
      <c r="V75" s="41">
        <f t="shared" si="29"/>
        <v>726.2642249999999</v>
      </c>
      <c r="W75" s="41">
        <f t="shared" si="29"/>
        <v>2765.6141687999998</v>
      </c>
      <c r="X75" s="41">
        <f t="shared" si="29"/>
        <v>4231.3896782640004</v>
      </c>
      <c r="Y75" s="41">
        <f t="shared" si="29"/>
        <v>4316.0174718292801</v>
      </c>
      <c r="Z75" s="41">
        <f t="shared" si="29"/>
        <v>4402.3378212658654</v>
      </c>
      <c r="AA75" s="41">
        <f t="shared" si="29"/>
        <v>4490.384577691183</v>
      </c>
      <c r="AB75" s="41">
        <f t="shared" si="29"/>
        <v>4580.1922692450071</v>
      </c>
      <c r="AC75" s="41">
        <f t="shared" si="29"/>
        <v>4671.7961146299076</v>
      </c>
      <c r="AD75" s="41">
        <f t="shared" si="29"/>
        <v>4559.5101058972241</v>
      </c>
      <c r="AE75" s="41">
        <f t="shared" si="29"/>
        <v>3986.3145497272867</v>
      </c>
      <c r="AF75" s="41">
        <f t="shared" si="29"/>
        <v>3218.9489989047843</v>
      </c>
      <c r="AG75" s="41">
        <f t="shared" si="29"/>
        <v>2764.9077716908469</v>
      </c>
      <c r="AH75" s="41">
        <f t="shared" si="29"/>
        <v>2115.1544453434981</v>
      </c>
      <c r="AI75" s="41">
        <f t="shared" si="29"/>
        <v>0</v>
      </c>
      <c r="AJ75" s="41">
        <f t="shared" si="29"/>
        <v>0</v>
      </c>
      <c r="AK75" s="41">
        <f t="shared" si="29"/>
        <v>0</v>
      </c>
      <c r="AL75" s="41">
        <f t="shared" si="29"/>
        <v>0</v>
      </c>
      <c r="AM75" s="41">
        <f t="shared" si="29"/>
        <v>0</v>
      </c>
      <c r="AN75" s="41">
        <f t="shared" si="29"/>
        <v>0</v>
      </c>
      <c r="AO75" s="32"/>
      <c r="AP75" s="28"/>
    </row>
    <row r="76" spans="1:42" s="26" customFormat="1" ht="15.75" customHeight="1" x14ac:dyDescent="0.25">
      <c r="A76" s="13"/>
      <c r="C76" s="26" t="s">
        <v>26</v>
      </c>
      <c r="D76" s="93">
        <f>+Dashboard!D29</f>
        <v>0</v>
      </c>
      <c r="E76" s="85">
        <f>SUM(F76:AN76)</f>
        <v>0</v>
      </c>
      <c r="F76" s="41">
        <f t="shared" ref="F76:AN76" si="30">+F75*$D76</f>
        <v>0</v>
      </c>
      <c r="G76" s="41">
        <f t="shared" si="30"/>
        <v>0</v>
      </c>
      <c r="H76" s="41">
        <f t="shared" si="30"/>
        <v>0</v>
      </c>
      <c r="I76" s="41">
        <f t="shared" si="30"/>
        <v>0</v>
      </c>
      <c r="J76" s="41">
        <f t="shared" si="30"/>
        <v>0</v>
      </c>
      <c r="K76" s="41">
        <f t="shared" si="30"/>
        <v>0</v>
      </c>
      <c r="L76" s="41">
        <f t="shared" si="30"/>
        <v>0</v>
      </c>
      <c r="M76" s="41">
        <f t="shared" si="30"/>
        <v>0</v>
      </c>
      <c r="N76" s="41">
        <f t="shared" si="30"/>
        <v>0</v>
      </c>
      <c r="O76" s="41">
        <f t="shared" si="30"/>
        <v>0</v>
      </c>
      <c r="P76" s="41">
        <f t="shared" si="30"/>
        <v>0</v>
      </c>
      <c r="Q76" s="41">
        <f t="shared" si="30"/>
        <v>0</v>
      </c>
      <c r="R76" s="41">
        <f t="shared" si="30"/>
        <v>0</v>
      </c>
      <c r="S76" s="41">
        <f t="shared" si="30"/>
        <v>0</v>
      </c>
      <c r="T76" s="41">
        <f t="shared" si="30"/>
        <v>0</v>
      </c>
      <c r="U76" s="41">
        <f t="shared" si="30"/>
        <v>0</v>
      </c>
      <c r="V76" s="41">
        <f t="shared" si="30"/>
        <v>0</v>
      </c>
      <c r="W76" s="41">
        <f t="shared" si="30"/>
        <v>0</v>
      </c>
      <c r="X76" s="41">
        <f t="shared" si="30"/>
        <v>0</v>
      </c>
      <c r="Y76" s="41">
        <f t="shared" si="30"/>
        <v>0</v>
      </c>
      <c r="Z76" s="41">
        <f t="shared" si="30"/>
        <v>0</v>
      </c>
      <c r="AA76" s="41">
        <f t="shared" si="30"/>
        <v>0</v>
      </c>
      <c r="AB76" s="41">
        <f t="shared" si="30"/>
        <v>0</v>
      </c>
      <c r="AC76" s="41">
        <f t="shared" si="30"/>
        <v>0</v>
      </c>
      <c r="AD76" s="41">
        <f t="shared" si="30"/>
        <v>0</v>
      </c>
      <c r="AE76" s="41">
        <f t="shared" si="30"/>
        <v>0</v>
      </c>
      <c r="AF76" s="41">
        <f t="shared" si="30"/>
        <v>0</v>
      </c>
      <c r="AG76" s="41">
        <f t="shared" si="30"/>
        <v>0</v>
      </c>
      <c r="AH76" s="41">
        <f t="shared" si="30"/>
        <v>0</v>
      </c>
      <c r="AI76" s="41">
        <f t="shared" si="30"/>
        <v>0</v>
      </c>
      <c r="AJ76" s="41">
        <f t="shared" si="30"/>
        <v>0</v>
      </c>
      <c r="AK76" s="41">
        <f t="shared" si="30"/>
        <v>0</v>
      </c>
      <c r="AL76" s="41">
        <f t="shared" si="30"/>
        <v>0</v>
      </c>
      <c r="AM76" s="41">
        <f t="shared" si="30"/>
        <v>0</v>
      </c>
      <c r="AN76" s="41">
        <f t="shared" si="30"/>
        <v>0</v>
      </c>
      <c r="AO76" s="27"/>
      <c r="AP76" s="28"/>
    </row>
    <row r="77" spans="1:42" ht="15.75" customHeight="1" x14ac:dyDescent="0.25">
      <c r="C77" t="s">
        <v>27</v>
      </c>
      <c r="E77" s="98">
        <f>SUM(F77:AN77)</f>
        <v>46828.832198288881</v>
      </c>
      <c r="F77" s="42">
        <f>+F75-F76</f>
        <v>0</v>
      </c>
      <c r="G77" s="42">
        <f t="shared" ref="G77:AN77" si="31">+G75-G76</f>
        <v>0</v>
      </c>
      <c r="H77" s="42">
        <f t="shared" si="31"/>
        <v>0</v>
      </c>
      <c r="I77" s="42">
        <f t="shared" si="31"/>
        <v>0</v>
      </c>
      <c r="J77" s="42">
        <f t="shared" si="31"/>
        <v>0</v>
      </c>
      <c r="K77" s="42">
        <f t="shared" si="31"/>
        <v>0</v>
      </c>
      <c r="L77" s="42">
        <f t="shared" si="31"/>
        <v>0</v>
      </c>
      <c r="M77" s="42">
        <f t="shared" si="31"/>
        <v>0</v>
      </c>
      <c r="N77" s="42">
        <f t="shared" si="31"/>
        <v>0</v>
      </c>
      <c r="O77" s="42">
        <f t="shared" si="31"/>
        <v>0</v>
      </c>
      <c r="P77" s="42">
        <f t="shared" si="31"/>
        <v>0</v>
      </c>
      <c r="Q77" s="42">
        <f t="shared" si="31"/>
        <v>0</v>
      </c>
      <c r="R77" s="42">
        <f t="shared" si="31"/>
        <v>0</v>
      </c>
      <c r="S77" s="42">
        <f t="shared" si="31"/>
        <v>0</v>
      </c>
      <c r="T77" s="42">
        <f t="shared" si="31"/>
        <v>0</v>
      </c>
      <c r="U77" s="42">
        <f t="shared" si="31"/>
        <v>0</v>
      </c>
      <c r="V77" s="42">
        <f t="shared" si="31"/>
        <v>726.2642249999999</v>
      </c>
      <c r="W77" s="42">
        <f t="shared" si="31"/>
        <v>2765.6141687999998</v>
      </c>
      <c r="X77" s="42">
        <f t="shared" si="31"/>
        <v>4231.3896782640004</v>
      </c>
      <c r="Y77" s="42">
        <f t="shared" si="31"/>
        <v>4316.0174718292801</v>
      </c>
      <c r="Z77" s="42">
        <f t="shared" si="31"/>
        <v>4402.3378212658654</v>
      </c>
      <c r="AA77" s="42">
        <f t="shared" si="31"/>
        <v>4490.384577691183</v>
      </c>
      <c r="AB77" s="42">
        <f t="shared" si="31"/>
        <v>4580.1922692450071</v>
      </c>
      <c r="AC77" s="42">
        <f t="shared" si="31"/>
        <v>4671.7961146299076</v>
      </c>
      <c r="AD77" s="42">
        <f t="shared" si="31"/>
        <v>4559.5101058972241</v>
      </c>
      <c r="AE77" s="42">
        <f t="shared" si="31"/>
        <v>3986.3145497272867</v>
      </c>
      <c r="AF77" s="42">
        <f t="shared" si="31"/>
        <v>3218.9489989047843</v>
      </c>
      <c r="AG77" s="42">
        <f t="shared" si="31"/>
        <v>2764.9077716908469</v>
      </c>
      <c r="AH77" s="42">
        <f t="shared" si="31"/>
        <v>2115.1544453434981</v>
      </c>
      <c r="AI77" s="42">
        <f t="shared" si="31"/>
        <v>0</v>
      </c>
      <c r="AJ77" s="42">
        <f t="shared" si="31"/>
        <v>0</v>
      </c>
      <c r="AK77" s="42">
        <f t="shared" si="31"/>
        <v>0</v>
      </c>
      <c r="AL77" s="42">
        <f t="shared" si="31"/>
        <v>0</v>
      </c>
      <c r="AM77" s="42">
        <f t="shared" si="31"/>
        <v>0</v>
      </c>
      <c r="AN77" s="42">
        <f t="shared" si="31"/>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264</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327</v>
      </c>
      <c r="D80" s="43"/>
      <c r="E80" s="99">
        <f t="shared" ref="E80:E87" si="32">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328</v>
      </c>
      <c r="D81" s="43"/>
      <c r="E81" s="99">
        <f t="shared" si="32"/>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329</v>
      </c>
      <c r="D82" s="43"/>
      <c r="E82" s="99">
        <f t="shared" si="32"/>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330</v>
      </c>
      <c r="D83" s="43"/>
      <c r="E83" s="99">
        <f t="shared" si="32"/>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331</v>
      </c>
      <c r="D84" s="43"/>
      <c r="E84" s="99">
        <f t="shared" si="32"/>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332</v>
      </c>
      <c r="D85" s="43"/>
      <c r="E85" s="99">
        <f t="shared" si="32"/>
        <v>300.85463853233989</v>
      </c>
      <c r="F85" s="37">
        <f>F56*Dashboard!$D$23</f>
        <v>0</v>
      </c>
      <c r="G85" s="37">
        <f>G56*Dashboard!$D$23</f>
        <v>0</v>
      </c>
      <c r="H85" s="37">
        <f>H56*Dashboard!$D$23</f>
        <v>0</v>
      </c>
      <c r="I85" s="37">
        <f>I56*Dashboard!$D$23</f>
        <v>0</v>
      </c>
      <c r="J85" s="37">
        <f>J56*Dashboard!$D$23</f>
        <v>0</v>
      </c>
      <c r="K85" s="37">
        <f>K56*Dashboard!$D$23</f>
        <v>0</v>
      </c>
      <c r="L85" s="37">
        <f>L56*Dashboard!$D$23</f>
        <v>0</v>
      </c>
      <c r="M85" s="37">
        <f>M56*Dashboard!$D$23</f>
        <v>0</v>
      </c>
      <c r="N85" s="37">
        <f>N56*Dashboard!$D$23</f>
        <v>0</v>
      </c>
      <c r="O85" s="37">
        <f>O56*Dashboard!$D$23</f>
        <v>0</v>
      </c>
      <c r="P85" s="37">
        <f>P56*Dashboard!$D$23</f>
        <v>0</v>
      </c>
      <c r="Q85" s="37">
        <f>Q56*Dashboard!$D$23</f>
        <v>0</v>
      </c>
      <c r="R85" s="37">
        <f>R56*Dashboard!$D$23</f>
        <v>0</v>
      </c>
      <c r="S85" s="37">
        <f>S56*Dashboard!$D$23</f>
        <v>0</v>
      </c>
      <c r="T85" s="37">
        <f>T56*Dashboard!$D$23</f>
        <v>0</v>
      </c>
      <c r="U85" s="37">
        <f>U56*Dashboard!$D$23</f>
        <v>0</v>
      </c>
      <c r="V85" s="37">
        <f>V56*Dashboard!$D$23</f>
        <v>20.493722370461533</v>
      </c>
      <c r="W85" s="37">
        <f>W56*Dashboard!$D$23</f>
        <v>20.903596817870767</v>
      </c>
      <c r="X85" s="37">
        <f>X56*Dashboard!$D$23</f>
        <v>21.321668754228181</v>
      </c>
      <c r="Y85" s="37">
        <f>Y56*Dashboard!$D$23</f>
        <v>21.748102129312748</v>
      </c>
      <c r="Z85" s="37">
        <f>Z56*Dashboard!$D$23</f>
        <v>22.183064171899002</v>
      </c>
      <c r="AA85" s="37">
        <f>AA56*Dashboard!$D$23</f>
        <v>22.626725455336985</v>
      </c>
      <c r="AB85" s="37">
        <f>AB56*Dashboard!$D$23</f>
        <v>23.079259964443722</v>
      </c>
      <c r="AC85" s="37">
        <f>AC56*Dashboard!$D$23</f>
        <v>23.540845163732598</v>
      </c>
      <c r="AD85" s="37">
        <f>AD56*Dashboard!$D$23</f>
        <v>24.011662067007251</v>
      </c>
      <c r="AE85" s="37">
        <f>AE56*Dashboard!$D$23</f>
        <v>24.491895308347395</v>
      </c>
      <c r="AF85" s="37">
        <f>AF56*Dashboard!$D$23</f>
        <v>24.981733214514339</v>
      </c>
      <c r="AG85" s="37">
        <f>AG56*Dashboard!$D$23</f>
        <v>25.48136787880463</v>
      </c>
      <c r="AH85" s="37">
        <f>AH56*Dashboard!$D$23</f>
        <v>25.990995236380726</v>
      </c>
      <c r="AI85" s="37">
        <f>AI56*Dashboard!$D$23</f>
        <v>0</v>
      </c>
      <c r="AJ85" s="37">
        <f>AJ56*Dashboard!$D$23</f>
        <v>0</v>
      </c>
      <c r="AK85" s="37">
        <f>AK56*Dashboard!$D$23</f>
        <v>0</v>
      </c>
      <c r="AL85" s="37">
        <f>AL56*Dashboard!$D$23</f>
        <v>0</v>
      </c>
      <c r="AM85" s="37">
        <f>AM56*Dashboard!$D$23</f>
        <v>0</v>
      </c>
      <c r="AN85" s="37">
        <f>AN56*Dashboard!$D$23</f>
        <v>0</v>
      </c>
      <c r="AO85" s="47"/>
      <c r="AP85" s="28"/>
    </row>
    <row r="86" spans="1:42" s="26" customFormat="1" ht="15.75" customHeight="1" x14ac:dyDescent="0.25">
      <c r="A86" s="13"/>
      <c r="B86" s="13"/>
      <c r="C86" s="26" t="s">
        <v>333</v>
      </c>
      <c r="D86" s="43"/>
      <c r="E86" s="283">
        <f t="shared" si="32"/>
        <v>428.7643271154094</v>
      </c>
      <c r="F86" s="42">
        <f>SUM(F54:F55)*Dashboard!$D$22*'Field Profiles'!$D$29+F56*Dashboard!$D$22*'Field Profiles'!$D$30</f>
        <v>4.16</v>
      </c>
      <c r="G86" s="42">
        <f>SUM(G54:G55)*Dashboard!$D$22*'Field Profiles'!$D$29+G56*Dashboard!$D$22*'Field Profiles'!$D$30</f>
        <v>0</v>
      </c>
      <c r="H86" s="42">
        <f>SUM(H54:H55)*Dashboard!$D$22*'Field Profiles'!$D$29+H56*Dashboard!$D$22*'Field Profiles'!$D$30</f>
        <v>0</v>
      </c>
      <c r="I86" s="42">
        <f>SUM(I54:I55)*Dashboard!$D$22*'Field Profiles'!$D$29+I56*Dashboard!$D$22*'Field Profiles'!$D$30</f>
        <v>0</v>
      </c>
      <c r="J86" s="42">
        <f>SUM(J54:J55)*Dashboard!$D$22*'Field Profiles'!$D$29+J56*Dashboard!$D$22*'Field Profiles'!$D$30</f>
        <v>0</v>
      </c>
      <c r="K86" s="42">
        <f>SUM(K54:K55)*Dashboard!$D$22*'Field Profiles'!$D$29+K56*Dashboard!$D$22*'Field Profiles'!$D$30</f>
        <v>0</v>
      </c>
      <c r="L86" s="42">
        <f>SUM(L54:L55)*Dashboard!$D$22*'Field Profiles'!$D$29+L56*Dashboard!$D$22*'Field Profiles'!$D$30</f>
        <v>0</v>
      </c>
      <c r="M86" s="42">
        <f>SUM(M54:M55)*Dashboard!$D$22*'Field Profiles'!$D$29+M56*Dashboard!$D$22*'Field Profiles'!$D$30</f>
        <v>0</v>
      </c>
      <c r="N86" s="42">
        <f>SUM(N54:N55)*Dashboard!$D$22*'Field Profiles'!$D$29+N56*Dashboard!$D$22*'Field Profiles'!$D$30</f>
        <v>3.3930000000000002</v>
      </c>
      <c r="O86" s="42">
        <f>SUM(O54:O55)*Dashboard!$D$22*'Field Profiles'!$D$29+O56*Dashboard!$D$22*'Field Profiles'!$D$30</f>
        <v>0</v>
      </c>
      <c r="P86" s="42">
        <f>SUM(P54:P55)*Dashboard!$D$22*'Field Profiles'!$D$29+P56*Dashboard!$D$22*'Field Profiles'!$D$30</f>
        <v>0</v>
      </c>
      <c r="Q86" s="42">
        <f>SUM(Q54:Q55)*Dashboard!$D$22*'Field Profiles'!$D$29+Q56*Dashboard!$D$22*'Field Profiles'!$D$30</f>
        <v>0</v>
      </c>
      <c r="R86" s="42">
        <f>SUM(R54:R55)*Dashboard!$D$22*'Field Profiles'!$D$29+R56*Dashboard!$D$22*'Field Profiles'!$D$30</f>
        <v>0</v>
      </c>
      <c r="S86" s="42">
        <f>SUM(S54:S55)*Dashboard!$D$22*'Field Profiles'!$D$29+S56*Dashboard!$D$22*'Field Profiles'!$D$30</f>
        <v>16.251715999999998</v>
      </c>
      <c r="T86" s="42">
        <f>SUM(T54:T55)*Dashboard!$D$22*'Field Profiles'!$D$29+T56*Dashboard!$D$22*'Field Profiles'!$D$30</f>
        <v>57.381058799999998</v>
      </c>
      <c r="U86" s="42">
        <f>SUM(U54:U55)*Dashboard!$D$22*'Field Profiles'!$D$29+U56*Dashboard!$D$22*'Field Profiles'!$D$30</f>
        <v>45.522306647999997</v>
      </c>
      <c r="V86" s="42">
        <f>SUM(V54:V55)*Dashboard!$D$22*'Field Profiles'!$D$29+V56*Dashboard!$D$22*'Field Profiles'!$D$30</f>
        <v>27.961455066275072</v>
      </c>
      <c r="W86" s="42">
        <f>SUM(W54:W55)*Dashboard!$D$22*'Field Profiles'!$D$29+W56*Dashboard!$D$22*'Field Profiles'!$D$30</f>
        <v>19.048402600284735</v>
      </c>
      <c r="X86" s="42">
        <f>SUM(X54:X55)*Dashboard!$D$22*'Field Profiles'!$D$29+X56*Dashboard!$D$22*'Field Profiles'!$D$30</f>
        <v>19.42937065229043</v>
      </c>
      <c r="Y86" s="42">
        <f>SUM(Y54:Y55)*Dashboard!$D$22*'Field Profiles'!$D$29+Y56*Dashboard!$D$22*'Field Profiles'!$D$30</f>
        <v>19.817958065336242</v>
      </c>
      <c r="Z86" s="42">
        <f>SUM(Z54:Z55)*Dashboard!$D$22*'Field Profiles'!$D$29+Z56*Dashboard!$D$22*'Field Profiles'!$D$30</f>
        <v>22.569787245114156</v>
      </c>
      <c r="AA86" s="42">
        <f>SUM(AA54:AA55)*Dashboard!$D$22*'Field Profiles'!$D$29+AA56*Dashboard!$D$22*'Field Profiles'!$D$30</f>
        <v>28.935224636393343</v>
      </c>
      <c r="AB86" s="42">
        <f>SUM(AB54:AB55)*Dashboard!$D$22*'Field Profiles'!$D$29+AB56*Dashboard!$D$22*'Field Profiles'!$D$30</f>
        <v>27.628828354338573</v>
      </c>
      <c r="AC86" s="42">
        <f>SUM(AC54:AC55)*Dashboard!$D$22*'Field Profiles'!$D$29+AC56*Dashboard!$D$22*'Field Profiles'!$D$30</f>
        <v>22.797557108646135</v>
      </c>
      <c r="AD86" s="42">
        <f>SUM(AD54:AD55)*Dashboard!$D$22*'Field Profiles'!$D$29+AD56*Dashboard!$D$22*'Field Profiles'!$D$30</f>
        <v>21.880627058560357</v>
      </c>
      <c r="AE86" s="42">
        <f>SUM(AE54:AE55)*Dashboard!$D$22*'Field Profiles'!$D$29+AE56*Dashboard!$D$22*'Field Profiles'!$D$30</f>
        <v>22.318239599731562</v>
      </c>
      <c r="AF86" s="42">
        <f>SUM(AF54:AF55)*Dashboard!$D$22*'Field Profiles'!$D$29+AF56*Dashboard!$D$22*'Field Profiles'!$D$30</f>
        <v>22.764604391726195</v>
      </c>
      <c r="AG86" s="42">
        <f>SUM(AG54:AG55)*Dashboard!$D$22*'Field Profiles'!$D$29+AG56*Dashboard!$D$22*'Field Profiles'!$D$30</f>
        <v>23.21989647956072</v>
      </c>
      <c r="AH86" s="42">
        <f>SUM(AH54:AH55)*Dashboard!$D$22*'Field Profiles'!$D$29+AH56*Dashboard!$D$22*'Field Profiles'!$D$30</f>
        <v>23.684294409151939</v>
      </c>
      <c r="AI86" s="42">
        <f>SUM(AI54:AI55)*Dashboard!$D$22*'Field Profiles'!$D$29+AI56*Dashboard!$D$22*'Field Profiles'!$D$30</f>
        <v>0</v>
      </c>
      <c r="AJ86" s="42">
        <f>SUM(AJ54:AJ55)*Dashboard!$D$22*'Field Profiles'!$D$29+AJ56*Dashboard!$D$22*'Field Profiles'!$D$30</f>
        <v>0</v>
      </c>
      <c r="AK86" s="42">
        <f>SUM(AK54:AK55)*Dashboard!$D$22*'Field Profiles'!$D$29+AK56*Dashboard!$D$22*'Field Profiles'!$D$30</f>
        <v>0</v>
      </c>
      <c r="AL86" s="42">
        <f>SUM(AL54:AL55)*Dashboard!$D$22*'Field Profiles'!$D$29+AL56*Dashboard!$D$22*'Field Profiles'!$D$30</f>
        <v>0</v>
      </c>
      <c r="AM86" s="42">
        <f>SUM(AM54:AM55)*Dashboard!$D$22*'Field Profiles'!$D$29+AM56*Dashboard!$D$22*'Field Profiles'!$D$30</f>
        <v>0</v>
      </c>
      <c r="AN86" s="42">
        <f>SUM(AN54:AN55)*Dashboard!$D$22*'Field Profiles'!$D$29+AN56*Dashboard!$D$22*'Field Profiles'!$D$30</f>
        <v>0</v>
      </c>
      <c r="AO86" s="47"/>
      <c r="AP86" s="28"/>
    </row>
    <row r="87" spans="1:42" s="26" customFormat="1" ht="15.75" customHeight="1" x14ac:dyDescent="0.25">
      <c r="A87" s="13"/>
      <c r="B87" s="13"/>
      <c r="C87" s="26" t="s">
        <v>334</v>
      </c>
      <c r="D87" s="43"/>
      <c r="E87" s="99">
        <f t="shared" si="32"/>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138</v>
      </c>
      <c r="E92" s="85">
        <f t="shared" ref="E92:E97" si="33">SUM(F92:AN92)</f>
        <v>581</v>
      </c>
      <c r="F92" s="5">
        <f t="shared" ref="F92:AN92" si="34">+F54</f>
        <v>320</v>
      </c>
      <c r="G92" s="5">
        <f t="shared" si="34"/>
        <v>0</v>
      </c>
      <c r="H92" s="5">
        <f t="shared" si="34"/>
        <v>0</v>
      </c>
      <c r="I92" s="5">
        <f t="shared" si="34"/>
        <v>0</v>
      </c>
      <c r="J92" s="5">
        <f t="shared" si="34"/>
        <v>0</v>
      </c>
      <c r="K92" s="5">
        <f t="shared" si="34"/>
        <v>0</v>
      </c>
      <c r="L92" s="5">
        <f t="shared" si="34"/>
        <v>0</v>
      </c>
      <c r="M92" s="5">
        <f t="shared" si="34"/>
        <v>0</v>
      </c>
      <c r="N92" s="5">
        <f t="shared" si="34"/>
        <v>261</v>
      </c>
      <c r="O92" s="5">
        <f t="shared" si="34"/>
        <v>0</v>
      </c>
      <c r="P92" s="5">
        <f t="shared" si="34"/>
        <v>0</v>
      </c>
      <c r="Q92" s="5">
        <f t="shared" si="34"/>
        <v>0</v>
      </c>
      <c r="R92" s="5">
        <f t="shared" si="34"/>
        <v>0</v>
      </c>
      <c r="S92" s="5">
        <f t="shared" si="34"/>
        <v>0</v>
      </c>
      <c r="T92" s="5">
        <f t="shared" si="34"/>
        <v>0</v>
      </c>
      <c r="U92" s="5">
        <f t="shared" si="34"/>
        <v>0</v>
      </c>
      <c r="V92" s="5">
        <f t="shared" si="34"/>
        <v>0</v>
      </c>
      <c r="W92" s="5">
        <f t="shared" si="34"/>
        <v>0</v>
      </c>
      <c r="X92" s="5">
        <f t="shared" si="34"/>
        <v>0</v>
      </c>
      <c r="Y92" s="5">
        <f t="shared" si="34"/>
        <v>0</v>
      </c>
      <c r="Z92" s="5">
        <f t="shared" si="34"/>
        <v>0</v>
      </c>
      <c r="AA92" s="5">
        <f t="shared" si="34"/>
        <v>0</v>
      </c>
      <c r="AB92" s="5">
        <f t="shared" si="34"/>
        <v>0</v>
      </c>
      <c r="AC92" s="5">
        <f t="shared" si="34"/>
        <v>0</v>
      </c>
      <c r="AD92" s="5">
        <f t="shared" si="34"/>
        <v>0</v>
      </c>
      <c r="AE92" s="5">
        <f t="shared" si="34"/>
        <v>0</v>
      </c>
      <c r="AF92" s="5">
        <f t="shared" si="34"/>
        <v>0</v>
      </c>
      <c r="AG92" s="5">
        <f t="shared" si="34"/>
        <v>0</v>
      </c>
      <c r="AH92" s="5">
        <f t="shared" si="34"/>
        <v>0</v>
      </c>
      <c r="AI92" s="5">
        <f t="shared" si="34"/>
        <v>0</v>
      </c>
      <c r="AJ92" s="5">
        <f t="shared" si="34"/>
        <v>0</v>
      </c>
      <c r="AK92" s="5">
        <f t="shared" si="34"/>
        <v>0</v>
      </c>
      <c r="AL92" s="5">
        <f t="shared" si="34"/>
        <v>0</v>
      </c>
      <c r="AM92" s="5">
        <f t="shared" si="34"/>
        <v>0</v>
      </c>
      <c r="AN92" s="5">
        <f t="shared" si="34"/>
        <v>0</v>
      </c>
    </row>
    <row r="93" spans="1:42" s="54" customFormat="1" ht="15.75" customHeight="1" x14ac:dyDescent="0.25">
      <c r="A93" s="115"/>
      <c r="B93" s="115"/>
      <c r="C93" s="102" t="s">
        <v>149</v>
      </c>
      <c r="D93" s="116"/>
      <c r="E93" s="85">
        <f t="shared" si="33"/>
        <v>2866.8526629128046</v>
      </c>
      <c r="F93" s="106">
        <f t="shared" ref="F93:AN93" si="35">+F62</f>
        <v>0</v>
      </c>
      <c r="G93" s="106">
        <f t="shared" si="35"/>
        <v>0</v>
      </c>
      <c r="H93" s="106">
        <f t="shared" si="35"/>
        <v>0</v>
      </c>
      <c r="I93" s="106">
        <f t="shared" si="35"/>
        <v>0</v>
      </c>
      <c r="J93" s="106">
        <f t="shared" si="35"/>
        <v>0</v>
      </c>
      <c r="K93" s="106">
        <f t="shared" si="35"/>
        <v>0</v>
      </c>
      <c r="L93" s="106">
        <f t="shared" si="35"/>
        <v>0</v>
      </c>
      <c r="M93" s="106">
        <f t="shared" si="35"/>
        <v>0</v>
      </c>
      <c r="N93" s="106">
        <f t="shared" si="35"/>
        <v>0</v>
      </c>
      <c r="O93" s="106">
        <f t="shared" si="35"/>
        <v>0</v>
      </c>
      <c r="P93" s="106">
        <f t="shared" si="35"/>
        <v>0</v>
      </c>
      <c r="Q93" s="106">
        <f t="shared" si="35"/>
        <v>0</v>
      </c>
      <c r="R93" s="106">
        <f t="shared" si="35"/>
        <v>0</v>
      </c>
      <c r="S93" s="106">
        <f t="shared" si="35"/>
        <v>246.781184</v>
      </c>
      <c r="T93" s="106">
        <f t="shared" si="35"/>
        <v>871.32741119999991</v>
      </c>
      <c r="U93" s="106">
        <f t="shared" si="35"/>
        <v>691.25307955199992</v>
      </c>
      <c r="V93" s="106">
        <f t="shared" si="35"/>
        <v>141.01562822860799</v>
      </c>
      <c r="W93" s="106">
        <f t="shared" si="35"/>
        <v>0</v>
      </c>
      <c r="X93" s="106">
        <f t="shared" si="35"/>
        <v>0</v>
      </c>
      <c r="Y93" s="106">
        <f t="shared" si="35"/>
        <v>0</v>
      </c>
      <c r="Z93" s="106">
        <f t="shared" si="35"/>
        <v>115.96160090935101</v>
      </c>
      <c r="AA93" s="106">
        <f t="shared" si="35"/>
        <v>409.43365244147782</v>
      </c>
      <c r="AB93" s="106">
        <f t="shared" si="35"/>
        <v>324.81736427023901</v>
      </c>
      <c r="AC93" s="106">
        <f t="shared" si="35"/>
        <v>66.262742311128775</v>
      </c>
      <c r="AD93" s="106">
        <f t="shared" si="35"/>
        <v>0</v>
      </c>
      <c r="AE93" s="106">
        <f t="shared" si="35"/>
        <v>0</v>
      </c>
      <c r="AF93" s="106">
        <f t="shared" si="35"/>
        <v>0</v>
      </c>
      <c r="AG93" s="106">
        <f t="shared" si="35"/>
        <v>0</v>
      </c>
      <c r="AH93" s="106">
        <f t="shared" si="35"/>
        <v>0</v>
      </c>
      <c r="AI93" s="106">
        <f t="shared" si="35"/>
        <v>0</v>
      </c>
      <c r="AJ93" s="106">
        <f t="shared" si="35"/>
        <v>0</v>
      </c>
      <c r="AK93" s="106">
        <f t="shared" si="35"/>
        <v>0</v>
      </c>
      <c r="AL93" s="106">
        <f t="shared" si="35"/>
        <v>0</v>
      </c>
      <c r="AM93" s="106">
        <f t="shared" si="35"/>
        <v>0</v>
      </c>
      <c r="AN93" s="106">
        <f t="shared" si="35"/>
        <v>0</v>
      </c>
      <c r="AO93" s="122"/>
      <c r="AP93" s="117"/>
    </row>
    <row r="94" spans="1:42" s="54" customFormat="1" ht="15.75" customHeight="1" x14ac:dyDescent="0.25">
      <c r="A94" s="115"/>
      <c r="B94" s="115"/>
      <c r="C94" s="102" t="s">
        <v>53</v>
      </c>
      <c r="D94" s="116"/>
      <c r="E94" s="85">
        <f t="shared" si="33"/>
        <v>10028.487951077997</v>
      </c>
      <c r="F94" s="106">
        <f t="shared" ref="F94:AN94" si="36">+F56</f>
        <v>0</v>
      </c>
      <c r="G94" s="106">
        <f t="shared" si="36"/>
        <v>0</v>
      </c>
      <c r="H94" s="106">
        <f t="shared" si="36"/>
        <v>0</v>
      </c>
      <c r="I94" s="106">
        <f t="shared" si="36"/>
        <v>0</v>
      </c>
      <c r="J94" s="106">
        <f t="shared" si="36"/>
        <v>0</v>
      </c>
      <c r="K94" s="106">
        <f t="shared" si="36"/>
        <v>0</v>
      </c>
      <c r="L94" s="106">
        <f t="shared" si="36"/>
        <v>0</v>
      </c>
      <c r="M94" s="106">
        <f t="shared" si="36"/>
        <v>0</v>
      </c>
      <c r="N94" s="106">
        <f t="shared" si="36"/>
        <v>0</v>
      </c>
      <c r="O94" s="106">
        <f t="shared" si="36"/>
        <v>0</v>
      </c>
      <c r="P94" s="106">
        <f t="shared" si="36"/>
        <v>0</v>
      </c>
      <c r="Q94" s="106">
        <f t="shared" si="36"/>
        <v>0</v>
      </c>
      <c r="R94" s="106">
        <f t="shared" si="36"/>
        <v>0</v>
      </c>
      <c r="S94" s="106">
        <f t="shared" si="36"/>
        <v>0</v>
      </c>
      <c r="T94" s="106">
        <f t="shared" si="36"/>
        <v>0</v>
      </c>
      <c r="U94" s="106">
        <f t="shared" si="36"/>
        <v>0</v>
      </c>
      <c r="V94" s="106">
        <f t="shared" si="36"/>
        <v>683.1240790153845</v>
      </c>
      <c r="W94" s="106">
        <f t="shared" si="36"/>
        <v>696.78656059569221</v>
      </c>
      <c r="X94" s="106">
        <f t="shared" si="36"/>
        <v>710.7222918076061</v>
      </c>
      <c r="Y94" s="106">
        <f t="shared" si="36"/>
        <v>724.93673764375831</v>
      </c>
      <c r="Z94" s="106">
        <f t="shared" si="36"/>
        <v>739.43547239663337</v>
      </c>
      <c r="AA94" s="106">
        <f t="shared" si="36"/>
        <v>754.22418184456615</v>
      </c>
      <c r="AB94" s="106">
        <f t="shared" si="36"/>
        <v>769.30866548145741</v>
      </c>
      <c r="AC94" s="106">
        <f t="shared" si="36"/>
        <v>784.69483879108668</v>
      </c>
      <c r="AD94" s="106">
        <f t="shared" si="36"/>
        <v>800.38873556690839</v>
      </c>
      <c r="AE94" s="106">
        <f t="shared" si="36"/>
        <v>816.39651027824652</v>
      </c>
      <c r="AF94" s="106">
        <f t="shared" si="36"/>
        <v>832.72444048381135</v>
      </c>
      <c r="AG94" s="106">
        <f t="shared" si="36"/>
        <v>849.37892929348766</v>
      </c>
      <c r="AH94" s="106">
        <f t="shared" si="36"/>
        <v>866.36650787935753</v>
      </c>
      <c r="AI94" s="106">
        <f t="shared" si="36"/>
        <v>0</v>
      </c>
      <c r="AJ94" s="106">
        <f t="shared" si="36"/>
        <v>0</v>
      </c>
      <c r="AK94" s="106">
        <f t="shared" si="36"/>
        <v>0</v>
      </c>
      <c r="AL94" s="106">
        <f t="shared" si="36"/>
        <v>0</v>
      </c>
      <c r="AM94" s="106">
        <f t="shared" si="36"/>
        <v>0</v>
      </c>
      <c r="AN94" s="106">
        <f t="shared" si="36"/>
        <v>0</v>
      </c>
      <c r="AO94" s="122"/>
      <c r="AP94" s="117"/>
    </row>
    <row r="95" spans="1:42" s="49" customFormat="1" ht="15.75" customHeight="1" x14ac:dyDescent="0.25">
      <c r="A95" s="48"/>
      <c r="B95" s="48"/>
      <c r="C95" s="102" t="s">
        <v>264</v>
      </c>
      <c r="D95" s="102"/>
      <c r="E95" s="85">
        <f t="shared" si="33"/>
        <v>1086.412514308091</v>
      </c>
      <c r="F95" s="37">
        <f t="shared" ref="F95:AN95" si="37">SUM(F86:F87)</f>
        <v>13.76</v>
      </c>
      <c r="G95" s="37">
        <f t="shared" si="37"/>
        <v>0</v>
      </c>
      <c r="H95" s="37">
        <f t="shared" si="37"/>
        <v>0</v>
      </c>
      <c r="I95" s="37">
        <f t="shared" si="37"/>
        <v>0</v>
      </c>
      <c r="J95" s="37">
        <f t="shared" si="37"/>
        <v>0</v>
      </c>
      <c r="K95" s="37">
        <f t="shared" si="37"/>
        <v>0</v>
      </c>
      <c r="L95" s="37">
        <f t="shared" si="37"/>
        <v>0</v>
      </c>
      <c r="M95" s="37">
        <f t="shared" si="37"/>
        <v>0</v>
      </c>
      <c r="N95" s="37">
        <f t="shared" si="37"/>
        <v>11.223000000000001</v>
      </c>
      <c r="O95" s="37">
        <f t="shared" si="37"/>
        <v>0</v>
      </c>
      <c r="P95" s="37">
        <f t="shared" si="37"/>
        <v>0</v>
      </c>
      <c r="Q95" s="37">
        <f t="shared" si="37"/>
        <v>0</v>
      </c>
      <c r="R95" s="37">
        <f t="shared" si="37"/>
        <v>0</v>
      </c>
      <c r="S95" s="37">
        <f t="shared" si="37"/>
        <v>53.755675999999994</v>
      </c>
      <c r="T95" s="37">
        <f t="shared" si="37"/>
        <v>189.79888679999996</v>
      </c>
      <c r="U95" s="37">
        <f t="shared" si="37"/>
        <v>150.57378352799998</v>
      </c>
      <c r="V95" s="37">
        <f t="shared" si="37"/>
        <v>69.885678720256593</v>
      </c>
      <c r="W95" s="37">
        <f t="shared" si="37"/>
        <v>39.951999418155502</v>
      </c>
      <c r="X95" s="37">
        <f t="shared" si="37"/>
        <v>40.751039406518615</v>
      </c>
      <c r="Y95" s="37">
        <f t="shared" si="37"/>
        <v>41.56606019464899</v>
      </c>
      <c r="Z95" s="37">
        <f t="shared" si="37"/>
        <v>50.188551459638987</v>
      </c>
      <c r="AA95" s="37">
        <f t="shared" si="37"/>
        <v>70.754152549924612</v>
      </c>
      <c r="AB95" s="37">
        <f t="shared" si="37"/>
        <v>65.933902268949751</v>
      </c>
      <c r="AC95" s="37">
        <f t="shared" si="37"/>
        <v>49.444468318212898</v>
      </c>
      <c r="AD95" s="37">
        <f t="shared" si="37"/>
        <v>45.892289125567608</v>
      </c>
      <c r="AE95" s="37">
        <f t="shared" si="37"/>
        <v>46.810134908078957</v>
      </c>
      <c r="AF95" s="37">
        <f t="shared" si="37"/>
        <v>47.74633760624053</v>
      </c>
      <c r="AG95" s="37">
        <f t="shared" si="37"/>
        <v>48.70126435836535</v>
      </c>
      <c r="AH95" s="37">
        <f t="shared" si="37"/>
        <v>49.675289645532665</v>
      </c>
      <c r="AI95" s="37">
        <f t="shared" si="37"/>
        <v>0</v>
      </c>
      <c r="AJ95" s="37">
        <f t="shared" si="37"/>
        <v>0</v>
      </c>
      <c r="AK95" s="37">
        <f t="shared" si="37"/>
        <v>0</v>
      </c>
      <c r="AL95" s="37">
        <f t="shared" si="37"/>
        <v>0</v>
      </c>
      <c r="AM95" s="37">
        <f t="shared" si="37"/>
        <v>0</v>
      </c>
      <c r="AN95" s="37">
        <f t="shared" si="37"/>
        <v>0</v>
      </c>
      <c r="AO95" s="124"/>
      <c r="AP95" s="50"/>
    </row>
    <row r="96" spans="1:42" s="26" customFormat="1" ht="15.75" customHeight="1" x14ac:dyDescent="0.25">
      <c r="A96" s="13"/>
      <c r="B96" s="13"/>
      <c r="C96" s="43" t="s">
        <v>163</v>
      </c>
      <c r="D96" s="43"/>
      <c r="E96" s="85">
        <f t="shared" si="33"/>
        <v>972.93441276886983</v>
      </c>
      <c r="F96" s="41">
        <f t="shared" ref="F96:AN96" si="38">+F70</f>
        <v>0</v>
      </c>
      <c r="G96" s="41">
        <f t="shared" si="38"/>
        <v>0</v>
      </c>
      <c r="H96" s="41">
        <f t="shared" si="38"/>
        <v>0</v>
      </c>
      <c r="I96" s="41">
        <f t="shared" si="38"/>
        <v>0</v>
      </c>
      <c r="J96" s="41">
        <f t="shared" si="38"/>
        <v>0</v>
      </c>
      <c r="K96" s="41">
        <f t="shared" si="38"/>
        <v>0</v>
      </c>
      <c r="L96" s="41">
        <f t="shared" si="38"/>
        <v>0</v>
      </c>
      <c r="M96" s="41">
        <f t="shared" si="38"/>
        <v>0</v>
      </c>
      <c r="N96" s="41">
        <f t="shared" si="38"/>
        <v>0</v>
      </c>
      <c r="O96" s="41">
        <f t="shared" si="38"/>
        <v>0</v>
      </c>
      <c r="P96" s="41">
        <f t="shared" si="38"/>
        <v>0</v>
      </c>
      <c r="Q96" s="41">
        <f t="shared" si="38"/>
        <v>0</v>
      </c>
      <c r="R96" s="41">
        <f t="shared" si="38"/>
        <v>0</v>
      </c>
      <c r="S96" s="41">
        <f t="shared" si="38"/>
        <v>0</v>
      </c>
      <c r="T96" s="41">
        <f t="shared" si="38"/>
        <v>0</v>
      </c>
      <c r="U96" s="41">
        <f t="shared" si="38"/>
        <v>0</v>
      </c>
      <c r="V96" s="41">
        <f t="shared" si="38"/>
        <v>13.393360945610569</v>
      </c>
      <c r="W96" s="41">
        <f t="shared" si="38"/>
        <v>51.01968791197492</v>
      </c>
      <c r="X96" s="41">
        <f t="shared" si="38"/>
        <v>78.197418789658556</v>
      </c>
      <c r="Y96" s="41">
        <f t="shared" si="38"/>
        <v>80.101601534720444</v>
      </c>
      <c r="Z96" s="41">
        <f t="shared" si="38"/>
        <v>82.306938143518295</v>
      </c>
      <c r="AA96" s="41">
        <f t="shared" si="38"/>
        <v>84.908789102254801</v>
      </c>
      <c r="AB96" s="41">
        <f t="shared" si="38"/>
        <v>88.055683262739066</v>
      </c>
      <c r="AC96" s="41">
        <f t="shared" si="38"/>
        <v>91.997839974064462</v>
      </c>
      <c r="AD96" s="41">
        <f t="shared" si="38"/>
        <v>93.01082067759198</v>
      </c>
      <c r="AE96" s="41">
        <f t="shared" si="38"/>
        <v>85.800232177820561</v>
      </c>
      <c r="AF96" s="41">
        <f t="shared" si="38"/>
        <v>75.337753474176992</v>
      </c>
      <c r="AG96" s="41">
        <f t="shared" si="38"/>
        <v>74.129795100759907</v>
      </c>
      <c r="AH96" s="41">
        <f t="shared" si="38"/>
        <v>74.674491673979119</v>
      </c>
      <c r="AI96" s="41">
        <f t="shared" si="38"/>
        <v>1.1368683772161603E-13</v>
      </c>
      <c r="AJ96" s="41">
        <f t="shared" si="38"/>
        <v>0</v>
      </c>
      <c r="AK96" s="41">
        <f t="shared" si="38"/>
        <v>0</v>
      </c>
      <c r="AL96" s="41">
        <f t="shared" si="38"/>
        <v>0</v>
      </c>
      <c r="AM96" s="41">
        <f t="shared" si="38"/>
        <v>0</v>
      </c>
      <c r="AN96" s="41">
        <f t="shared" si="38"/>
        <v>0</v>
      </c>
      <c r="AO96" s="27"/>
      <c r="AP96" s="28"/>
    </row>
    <row r="97" spans="1:42" ht="15.75" customHeight="1" x14ac:dyDescent="0.25">
      <c r="C97" t="s">
        <v>35</v>
      </c>
      <c r="E97" s="98">
        <f t="shared" si="33"/>
        <v>15535.687541067762</v>
      </c>
      <c r="F97" s="42">
        <f t="shared" ref="F97:AN97" si="39">SUM(F92:F96)</f>
        <v>333.76</v>
      </c>
      <c r="G97" s="42">
        <f t="shared" si="39"/>
        <v>0</v>
      </c>
      <c r="H97" s="42">
        <f t="shared" si="39"/>
        <v>0</v>
      </c>
      <c r="I97" s="42">
        <f t="shared" si="39"/>
        <v>0</v>
      </c>
      <c r="J97" s="42">
        <f t="shared" si="39"/>
        <v>0</v>
      </c>
      <c r="K97" s="42">
        <f t="shared" si="39"/>
        <v>0</v>
      </c>
      <c r="L97" s="42">
        <f t="shared" si="39"/>
        <v>0</v>
      </c>
      <c r="M97" s="42">
        <f t="shared" si="39"/>
        <v>0</v>
      </c>
      <c r="N97" s="42">
        <f t="shared" si="39"/>
        <v>272.22300000000001</v>
      </c>
      <c r="O97" s="42">
        <f t="shared" si="39"/>
        <v>0</v>
      </c>
      <c r="P97" s="42">
        <f t="shared" si="39"/>
        <v>0</v>
      </c>
      <c r="Q97" s="42">
        <f t="shared" si="39"/>
        <v>0</v>
      </c>
      <c r="R97" s="42">
        <f t="shared" si="39"/>
        <v>0</v>
      </c>
      <c r="S97" s="42">
        <f t="shared" si="39"/>
        <v>300.53685999999999</v>
      </c>
      <c r="T97" s="42">
        <f t="shared" si="39"/>
        <v>1061.1262979999999</v>
      </c>
      <c r="U97" s="42">
        <f t="shared" si="39"/>
        <v>841.82686307999984</v>
      </c>
      <c r="V97" s="42">
        <f t="shared" si="39"/>
        <v>907.41874690985958</v>
      </c>
      <c r="W97" s="42">
        <f t="shared" si="39"/>
        <v>787.75824792582262</v>
      </c>
      <c r="X97" s="42">
        <f t="shared" si="39"/>
        <v>829.67075000378327</v>
      </c>
      <c r="Y97" s="42">
        <f t="shared" si="39"/>
        <v>846.60439937312776</v>
      </c>
      <c r="Z97" s="42">
        <f t="shared" si="39"/>
        <v>987.8925629091417</v>
      </c>
      <c r="AA97" s="42">
        <f t="shared" si="39"/>
        <v>1319.3207759382233</v>
      </c>
      <c r="AB97" s="42">
        <f t="shared" si="39"/>
        <v>1248.1156152833853</v>
      </c>
      <c r="AC97" s="42">
        <f t="shared" si="39"/>
        <v>992.3998893944929</v>
      </c>
      <c r="AD97" s="42">
        <f t="shared" si="39"/>
        <v>939.2918453700679</v>
      </c>
      <c r="AE97" s="42">
        <f t="shared" si="39"/>
        <v>949.00687736414602</v>
      </c>
      <c r="AF97" s="42">
        <f t="shared" si="39"/>
        <v>955.80853156422893</v>
      </c>
      <c r="AG97" s="42">
        <f t="shared" si="39"/>
        <v>972.20998875261296</v>
      </c>
      <c r="AH97" s="42">
        <f t="shared" si="39"/>
        <v>990.71628919886928</v>
      </c>
      <c r="AI97" s="42">
        <f t="shared" si="39"/>
        <v>1.1368683772161603E-13</v>
      </c>
      <c r="AJ97" s="42">
        <f t="shared" si="39"/>
        <v>0</v>
      </c>
      <c r="AK97" s="42">
        <f t="shared" si="39"/>
        <v>0</v>
      </c>
      <c r="AL97" s="42">
        <f t="shared" si="39"/>
        <v>0</v>
      </c>
      <c r="AM97" s="42">
        <f t="shared" si="39"/>
        <v>0</v>
      </c>
      <c r="AN97" s="42">
        <f t="shared" si="39"/>
        <v>0</v>
      </c>
      <c r="AO97" s="47"/>
    </row>
    <row r="98" spans="1:42" ht="15.75" customHeight="1" x14ac:dyDescent="0.25">
      <c r="C98" s="94"/>
    </row>
    <row r="99" spans="1:42" ht="15.6" customHeight="1" x14ac:dyDescent="0.25">
      <c r="C99" s="94" t="s">
        <v>148</v>
      </c>
      <c r="AP99" s="10" t="s">
        <v>33</v>
      </c>
    </row>
    <row r="100" spans="1:42" s="54" customFormat="1" ht="15.75" customHeight="1" x14ac:dyDescent="0.25">
      <c r="A100" s="115"/>
      <c r="B100" s="115"/>
      <c r="C100" s="20" t="s">
        <v>150</v>
      </c>
      <c r="D100" s="116"/>
      <c r="E100" s="99">
        <f>SUM(F100:AN100)</f>
        <v>8445.2656257652507</v>
      </c>
      <c r="F100" s="37">
        <f t="shared" ref="F100:AN100" si="40">+F65</f>
        <v>0</v>
      </c>
      <c r="G100" s="37">
        <f t="shared" si="40"/>
        <v>0</v>
      </c>
      <c r="H100" s="37">
        <f t="shared" si="40"/>
        <v>0</v>
      </c>
      <c r="I100" s="37">
        <f t="shared" si="40"/>
        <v>0</v>
      </c>
      <c r="J100" s="37">
        <f t="shared" si="40"/>
        <v>0</v>
      </c>
      <c r="K100" s="37">
        <f t="shared" si="40"/>
        <v>0</v>
      </c>
      <c r="L100" s="37">
        <f t="shared" si="40"/>
        <v>0</v>
      </c>
      <c r="M100" s="37">
        <f t="shared" si="40"/>
        <v>0</v>
      </c>
      <c r="N100" s="37">
        <f t="shared" si="40"/>
        <v>0</v>
      </c>
      <c r="O100" s="37">
        <f t="shared" si="40"/>
        <v>0</v>
      </c>
      <c r="P100" s="37">
        <f t="shared" si="40"/>
        <v>0</v>
      </c>
      <c r="Q100" s="37">
        <f t="shared" si="40"/>
        <v>0</v>
      </c>
      <c r="R100" s="37">
        <f t="shared" si="40"/>
        <v>0</v>
      </c>
      <c r="S100" s="37">
        <f t="shared" si="40"/>
        <v>1003.3508159999999</v>
      </c>
      <c r="T100" s="37">
        <f t="shared" si="40"/>
        <v>3542.6001887999996</v>
      </c>
      <c r="U100" s="37">
        <f t="shared" si="40"/>
        <v>2810.4628164479996</v>
      </c>
      <c r="V100" s="37">
        <f t="shared" si="40"/>
        <v>573.33441455539196</v>
      </c>
      <c r="W100" s="37">
        <f t="shared" si="40"/>
        <v>0</v>
      </c>
      <c r="X100" s="37">
        <f t="shared" si="40"/>
        <v>0</v>
      </c>
      <c r="Y100" s="37">
        <f t="shared" si="40"/>
        <v>0</v>
      </c>
      <c r="Z100" s="37">
        <f t="shared" si="40"/>
        <v>65.228400511509946</v>
      </c>
      <c r="AA100" s="37">
        <f t="shared" si="40"/>
        <v>230.30642949833125</v>
      </c>
      <c r="AB100" s="37">
        <f t="shared" si="40"/>
        <v>182.70976740200948</v>
      </c>
      <c r="AC100" s="37">
        <f t="shared" si="40"/>
        <v>37.272792550009932</v>
      </c>
      <c r="AD100" s="37">
        <f t="shared" si="40"/>
        <v>0</v>
      </c>
      <c r="AE100" s="37">
        <f t="shared" si="40"/>
        <v>0</v>
      </c>
      <c r="AF100" s="37">
        <f t="shared" si="40"/>
        <v>0</v>
      </c>
      <c r="AG100" s="37">
        <f t="shared" si="40"/>
        <v>0</v>
      </c>
      <c r="AH100" s="37">
        <f t="shared" si="40"/>
        <v>0</v>
      </c>
      <c r="AI100" s="37">
        <f t="shared" si="40"/>
        <v>0</v>
      </c>
      <c r="AJ100" s="37">
        <f t="shared" si="40"/>
        <v>0</v>
      </c>
      <c r="AK100" s="37">
        <f t="shared" si="40"/>
        <v>0</v>
      </c>
      <c r="AL100" s="37">
        <f t="shared" si="40"/>
        <v>0</v>
      </c>
      <c r="AM100" s="37">
        <f t="shared" si="40"/>
        <v>0</v>
      </c>
      <c r="AN100" s="37">
        <f t="shared" si="40"/>
        <v>0</v>
      </c>
      <c r="AO100" s="47"/>
      <c r="AP100" s="117"/>
    </row>
    <row r="101" spans="1:42" s="26" customFormat="1" ht="15.75" customHeight="1" x14ac:dyDescent="0.25">
      <c r="A101" s="13"/>
      <c r="C101" s="20" t="s">
        <v>151</v>
      </c>
      <c r="D101" s="93"/>
      <c r="E101" s="85"/>
      <c r="F101" s="41">
        <f>IF(F3&lt;0,F100,0)</f>
        <v>0</v>
      </c>
      <c r="G101" s="41">
        <f t="shared" ref="G101:AN101" si="41">IF(G3&lt;0,G100+F101,0)</f>
        <v>0</v>
      </c>
      <c r="H101" s="41">
        <f t="shared" si="41"/>
        <v>0</v>
      </c>
      <c r="I101" s="41">
        <f t="shared" si="41"/>
        <v>0</v>
      </c>
      <c r="J101" s="41">
        <f t="shared" si="41"/>
        <v>0</v>
      </c>
      <c r="K101" s="41">
        <f t="shared" si="41"/>
        <v>0</v>
      </c>
      <c r="L101" s="41">
        <f t="shared" si="41"/>
        <v>0</v>
      </c>
      <c r="M101" s="41">
        <f t="shared" si="41"/>
        <v>0</v>
      </c>
      <c r="N101" s="41">
        <f t="shared" si="41"/>
        <v>0</v>
      </c>
      <c r="O101" s="41">
        <f t="shared" si="41"/>
        <v>0</v>
      </c>
      <c r="P101" s="41">
        <f t="shared" si="41"/>
        <v>0</v>
      </c>
      <c r="Q101" s="41">
        <f t="shared" si="41"/>
        <v>0</v>
      </c>
      <c r="R101" s="41">
        <f t="shared" si="41"/>
        <v>0</v>
      </c>
      <c r="S101" s="41">
        <f t="shared" si="41"/>
        <v>1003.3508159999999</v>
      </c>
      <c r="T101" s="41">
        <f t="shared" si="41"/>
        <v>4545.9510047999993</v>
      </c>
      <c r="U101" s="41">
        <f t="shared" si="41"/>
        <v>7356.4138212479993</v>
      </c>
      <c r="V101" s="41">
        <f t="shared" si="41"/>
        <v>0</v>
      </c>
      <c r="W101" s="41">
        <f t="shared" si="41"/>
        <v>0</v>
      </c>
      <c r="X101" s="41">
        <f t="shared" si="41"/>
        <v>0</v>
      </c>
      <c r="Y101" s="41">
        <f t="shared" si="41"/>
        <v>0</v>
      </c>
      <c r="Z101" s="41">
        <f t="shared" si="41"/>
        <v>0</v>
      </c>
      <c r="AA101" s="41">
        <f t="shared" si="41"/>
        <v>0</v>
      </c>
      <c r="AB101" s="41">
        <f t="shared" si="41"/>
        <v>0</v>
      </c>
      <c r="AC101" s="41">
        <f t="shared" si="41"/>
        <v>0</v>
      </c>
      <c r="AD101" s="41">
        <f t="shared" si="41"/>
        <v>0</v>
      </c>
      <c r="AE101" s="41">
        <f t="shared" si="41"/>
        <v>0</v>
      </c>
      <c r="AF101" s="41">
        <f t="shared" si="41"/>
        <v>0</v>
      </c>
      <c r="AG101" s="41">
        <f t="shared" si="41"/>
        <v>0</v>
      </c>
      <c r="AH101" s="41">
        <f t="shared" si="41"/>
        <v>0</v>
      </c>
      <c r="AI101" s="41">
        <f t="shared" si="41"/>
        <v>0</v>
      </c>
      <c r="AJ101" s="41">
        <f t="shared" si="41"/>
        <v>0</v>
      </c>
      <c r="AK101" s="41">
        <f t="shared" si="41"/>
        <v>0</v>
      </c>
      <c r="AL101" s="41">
        <f t="shared" si="41"/>
        <v>0</v>
      </c>
      <c r="AM101" s="41">
        <f t="shared" si="41"/>
        <v>0</v>
      </c>
      <c r="AN101" s="41">
        <f t="shared" si="41"/>
        <v>0</v>
      </c>
      <c r="AO101" s="27"/>
      <c r="AP101" s="28"/>
    </row>
    <row r="102" spans="1:42" ht="15.6" customHeight="1" x14ac:dyDescent="0.25">
      <c r="C102" s="20" t="s">
        <v>152</v>
      </c>
      <c r="E102" s="189">
        <f>SUM(F102:AN102)</f>
        <v>8445.2656257652507</v>
      </c>
      <c r="F102" s="95">
        <f>IF(F3=0,F100+F101,IF(F3&lt;0,0,F100))</f>
        <v>0</v>
      </c>
      <c r="G102" s="95">
        <f t="shared" ref="G102:AN102" si="42">IF(G3=0,G100+F101,IF(G3&lt;0,0,G100))</f>
        <v>0</v>
      </c>
      <c r="H102" s="95">
        <f t="shared" si="42"/>
        <v>0</v>
      </c>
      <c r="I102" s="95">
        <f t="shared" si="42"/>
        <v>0</v>
      </c>
      <c r="J102" s="95">
        <f t="shared" si="42"/>
        <v>0</v>
      </c>
      <c r="K102" s="95">
        <f t="shared" si="42"/>
        <v>0</v>
      </c>
      <c r="L102" s="95">
        <f t="shared" si="42"/>
        <v>0</v>
      </c>
      <c r="M102" s="95">
        <f t="shared" si="42"/>
        <v>0</v>
      </c>
      <c r="N102" s="95">
        <f t="shared" si="42"/>
        <v>0</v>
      </c>
      <c r="O102" s="95">
        <f t="shared" si="42"/>
        <v>0</v>
      </c>
      <c r="P102" s="95">
        <f t="shared" si="42"/>
        <v>0</v>
      </c>
      <c r="Q102" s="95">
        <f t="shared" si="42"/>
        <v>0</v>
      </c>
      <c r="R102" s="95">
        <f t="shared" si="42"/>
        <v>0</v>
      </c>
      <c r="S102" s="95">
        <f t="shared" si="42"/>
        <v>0</v>
      </c>
      <c r="T102" s="95">
        <f t="shared" si="42"/>
        <v>0</v>
      </c>
      <c r="U102" s="95">
        <f t="shared" si="42"/>
        <v>0</v>
      </c>
      <c r="V102" s="95">
        <f t="shared" si="42"/>
        <v>7929.7482358033913</v>
      </c>
      <c r="W102" s="95">
        <f t="shared" si="42"/>
        <v>0</v>
      </c>
      <c r="X102" s="95">
        <f t="shared" si="42"/>
        <v>0</v>
      </c>
      <c r="Y102" s="95">
        <f t="shared" si="42"/>
        <v>0</v>
      </c>
      <c r="Z102" s="95">
        <f t="shared" si="42"/>
        <v>65.228400511509946</v>
      </c>
      <c r="AA102" s="95">
        <f t="shared" si="42"/>
        <v>230.30642949833125</v>
      </c>
      <c r="AB102" s="95">
        <f t="shared" si="42"/>
        <v>182.70976740200948</v>
      </c>
      <c r="AC102" s="95">
        <f t="shared" si="42"/>
        <v>37.272792550009932</v>
      </c>
      <c r="AD102" s="95">
        <f t="shared" si="42"/>
        <v>0</v>
      </c>
      <c r="AE102" s="95">
        <f t="shared" si="42"/>
        <v>0</v>
      </c>
      <c r="AF102" s="95">
        <f t="shared" si="42"/>
        <v>0</v>
      </c>
      <c r="AG102" s="95">
        <f t="shared" si="42"/>
        <v>0</v>
      </c>
      <c r="AH102" s="95">
        <f t="shared" si="42"/>
        <v>0</v>
      </c>
      <c r="AI102" s="95">
        <f t="shared" si="42"/>
        <v>0</v>
      </c>
      <c r="AJ102" s="95">
        <f t="shared" si="42"/>
        <v>0</v>
      </c>
      <c r="AK102" s="95">
        <f t="shared" si="42"/>
        <v>0</v>
      </c>
      <c r="AL102" s="95">
        <f t="shared" si="42"/>
        <v>0</v>
      </c>
      <c r="AM102" s="95">
        <f t="shared" si="42"/>
        <v>0</v>
      </c>
      <c r="AN102" s="95">
        <f t="shared" si="42"/>
        <v>0</v>
      </c>
    </row>
    <row r="103" spans="1:42" ht="15.75" customHeight="1" x14ac:dyDescent="0.25">
      <c r="C103" s="20" t="s">
        <v>153</v>
      </c>
      <c r="E103" s="99">
        <f>SUM(F103:AN103)</f>
        <v>8445.2656257652543</v>
      </c>
      <c r="F103" s="5">
        <f>0.2*(SUM(F102:F102))</f>
        <v>0</v>
      </c>
      <c r="G103" s="5">
        <f>0.2*(SUM(F102:G102))</f>
        <v>0</v>
      </c>
      <c r="H103" s="5">
        <f>0.2*(SUM(F102:H102))</f>
        <v>0</v>
      </c>
      <c r="I103" s="5">
        <f>0.2*(SUM(F102:I102))</f>
        <v>0</v>
      </c>
      <c r="J103" s="5">
        <f t="shared" ref="J103:AN103" si="43">0.2*(SUM(F102:J102))</f>
        <v>0</v>
      </c>
      <c r="K103" s="5">
        <f t="shared" si="43"/>
        <v>0</v>
      </c>
      <c r="L103" s="5">
        <f t="shared" si="43"/>
        <v>0</v>
      </c>
      <c r="M103" s="5">
        <f t="shared" si="43"/>
        <v>0</v>
      </c>
      <c r="N103" s="5">
        <f t="shared" si="43"/>
        <v>0</v>
      </c>
      <c r="O103" s="5">
        <f t="shared" si="43"/>
        <v>0</v>
      </c>
      <c r="P103" s="5">
        <f t="shared" si="43"/>
        <v>0</v>
      </c>
      <c r="Q103" s="5">
        <f t="shared" si="43"/>
        <v>0</v>
      </c>
      <c r="R103" s="5">
        <f t="shared" si="43"/>
        <v>0</v>
      </c>
      <c r="S103" s="5">
        <f t="shared" si="43"/>
        <v>0</v>
      </c>
      <c r="T103" s="5">
        <f t="shared" si="43"/>
        <v>0</v>
      </c>
      <c r="U103" s="5">
        <f t="shared" si="43"/>
        <v>0</v>
      </c>
      <c r="V103" s="5">
        <f t="shared" si="43"/>
        <v>1585.9496471606783</v>
      </c>
      <c r="W103" s="5">
        <f t="shared" si="43"/>
        <v>1585.9496471606783</v>
      </c>
      <c r="X103" s="5">
        <f t="shared" si="43"/>
        <v>1585.9496471606783</v>
      </c>
      <c r="Y103" s="5">
        <f t="shared" si="43"/>
        <v>1585.9496471606783</v>
      </c>
      <c r="Z103" s="5">
        <f t="shared" si="43"/>
        <v>1598.9953272629803</v>
      </c>
      <c r="AA103" s="5">
        <f t="shared" si="43"/>
        <v>59.106966001968239</v>
      </c>
      <c r="AB103" s="5">
        <f t="shared" si="43"/>
        <v>95.648919482370147</v>
      </c>
      <c r="AC103" s="5">
        <f t="shared" si="43"/>
        <v>103.10347799237213</v>
      </c>
      <c r="AD103" s="5">
        <f t="shared" si="43"/>
        <v>103.10347799237213</v>
      </c>
      <c r="AE103" s="5">
        <f t="shared" si="43"/>
        <v>90.057797890070134</v>
      </c>
      <c r="AF103" s="5">
        <f t="shared" si="43"/>
        <v>43.996511990403889</v>
      </c>
      <c r="AG103" s="5">
        <f t="shared" si="43"/>
        <v>7.4545585100019869</v>
      </c>
      <c r="AH103" s="5">
        <f t="shared" si="43"/>
        <v>0</v>
      </c>
      <c r="AI103" s="5">
        <f t="shared" si="43"/>
        <v>0</v>
      </c>
      <c r="AJ103" s="5">
        <f t="shared" si="43"/>
        <v>0</v>
      </c>
      <c r="AK103" s="5">
        <f t="shared" si="43"/>
        <v>0</v>
      </c>
      <c r="AL103" s="5">
        <f t="shared" si="43"/>
        <v>0</v>
      </c>
      <c r="AM103" s="5">
        <f t="shared" si="43"/>
        <v>0</v>
      </c>
      <c r="AN103" s="5">
        <f t="shared" si="43"/>
        <v>0</v>
      </c>
    </row>
    <row r="104" spans="1:42" ht="15.75" customHeight="1" x14ac:dyDescent="0.25"/>
    <row r="105" spans="1:42" s="27" customFormat="1" ht="15.75" customHeight="1" x14ac:dyDescent="0.25">
      <c r="B105" s="14" t="s">
        <v>34</v>
      </c>
      <c r="E105" s="85">
        <f>SUM(F105:AN105)</f>
        <v>23980.953166833013</v>
      </c>
      <c r="F105" s="39">
        <f t="shared" ref="F105:AN105" si="44">+F97+F103</f>
        <v>333.76</v>
      </c>
      <c r="G105" s="39">
        <f t="shared" si="44"/>
        <v>0</v>
      </c>
      <c r="H105" s="39">
        <f t="shared" si="44"/>
        <v>0</v>
      </c>
      <c r="I105" s="39">
        <f t="shared" si="44"/>
        <v>0</v>
      </c>
      <c r="J105" s="39">
        <f t="shared" si="44"/>
        <v>0</v>
      </c>
      <c r="K105" s="39">
        <f t="shared" si="44"/>
        <v>0</v>
      </c>
      <c r="L105" s="39">
        <f t="shared" si="44"/>
        <v>0</v>
      </c>
      <c r="M105" s="39">
        <f t="shared" si="44"/>
        <v>0</v>
      </c>
      <c r="N105" s="39">
        <f t="shared" si="44"/>
        <v>272.22300000000001</v>
      </c>
      <c r="O105" s="39">
        <f t="shared" si="44"/>
        <v>0</v>
      </c>
      <c r="P105" s="39">
        <f t="shared" si="44"/>
        <v>0</v>
      </c>
      <c r="Q105" s="39">
        <f t="shared" si="44"/>
        <v>0</v>
      </c>
      <c r="R105" s="39">
        <f t="shared" si="44"/>
        <v>0</v>
      </c>
      <c r="S105" s="39">
        <f t="shared" si="44"/>
        <v>300.53685999999999</v>
      </c>
      <c r="T105" s="39">
        <f t="shared" si="44"/>
        <v>1061.1262979999999</v>
      </c>
      <c r="U105" s="39">
        <f t="shared" si="44"/>
        <v>841.82686307999984</v>
      </c>
      <c r="V105" s="39">
        <f t="shared" si="44"/>
        <v>2493.3683940705378</v>
      </c>
      <c r="W105" s="39">
        <f t="shared" si="44"/>
        <v>2373.7078950865007</v>
      </c>
      <c r="X105" s="39">
        <f t="shared" si="44"/>
        <v>2415.6203971644618</v>
      </c>
      <c r="Y105" s="39">
        <f t="shared" si="44"/>
        <v>2432.5540465338063</v>
      </c>
      <c r="Z105" s="39">
        <f t="shared" si="44"/>
        <v>2586.8878901721218</v>
      </c>
      <c r="AA105" s="39">
        <f t="shared" si="44"/>
        <v>1378.4277419401915</v>
      </c>
      <c r="AB105" s="39">
        <f t="shared" si="44"/>
        <v>1343.7645347657553</v>
      </c>
      <c r="AC105" s="39">
        <f t="shared" si="44"/>
        <v>1095.503367386865</v>
      </c>
      <c r="AD105" s="39">
        <f t="shared" si="44"/>
        <v>1042.39532336244</v>
      </c>
      <c r="AE105" s="39">
        <f t="shared" si="44"/>
        <v>1039.0646752542161</v>
      </c>
      <c r="AF105" s="39">
        <f t="shared" si="44"/>
        <v>999.80504355463279</v>
      </c>
      <c r="AG105" s="39">
        <f t="shared" si="44"/>
        <v>979.66454726261497</v>
      </c>
      <c r="AH105" s="39">
        <f t="shared" si="44"/>
        <v>990.71628919886928</v>
      </c>
      <c r="AI105" s="39">
        <f t="shared" si="44"/>
        <v>1.1368683772161603E-13</v>
      </c>
      <c r="AJ105" s="39">
        <f t="shared" si="44"/>
        <v>0</v>
      </c>
      <c r="AK105" s="39">
        <f t="shared" si="44"/>
        <v>0</v>
      </c>
      <c r="AL105" s="39">
        <f t="shared" si="44"/>
        <v>0</v>
      </c>
      <c r="AM105" s="39">
        <f t="shared" si="44"/>
        <v>0</v>
      </c>
      <c r="AN105" s="39">
        <f t="shared" si="44"/>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46828.832198288881</v>
      </c>
      <c r="F108" s="41">
        <f t="shared" ref="F108:AN108" si="45">+F77</f>
        <v>0</v>
      </c>
      <c r="G108" s="41">
        <f t="shared" si="45"/>
        <v>0</v>
      </c>
      <c r="H108" s="41">
        <f t="shared" si="45"/>
        <v>0</v>
      </c>
      <c r="I108" s="41">
        <f t="shared" si="45"/>
        <v>0</v>
      </c>
      <c r="J108" s="41">
        <f t="shared" si="45"/>
        <v>0</v>
      </c>
      <c r="K108" s="41">
        <f t="shared" si="45"/>
        <v>0</v>
      </c>
      <c r="L108" s="41">
        <f t="shared" si="45"/>
        <v>0</v>
      </c>
      <c r="M108" s="41">
        <f t="shared" si="45"/>
        <v>0</v>
      </c>
      <c r="N108" s="41">
        <f t="shared" si="45"/>
        <v>0</v>
      </c>
      <c r="O108" s="41">
        <f t="shared" si="45"/>
        <v>0</v>
      </c>
      <c r="P108" s="41">
        <f t="shared" si="45"/>
        <v>0</v>
      </c>
      <c r="Q108" s="41">
        <f t="shared" si="45"/>
        <v>0</v>
      </c>
      <c r="R108" s="41">
        <f t="shared" si="45"/>
        <v>0</v>
      </c>
      <c r="S108" s="41">
        <f t="shared" si="45"/>
        <v>0</v>
      </c>
      <c r="T108" s="41">
        <f t="shared" si="45"/>
        <v>0</v>
      </c>
      <c r="U108" s="41">
        <f t="shared" si="45"/>
        <v>0</v>
      </c>
      <c r="V108" s="41">
        <f t="shared" si="45"/>
        <v>726.2642249999999</v>
      </c>
      <c r="W108" s="41">
        <f t="shared" si="45"/>
        <v>2765.6141687999998</v>
      </c>
      <c r="X108" s="41">
        <f t="shared" si="45"/>
        <v>4231.3896782640004</v>
      </c>
      <c r="Y108" s="41">
        <f t="shared" si="45"/>
        <v>4316.0174718292801</v>
      </c>
      <c r="Z108" s="41">
        <f t="shared" si="45"/>
        <v>4402.3378212658654</v>
      </c>
      <c r="AA108" s="41">
        <f t="shared" si="45"/>
        <v>4490.384577691183</v>
      </c>
      <c r="AB108" s="41">
        <f t="shared" si="45"/>
        <v>4580.1922692450071</v>
      </c>
      <c r="AC108" s="41">
        <f t="shared" si="45"/>
        <v>4671.7961146299076</v>
      </c>
      <c r="AD108" s="41">
        <f t="shared" si="45"/>
        <v>4559.5101058972241</v>
      </c>
      <c r="AE108" s="41">
        <f t="shared" si="45"/>
        <v>3986.3145497272867</v>
      </c>
      <c r="AF108" s="41">
        <f t="shared" si="45"/>
        <v>3218.9489989047843</v>
      </c>
      <c r="AG108" s="41">
        <f t="shared" si="45"/>
        <v>2764.9077716908469</v>
      </c>
      <c r="AH108" s="41">
        <f t="shared" si="45"/>
        <v>2115.1544453434981</v>
      </c>
      <c r="AI108" s="41">
        <f t="shared" si="45"/>
        <v>0</v>
      </c>
      <c r="AJ108" s="41">
        <f t="shared" si="45"/>
        <v>0</v>
      </c>
      <c r="AK108" s="41">
        <f t="shared" si="45"/>
        <v>0</v>
      </c>
      <c r="AL108" s="41">
        <f t="shared" si="45"/>
        <v>0</v>
      </c>
      <c r="AM108" s="41">
        <f t="shared" si="45"/>
        <v>0</v>
      </c>
      <c r="AN108" s="41">
        <f t="shared" si="45"/>
        <v>0</v>
      </c>
      <c r="AO108" s="32"/>
      <c r="AP108" s="28"/>
    </row>
    <row r="109" spans="1:42" s="26" customFormat="1" ht="15.75" customHeight="1" x14ac:dyDescent="0.25">
      <c r="A109" s="13"/>
      <c r="C109" s="26" t="s">
        <v>30</v>
      </c>
      <c r="D109" s="93">
        <f>+Dashboard!D31</f>
        <v>1</v>
      </c>
      <c r="E109" s="85">
        <f>SUM(F109:AN109)</f>
        <v>46828.832198288881</v>
      </c>
      <c r="F109" s="41">
        <f t="shared" ref="F109:AN109" si="46">+F77*$D109</f>
        <v>0</v>
      </c>
      <c r="G109" s="41">
        <f t="shared" si="46"/>
        <v>0</v>
      </c>
      <c r="H109" s="41">
        <f t="shared" si="46"/>
        <v>0</v>
      </c>
      <c r="I109" s="41">
        <f t="shared" si="46"/>
        <v>0</v>
      </c>
      <c r="J109" s="41">
        <f t="shared" si="46"/>
        <v>0</v>
      </c>
      <c r="K109" s="41">
        <f t="shared" si="46"/>
        <v>0</v>
      </c>
      <c r="L109" s="41">
        <f t="shared" si="46"/>
        <v>0</v>
      </c>
      <c r="M109" s="41">
        <f t="shared" si="46"/>
        <v>0</v>
      </c>
      <c r="N109" s="41">
        <f t="shared" si="46"/>
        <v>0</v>
      </c>
      <c r="O109" s="41">
        <f t="shared" si="46"/>
        <v>0</v>
      </c>
      <c r="P109" s="41">
        <f t="shared" si="46"/>
        <v>0</v>
      </c>
      <c r="Q109" s="41">
        <f t="shared" si="46"/>
        <v>0</v>
      </c>
      <c r="R109" s="41">
        <f t="shared" si="46"/>
        <v>0</v>
      </c>
      <c r="S109" s="41">
        <f t="shared" si="46"/>
        <v>0</v>
      </c>
      <c r="T109" s="41">
        <f t="shared" si="46"/>
        <v>0</v>
      </c>
      <c r="U109" s="41">
        <f t="shared" si="46"/>
        <v>0</v>
      </c>
      <c r="V109" s="41">
        <f t="shared" si="46"/>
        <v>726.2642249999999</v>
      </c>
      <c r="W109" s="41">
        <f t="shared" si="46"/>
        <v>2765.6141687999998</v>
      </c>
      <c r="X109" s="41">
        <f t="shared" si="46"/>
        <v>4231.3896782640004</v>
      </c>
      <c r="Y109" s="41">
        <f t="shared" si="46"/>
        <v>4316.0174718292801</v>
      </c>
      <c r="Z109" s="41">
        <f t="shared" si="46"/>
        <v>4402.3378212658654</v>
      </c>
      <c r="AA109" s="41">
        <f t="shared" si="46"/>
        <v>4490.384577691183</v>
      </c>
      <c r="AB109" s="41">
        <f t="shared" si="46"/>
        <v>4580.1922692450071</v>
      </c>
      <c r="AC109" s="41">
        <f t="shared" si="46"/>
        <v>4671.7961146299076</v>
      </c>
      <c r="AD109" s="41">
        <f t="shared" si="46"/>
        <v>4559.5101058972241</v>
      </c>
      <c r="AE109" s="41">
        <f t="shared" si="46"/>
        <v>3986.3145497272867</v>
      </c>
      <c r="AF109" s="41">
        <f t="shared" si="46"/>
        <v>3218.9489989047843</v>
      </c>
      <c r="AG109" s="41">
        <f t="shared" si="46"/>
        <v>2764.9077716908469</v>
      </c>
      <c r="AH109" s="41">
        <f t="shared" si="46"/>
        <v>2115.1544453434981</v>
      </c>
      <c r="AI109" s="41">
        <f t="shared" si="46"/>
        <v>0</v>
      </c>
      <c r="AJ109" s="41">
        <f t="shared" si="46"/>
        <v>0</v>
      </c>
      <c r="AK109" s="41">
        <f t="shared" si="46"/>
        <v>0</v>
      </c>
      <c r="AL109" s="41">
        <f t="shared" si="46"/>
        <v>0</v>
      </c>
      <c r="AM109" s="41">
        <f t="shared" si="46"/>
        <v>0</v>
      </c>
      <c r="AN109" s="41">
        <f t="shared" si="46"/>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AN112" si="47">+F117</f>
        <v>333.76</v>
      </c>
      <c r="H112" s="36">
        <f t="shared" si="47"/>
        <v>333.76</v>
      </c>
      <c r="I112" s="36">
        <f t="shared" si="47"/>
        <v>333.76</v>
      </c>
      <c r="J112" s="36">
        <f t="shared" si="47"/>
        <v>333.76</v>
      </c>
      <c r="K112" s="36">
        <f t="shared" si="47"/>
        <v>333.76</v>
      </c>
      <c r="L112" s="36">
        <f t="shared" si="47"/>
        <v>333.76</v>
      </c>
      <c r="M112" s="36">
        <f t="shared" si="47"/>
        <v>333.76</v>
      </c>
      <c r="N112" s="36">
        <f t="shared" si="47"/>
        <v>333.76</v>
      </c>
      <c r="O112" s="36">
        <f t="shared" si="47"/>
        <v>605.98299999999995</v>
      </c>
      <c r="P112" s="36">
        <f t="shared" si="47"/>
        <v>605.98299999999995</v>
      </c>
      <c r="Q112" s="36">
        <f t="shared" si="47"/>
        <v>605.98299999999995</v>
      </c>
      <c r="R112" s="36">
        <f t="shared" si="47"/>
        <v>605.98299999999995</v>
      </c>
      <c r="S112" s="36">
        <f t="shared" si="47"/>
        <v>605.98299999999995</v>
      </c>
      <c r="T112" s="36">
        <f t="shared" si="47"/>
        <v>906.51985999999988</v>
      </c>
      <c r="U112" s="36">
        <f t="shared" si="47"/>
        <v>1967.6461579999998</v>
      </c>
      <c r="V112" s="36">
        <f t="shared" si="47"/>
        <v>2809.4730210799999</v>
      </c>
      <c r="W112" s="36">
        <f t="shared" si="47"/>
        <v>4576.5771901505377</v>
      </c>
      <c r="X112" s="36">
        <f t="shared" si="47"/>
        <v>4184.6709164370386</v>
      </c>
      <c r="Y112" s="36">
        <f t="shared" si="47"/>
        <v>2368.9016353375</v>
      </c>
      <c r="Z112" s="36">
        <f t="shared" si="47"/>
        <v>485.43821004202618</v>
      </c>
      <c r="AA112" s="36">
        <f t="shared" si="47"/>
        <v>0</v>
      </c>
      <c r="AB112" s="36">
        <f t="shared" si="47"/>
        <v>0</v>
      </c>
      <c r="AC112" s="36">
        <f t="shared" si="47"/>
        <v>0</v>
      </c>
      <c r="AD112" s="36">
        <f t="shared" si="47"/>
        <v>0</v>
      </c>
      <c r="AE112" s="36">
        <f t="shared" si="47"/>
        <v>0</v>
      </c>
      <c r="AF112" s="36">
        <f t="shared" si="47"/>
        <v>0</v>
      </c>
      <c r="AG112" s="36">
        <f t="shared" si="47"/>
        <v>0</v>
      </c>
      <c r="AH112" s="36">
        <f t="shared" si="47"/>
        <v>0</v>
      </c>
      <c r="AI112" s="36">
        <f t="shared" si="47"/>
        <v>0</v>
      </c>
      <c r="AJ112" s="36">
        <f t="shared" si="47"/>
        <v>1.1368683772161603E-13</v>
      </c>
      <c r="AK112" s="36">
        <f t="shared" si="47"/>
        <v>1.1368683772161603E-13</v>
      </c>
      <c r="AL112" s="36">
        <f t="shared" si="47"/>
        <v>1.1368683772161603E-13</v>
      </c>
      <c r="AM112" s="36">
        <f t="shared" si="47"/>
        <v>1.1368683772161603E-13</v>
      </c>
      <c r="AN112" s="36">
        <f t="shared" si="47"/>
        <v>1.1368683772161603E-13</v>
      </c>
      <c r="AO112" s="27"/>
      <c r="AP112" s="28"/>
    </row>
    <row r="113" spans="1:42" s="26" customFormat="1" ht="15.75" customHeight="1" x14ac:dyDescent="0.25">
      <c r="A113" s="13"/>
      <c r="B113" s="13"/>
      <c r="C113" s="26" t="s">
        <v>40</v>
      </c>
      <c r="E113" s="85">
        <f>SUM(F113:AN113)</f>
        <v>23980.953166833013</v>
      </c>
      <c r="F113" s="36">
        <f t="shared" ref="F113:AN113" si="48">+F105</f>
        <v>333.76</v>
      </c>
      <c r="G113" s="36">
        <f t="shared" si="48"/>
        <v>0</v>
      </c>
      <c r="H113" s="36">
        <f t="shared" si="48"/>
        <v>0</v>
      </c>
      <c r="I113" s="36">
        <f t="shared" si="48"/>
        <v>0</v>
      </c>
      <c r="J113" s="36">
        <f t="shared" si="48"/>
        <v>0</v>
      </c>
      <c r="K113" s="36">
        <f t="shared" si="48"/>
        <v>0</v>
      </c>
      <c r="L113" s="36">
        <f t="shared" si="48"/>
        <v>0</v>
      </c>
      <c r="M113" s="36">
        <f t="shared" si="48"/>
        <v>0</v>
      </c>
      <c r="N113" s="36">
        <f t="shared" si="48"/>
        <v>272.22300000000001</v>
      </c>
      <c r="O113" s="36">
        <f t="shared" si="48"/>
        <v>0</v>
      </c>
      <c r="P113" s="36">
        <f t="shared" si="48"/>
        <v>0</v>
      </c>
      <c r="Q113" s="36">
        <f t="shared" si="48"/>
        <v>0</v>
      </c>
      <c r="R113" s="36">
        <f t="shared" si="48"/>
        <v>0</v>
      </c>
      <c r="S113" s="36">
        <f t="shared" si="48"/>
        <v>300.53685999999999</v>
      </c>
      <c r="T113" s="36">
        <f t="shared" si="48"/>
        <v>1061.1262979999999</v>
      </c>
      <c r="U113" s="36">
        <f t="shared" si="48"/>
        <v>841.82686307999984</v>
      </c>
      <c r="V113" s="36">
        <f t="shared" si="48"/>
        <v>2493.3683940705378</v>
      </c>
      <c r="W113" s="36">
        <f t="shared" si="48"/>
        <v>2373.7078950865007</v>
      </c>
      <c r="X113" s="36">
        <f t="shared" si="48"/>
        <v>2415.6203971644618</v>
      </c>
      <c r="Y113" s="36">
        <f t="shared" si="48"/>
        <v>2432.5540465338063</v>
      </c>
      <c r="Z113" s="36">
        <f t="shared" si="48"/>
        <v>2586.8878901721218</v>
      </c>
      <c r="AA113" s="36">
        <f t="shared" si="48"/>
        <v>1378.4277419401915</v>
      </c>
      <c r="AB113" s="36">
        <f t="shared" si="48"/>
        <v>1343.7645347657553</v>
      </c>
      <c r="AC113" s="36">
        <f t="shared" si="48"/>
        <v>1095.503367386865</v>
      </c>
      <c r="AD113" s="36">
        <f t="shared" si="48"/>
        <v>1042.39532336244</v>
      </c>
      <c r="AE113" s="36">
        <f t="shared" si="48"/>
        <v>1039.0646752542161</v>
      </c>
      <c r="AF113" s="36">
        <f t="shared" si="48"/>
        <v>999.80504355463279</v>
      </c>
      <c r="AG113" s="36">
        <f t="shared" si="48"/>
        <v>979.66454726261497</v>
      </c>
      <c r="AH113" s="36">
        <f t="shared" si="48"/>
        <v>990.71628919886928</v>
      </c>
      <c r="AI113" s="36">
        <f t="shared" si="48"/>
        <v>1.1368683772161603E-13</v>
      </c>
      <c r="AJ113" s="36">
        <f t="shared" si="48"/>
        <v>0</v>
      </c>
      <c r="AK113" s="36">
        <f t="shared" si="48"/>
        <v>0</v>
      </c>
      <c r="AL113" s="36">
        <f t="shared" si="48"/>
        <v>0</v>
      </c>
      <c r="AM113" s="36">
        <f t="shared" si="48"/>
        <v>0</v>
      </c>
      <c r="AN113" s="36">
        <f t="shared" si="48"/>
        <v>0</v>
      </c>
      <c r="AO113" s="32"/>
      <c r="AP113" s="28"/>
    </row>
    <row r="114" spans="1:42" s="26" customFormat="1" ht="15.75" customHeight="1" x14ac:dyDescent="0.25">
      <c r="A114" s="13"/>
      <c r="B114" s="13"/>
      <c r="C114" s="26" t="s">
        <v>71</v>
      </c>
      <c r="E114" s="85"/>
      <c r="F114" s="42">
        <f t="shared" ref="F114:Y114" si="49">+F112+F113</f>
        <v>333.76</v>
      </c>
      <c r="G114" s="42">
        <f t="shared" si="49"/>
        <v>333.76</v>
      </c>
      <c r="H114" s="42">
        <f t="shared" si="49"/>
        <v>333.76</v>
      </c>
      <c r="I114" s="42">
        <f t="shared" si="49"/>
        <v>333.76</v>
      </c>
      <c r="J114" s="42">
        <f t="shared" si="49"/>
        <v>333.76</v>
      </c>
      <c r="K114" s="42">
        <f t="shared" si="49"/>
        <v>333.76</v>
      </c>
      <c r="L114" s="42">
        <f t="shared" si="49"/>
        <v>333.76</v>
      </c>
      <c r="M114" s="42">
        <f t="shared" si="49"/>
        <v>333.76</v>
      </c>
      <c r="N114" s="42">
        <f t="shared" si="49"/>
        <v>605.98299999999995</v>
      </c>
      <c r="O114" s="42">
        <f t="shared" si="49"/>
        <v>605.98299999999995</v>
      </c>
      <c r="P114" s="42">
        <f t="shared" si="49"/>
        <v>605.98299999999995</v>
      </c>
      <c r="Q114" s="42">
        <f t="shared" si="49"/>
        <v>605.98299999999995</v>
      </c>
      <c r="R114" s="42">
        <f t="shared" si="49"/>
        <v>605.98299999999995</v>
      </c>
      <c r="S114" s="42">
        <f t="shared" si="49"/>
        <v>906.51985999999988</v>
      </c>
      <c r="T114" s="42">
        <f t="shared" si="49"/>
        <v>1967.6461579999998</v>
      </c>
      <c r="U114" s="42">
        <f t="shared" si="49"/>
        <v>2809.4730210799999</v>
      </c>
      <c r="V114" s="42">
        <f t="shared" si="49"/>
        <v>5302.8414151505376</v>
      </c>
      <c r="W114" s="42">
        <f t="shared" si="49"/>
        <v>6950.2850852370384</v>
      </c>
      <c r="X114" s="42">
        <f t="shared" si="49"/>
        <v>6600.2913136015004</v>
      </c>
      <c r="Y114" s="42">
        <f t="shared" si="49"/>
        <v>4801.4556818713063</v>
      </c>
      <c r="Z114" s="42">
        <f>+Z112+Z113</f>
        <v>3072.326100214148</v>
      </c>
      <c r="AA114" s="42">
        <f t="shared" ref="AA114:AN114" si="50">+AA112+AA113</f>
        <v>1378.4277419401915</v>
      </c>
      <c r="AB114" s="42">
        <f t="shared" si="50"/>
        <v>1343.7645347657553</v>
      </c>
      <c r="AC114" s="42">
        <f t="shared" si="50"/>
        <v>1095.503367386865</v>
      </c>
      <c r="AD114" s="42">
        <f t="shared" si="50"/>
        <v>1042.39532336244</v>
      </c>
      <c r="AE114" s="42">
        <f t="shared" si="50"/>
        <v>1039.0646752542161</v>
      </c>
      <c r="AF114" s="42">
        <f t="shared" si="50"/>
        <v>999.80504355463279</v>
      </c>
      <c r="AG114" s="42">
        <f t="shared" si="50"/>
        <v>979.66454726261497</v>
      </c>
      <c r="AH114" s="42">
        <f t="shared" si="50"/>
        <v>990.71628919886928</v>
      </c>
      <c r="AI114" s="42">
        <f t="shared" si="50"/>
        <v>1.1368683772161603E-13</v>
      </c>
      <c r="AJ114" s="42">
        <f t="shared" si="50"/>
        <v>1.1368683772161603E-13</v>
      </c>
      <c r="AK114" s="42">
        <f t="shared" si="50"/>
        <v>1.1368683772161603E-13</v>
      </c>
      <c r="AL114" s="42">
        <f t="shared" si="50"/>
        <v>1.1368683772161603E-13</v>
      </c>
      <c r="AM114" s="42">
        <f t="shared" si="50"/>
        <v>1.1368683772161603E-13</v>
      </c>
      <c r="AN114" s="42">
        <f t="shared" si="50"/>
        <v>1.1368683772161603E-13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23980.953166833013</v>
      </c>
      <c r="F116" s="101">
        <f t="shared" ref="F116:AN116" si="51">IF(F109&lt;F114,F109,F114)</f>
        <v>0</v>
      </c>
      <c r="G116" s="101">
        <f t="shared" si="51"/>
        <v>0</v>
      </c>
      <c r="H116" s="101">
        <f t="shared" si="51"/>
        <v>0</v>
      </c>
      <c r="I116" s="101">
        <f t="shared" si="51"/>
        <v>0</v>
      </c>
      <c r="J116" s="101">
        <f t="shared" si="51"/>
        <v>0</v>
      </c>
      <c r="K116" s="101">
        <f t="shared" si="51"/>
        <v>0</v>
      </c>
      <c r="L116" s="101">
        <f t="shared" si="51"/>
        <v>0</v>
      </c>
      <c r="M116" s="101">
        <f t="shared" si="51"/>
        <v>0</v>
      </c>
      <c r="N116" s="101">
        <f t="shared" si="51"/>
        <v>0</v>
      </c>
      <c r="O116" s="101">
        <f t="shared" si="51"/>
        <v>0</v>
      </c>
      <c r="P116" s="101">
        <f t="shared" si="51"/>
        <v>0</v>
      </c>
      <c r="Q116" s="101">
        <f t="shared" si="51"/>
        <v>0</v>
      </c>
      <c r="R116" s="101">
        <f t="shared" si="51"/>
        <v>0</v>
      </c>
      <c r="S116" s="101">
        <f t="shared" si="51"/>
        <v>0</v>
      </c>
      <c r="T116" s="101">
        <f t="shared" si="51"/>
        <v>0</v>
      </c>
      <c r="U116" s="101">
        <f t="shared" si="51"/>
        <v>0</v>
      </c>
      <c r="V116" s="101">
        <f t="shared" si="51"/>
        <v>726.2642249999999</v>
      </c>
      <c r="W116" s="101">
        <f t="shared" si="51"/>
        <v>2765.6141687999998</v>
      </c>
      <c r="X116" s="101">
        <f t="shared" si="51"/>
        <v>4231.3896782640004</v>
      </c>
      <c r="Y116" s="101">
        <f t="shared" si="51"/>
        <v>4316.0174718292801</v>
      </c>
      <c r="Z116" s="101">
        <f t="shared" si="51"/>
        <v>3072.326100214148</v>
      </c>
      <c r="AA116" s="101">
        <f t="shared" si="51"/>
        <v>1378.4277419401915</v>
      </c>
      <c r="AB116" s="101">
        <f t="shared" si="51"/>
        <v>1343.7645347657553</v>
      </c>
      <c r="AC116" s="101">
        <f t="shared" si="51"/>
        <v>1095.503367386865</v>
      </c>
      <c r="AD116" s="101">
        <f t="shared" si="51"/>
        <v>1042.39532336244</v>
      </c>
      <c r="AE116" s="101">
        <f t="shared" si="51"/>
        <v>1039.0646752542161</v>
      </c>
      <c r="AF116" s="101">
        <f t="shared" si="51"/>
        <v>999.80504355463279</v>
      </c>
      <c r="AG116" s="101">
        <f t="shared" si="51"/>
        <v>979.66454726261497</v>
      </c>
      <c r="AH116" s="101">
        <f t="shared" si="51"/>
        <v>990.71628919886928</v>
      </c>
      <c r="AI116" s="101">
        <f t="shared" si="51"/>
        <v>0</v>
      </c>
      <c r="AJ116" s="101">
        <f t="shared" si="51"/>
        <v>0</v>
      </c>
      <c r="AK116" s="101">
        <f t="shared" si="51"/>
        <v>0</v>
      </c>
      <c r="AL116" s="101">
        <f t="shared" si="51"/>
        <v>0</v>
      </c>
      <c r="AM116" s="101">
        <f t="shared" si="51"/>
        <v>0</v>
      </c>
      <c r="AN116" s="101">
        <f t="shared" si="51"/>
        <v>0</v>
      </c>
      <c r="AO116" s="119"/>
      <c r="AP116" s="100"/>
    </row>
    <row r="117" spans="1:42" s="26" customFormat="1" ht="15.75" customHeight="1" x14ac:dyDescent="0.25">
      <c r="A117" s="13"/>
      <c r="B117" s="13"/>
      <c r="C117" s="26" t="s">
        <v>43</v>
      </c>
      <c r="E117" s="119"/>
      <c r="F117" s="41">
        <f>+F114-F116</f>
        <v>333.76</v>
      </c>
      <c r="G117" s="41">
        <f t="shared" ref="G117:AN117" si="52">+G114-G116</f>
        <v>333.76</v>
      </c>
      <c r="H117" s="41">
        <f t="shared" si="52"/>
        <v>333.76</v>
      </c>
      <c r="I117" s="41">
        <f t="shared" si="52"/>
        <v>333.76</v>
      </c>
      <c r="J117" s="41">
        <f t="shared" si="52"/>
        <v>333.76</v>
      </c>
      <c r="K117" s="41">
        <f t="shared" si="52"/>
        <v>333.76</v>
      </c>
      <c r="L117" s="41">
        <f t="shared" si="52"/>
        <v>333.76</v>
      </c>
      <c r="M117" s="41">
        <f t="shared" si="52"/>
        <v>333.76</v>
      </c>
      <c r="N117" s="41">
        <f t="shared" si="52"/>
        <v>605.98299999999995</v>
      </c>
      <c r="O117" s="41">
        <f t="shared" si="52"/>
        <v>605.98299999999995</v>
      </c>
      <c r="P117" s="41">
        <f t="shared" si="52"/>
        <v>605.98299999999995</v>
      </c>
      <c r="Q117" s="41">
        <f t="shared" si="52"/>
        <v>605.98299999999995</v>
      </c>
      <c r="R117" s="41">
        <f t="shared" si="52"/>
        <v>605.98299999999995</v>
      </c>
      <c r="S117" s="41">
        <f t="shared" si="52"/>
        <v>906.51985999999988</v>
      </c>
      <c r="T117" s="41">
        <f t="shared" si="52"/>
        <v>1967.6461579999998</v>
      </c>
      <c r="U117" s="41">
        <f t="shared" si="52"/>
        <v>2809.4730210799999</v>
      </c>
      <c r="V117" s="41">
        <f t="shared" si="52"/>
        <v>4576.5771901505377</v>
      </c>
      <c r="W117" s="41">
        <f t="shared" si="52"/>
        <v>4184.6709164370386</v>
      </c>
      <c r="X117" s="41">
        <f t="shared" si="52"/>
        <v>2368.9016353375</v>
      </c>
      <c r="Y117" s="41">
        <f t="shared" si="52"/>
        <v>485.43821004202618</v>
      </c>
      <c r="Z117" s="41">
        <f t="shared" si="52"/>
        <v>0</v>
      </c>
      <c r="AA117" s="41">
        <f t="shared" si="52"/>
        <v>0</v>
      </c>
      <c r="AB117" s="41">
        <f t="shared" si="52"/>
        <v>0</v>
      </c>
      <c r="AC117" s="41">
        <f t="shared" si="52"/>
        <v>0</v>
      </c>
      <c r="AD117" s="41">
        <f t="shared" si="52"/>
        <v>0</v>
      </c>
      <c r="AE117" s="41">
        <f t="shared" si="52"/>
        <v>0</v>
      </c>
      <c r="AF117" s="41">
        <f t="shared" si="52"/>
        <v>0</v>
      </c>
      <c r="AG117" s="41">
        <f t="shared" si="52"/>
        <v>0</v>
      </c>
      <c r="AH117" s="41">
        <f t="shared" si="52"/>
        <v>0</v>
      </c>
      <c r="AI117" s="41">
        <f t="shared" si="52"/>
        <v>1.1368683772161603E-13</v>
      </c>
      <c r="AJ117" s="41">
        <f t="shared" si="52"/>
        <v>1.1368683772161603E-13</v>
      </c>
      <c r="AK117" s="41">
        <f t="shared" si="52"/>
        <v>1.1368683772161603E-13</v>
      </c>
      <c r="AL117" s="41">
        <f t="shared" si="52"/>
        <v>1.1368683772161603E-13</v>
      </c>
      <c r="AM117" s="41">
        <f t="shared" si="52"/>
        <v>1.1368683772161603E-13</v>
      </c>
      <c r="AN117" s="41">
        <f t="shared" si="52"/>
        <v>1.1368683772161603E-13</v>
      </c>
      <c r="AO117" s="27"/>
      <c r="AP117" s="28"/>
    </row>
    <row r="118" spans="1:42" s="26" customFormat="1" ht="15.75" customHeight="1" x14ac:dyDescent="0.25">
      <c r="A118" s="13"/>
      <c r="B118" s="13"/>
      <c r="C118" s="26" t="s">
        <v>44</v>
      </c>
      <c r="E118" s="85"/>
      <c r="F118" s="41">
        <f>+F116</f>
        <v>0</v>
      </c>
      <c r="G118" s="41">
        <f t="shared" ref="G118:AN118" si="53">G116+F118</f>
        <v>0</v>
      </c>
      <c r="H118" s="41">
        <f t="shared" si="53"/>
        <v>0</v>
      </c>
      <c r="I118" s="41">
        <f t="shared" si="53"/>
        <v>0</v>
      </c>
      <c r="J118" s="41">
        <f t="shared" si="53"/>
        <v>0</v>
      </c>
      <c r="K118" s="41">
        <f t="shared" si="53"/>
        <v>0</v>
      </c>
      <c r="L118" s="41">
        <f t="shared" si="53"/>
        <v>0</v>
      </c>
      <c r="M118" s="41">
        <f t="shared" si="53"/>
        <v>0</v>
      </c>
      <c r="N118" s="41">
        <f t="shared" si="53"/>
        <v>0</v>
      </c>
      <c r="O118" s="41">
        <f t="shared" si="53"/>
        <v>0</v>
      </c>
      <c r="P118" s="41">
        <f t="shared" si="53"/>
        <v>0</v>
      </c>
      <c r="Q118" s="41">
        <f t="shared" si="53"/>
        <v>0</v>
      </c>
      <c r="R118" s="41">
        <f t="shared" si="53"/>
        <v>0</v>
      </c>
      <c r="S118" s="41">
        <f t="shared" si="53"/>
        <v>0</v>
      </c>
      <c r="T118" s="41">
        <f t="shared" si="53"/>
        <v>0</v>
      </c>
      <c r="U118" s="41">
        <f t="shared" si="53"/>
        <v>0</v>
      </c>
      <c r="V118" s="41">
        <f t="shared" si="53"/>
        <v>726.2642249999999</v>
      </c>
      <c r="W118" s="41">
        <f t="shared" si="53"/>
        <v>3491.8783937999997</v>
      </c>
      <c r="X118" s="41">
        <f t="shared" si="53"/>
        <v>7723.2680720640001</v>
      </c>
      <c r="Y118" s="41">
        <f t="shared" si="53"/>
        <v>12039.28554389328</v>
      </c>
      <c r="Z118" s="41">
        <f t="shared" si="53"/>
        <v>15111.611644107428</v>
      </c>
      <c r="AA118" s="41">
        <f t="shared" si="53"/>
        <v>16490.039386047618</v>
      </c>
      <c r="AB118" s="41">
        <f t="shared" si="53"/>
        <v>17833.803920813374</v>
      </c>
      <c r="AC118" s="41">
        <f t="shared" si="53"/>
        <v>18929.307288200238</v>
      </c>
      <c r="AD118" s="41">
        <f t="shared" si="53"/>
        <v>19971.70261156268</v>
      </c>
      <c r="AE118" s="41">
        <f t="shared" si="53"/>
        <v>21010.767286816896</v>
      </c>
      <c r="AF118" s="41">
        <f t="shared" si="53"/>
        <v>22010.572330371528</v>
      </c>
      <c r="AG118" s="41">
        <f t="shared" si="53"/>
        <v>22990.236877634143</v>
      </c>
      <c r="AH118" s="41">
        <f t="shared" si="53"/>
        <v>23980.953166833013</v>
      </c>
      <c r="AI118" s="41">
        <f t="shared" si="53"/>
        <v>23980.953166833013</v>
      </c>
      <c r="AJ118" s="41">
        <f t="shared" si="53"/>
        <v>23980.953166833013</v>
      </c>
      <c r="AK118" s="41">
        <f t="shared" si="53"/>
        <v>23980.953166833013</v>
      </c>
      <c r="AL118" s="41">
        <f t="shared" si="53"/>
        <v>23980.953166833013</v>
      </c>
      <c r="AM118" s="41">
        <f t="shared" si="53"/>
        <v>23980.953166833013</v>
      </c>
      <c r="AN118" s="41">
        <f t="shared" si="53"/>
        <v>23980.953166833013</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183</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184</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187</v>
      </c>
      <c r="D122" s="93">
        <f>Dashboard!D25</f>
        <v>0.75</v>
      </c>
      <c r="E122" s="85">
        <f>SUM(F122:AN122)</f>
        <v>8484.0887165085405</v>
      </c>
      <c r="F122" s="41">
        <f t="shared" ref="F122:AN122" si="54">+F55*$D$122</f>
        <v>0</v>
      </c>
      <c r="G122" s="41">
        <f t="shared" si="54"/>
        <v>0</v>
      </c>
      <c r="H122" s="41">
        <f t="shared" si="54"/>
        <v>0</v>
      </c>
      <c r="I122" s="41">
        <f t="shared" si="54"/>
        <v>0</v>
      </c>
      <c r="J122" s="41">
        <f t="shared" si="54"/>
        <v>0</v>
      </c>
      <c r="K122" s="41">
        <f t="shared" si="54"/>
        <v>0</v>
      </c>
      <c r="L122" s="41">
        <f t="shared" si="54"/>
        <v>0</v>
      </c>
      <c r="M122" s="41">
        <f t="shared" si="54"/>
        <v>0</v>
      </c>
      <c r="N122" s="41">
        <f t="shared" si="54"/>
        <v>0</v>
      </c>
      <c r="O122" s="41">
        <f t="shared" si="54"/>
        <v>0</v>
      </c>
      <c r="P122" s="41">
        <f t="shared" si="54"/>
        <v>0</v>
      </c>
      <c r="Q122" s="41">
        <f t="shared" si="54"/>
        <v>0</v>
      </c>
      <c r="R122" s="41">
        <f t="shared" si="54"/>
        <v>0</v>
      </c>
      <c r="S122" s="41">
        <f t="shared" si="54"/>
        <v>937.59899999999993</v>
      </c>
      <c r="T122" s="41">
        <f t="shared" si="54"/>
        <v>3310.4456999999993</v>
      </c>
      <c r="U122" s="41">
        <f t="shared" si="54"/>
        <v>2626.2869219999993</v>
      </c>
      <c r="V122" s="41">
        <f t="shared" si="54"/>
        <v>535.76253208799983</v>
      </c>
      <c r="W122" s="41">
        <f t="shared" si="54"/>
        <v>0</v>
      </c>
      <c r="X122" s="41">
        <f t="shared" si="54"/>
        <v>0</v>
      </c>
      <c r="Y122" s="41">
        <f t="shared" si="54"/>
        <v>0</v>
      </c>
      <c r="Z122" s="41">
        <f t="shared" si="54"/>
        <v>135.89250106564572</v>
      </c>
      <c r="AA122" s="41">
        <f t="shared" si="54"/>
        <v>479.80506145485685</v>
      </c>
      <c r="AB122" s="41">
        <f t="shared" si="54"/>
        <v>380.64534875418639</v>
      </c>
      <c r="AC122" s="41">
        <f t="shared" si="54"/>
        <v>77.651651145854032</v>
      </c>
      <c r="AD122" s="41">
        <f t="shared" si="54"/>
        <v>0</v>
      </c>
      <c r="AE122" s="41">
        <f t="shared" si="54"/>
        <v>0</v>
      </c>
      <c r="AF122" s="41">
        <f t="shared" si="54"/>
        <v>0</v>
      </c>
      <c r="AG122" s="41">
        <f t="shared" si="54"/>
        <v>0</v>
      </c>
      <c r="AH122" s="41">
        <f t="shared" si="54"/>
        <v>0</v>
      </c>
      <c r="AI122" s="41">
        <f t="shared" si="54"/>
        <v>0</v>
      </c>
      <c r="AJ122" s="41">
        <f t="shared" si="54"/>
        <v>0</v>
      </c>
      <c r="AK122" s="41">
        <f t="shared" si="54"/>
        <v>0</v>
      </c>
      <c r="AL122" s="41">
        <f t="shared" si="54"/>
        <v>0</v>
      </c>
      <c r="AM122" s="41">
        <f t="shared" si="54"/>
        <v>0</v>
      </c>
      <c r="AN122" s="41">
        <f t="shared" si="54"/>
        <v>0</v>
      </c>
      <c r="AO122" s="27"/>
      <c r="AP122" s="28"/>
    </row>
    <row r="123" spans="1:42" s="26" customFormat="1" ht="15.75" customHeight="1" x14ac:dyDescent="0.25">
      <c r="A123" s="13"/>
      <c r="B123" s="13"/>
      <c r="C123" s="43" t="s">
        <v>185</v>
      </c>
      <c r="D123" s="43"/>
      <c r="E123" s="85">
        <f>SUM(F123:AN123)</f>
        <v>9535.8277987604688</v>
      </c>
      <c r="F123" s="41">
        <f>IF(D125&lt;=0,0,IF(F9=0,0,(F9/($E9*0.75)*$E122)))</f>
        <v>0</v>
      </c>
      <c r="G123" s="41">
        <f t="shared" ref="G123:AN123" si="55">IF(F125&lt;=0,0,IF(G9=0,0,(G9/($E9*0.75)*$E122)))</f>
        <v>0</v>
      </c>
      <c r="H123" s="41">
        <f t="shared" si="55"/>
        <v>0</v>
      </c>
      <c r="I123" s="41">
        <f t="shared" si="55"/>
        <v>0</v>
      </c>
      <c r="J123" s="41">
        <f t="shared" si="55"/>
        <v>0</v>
      </c>
      <c r="K123" s="41">
        <f t="shared" si="55"/>
        <v>0</v>
      </c>
      <c r="L123" s="41">
        <f t="shared" si="55"/>
        <v>0</v>
      </c>
      <c r="M123" s="41">
        <f t="shared" si="55"/>
        <v>0</v>
      </c>
      <c r="N123" s="41">
        <f t="shared" si="55"/>
        <v>0</v>
      </c>
      <c r="O123" s="41">
        <f t="shared" si="55"/>
        <v>0</v>
      </c>
      <c r="P123" s="41">
        <f t="shared" si="55"/>
        <v>0</v>
      </c>
      <c r="Q123" s="41">
        <f t="shared" si="55"/>
        <v>0</v>
      </c>
      <c r="R123" s="41">
        <f t="shared" si="55"/>
        <v>0</v>
      </c>
      <c r="S123" s="41">
        <f t="shared" si="55"/>
        <v>0</v>
      </c>
      <c r="T123" s="41">
        <f t="shared" si="55"/>
        <v>0</v>
      </c>
      <c r="U123" s="41">
        <f t="shared" si="55"/>
        <v>0</v>
      </c>
      <c r="V123" s="41">
        <f t="shared" si="55"/>
        <v>197.49313657688862</v>
      </c>
      <c r="W123" s="41">
        <f t="shared" si="55"/>
        <v>737.30770988705092</v>
      </c>
      <c r="X123" s="41">
        <f t="shared" si="55"/>
        <v>1105.9615648305762</v>
      </c>
      <c r="Y123" s="41">
        <f t="shared" si="55"/>
        <v>1105.9615648305762</v>
      </c>
      <c r="Z123" s="41">
        <f t="shared" si="55"/>
        <v>1105.9615648305762</v>
      </c>
      <c r="AA123" s="41">
        <f t="shared" si="55"/>
        <v>1105.9615648305762</v>
      </c>
      <c r="AB123" s="41">
        <f t="shared" si="55"/>
        <v>1105.9615648305762</v>
      </c>
      <c r="AC123" s="41">
        <f t="shared" si="55"/>
        <v>1105.9615648305762</v>
      </c>
      <c r="AD123" s="41">
        <f t="shared" si="55"/>
        <v>1058.2156110147309</v>
      </c>
      <c r="AE123" s="41">
        <f t="shared" si="55"/>
        <v>907.04195229834079</v>
      </c>
      <c r="AF123" s="41">
        <f t="shared" si="55"/>
        <v>0</v>
      </c>
      <c r="AG123" s="41">
        <f t="shared" si="55"/>
        <v>0</v>
      </c>
      <c r="AH123" s="41">
        <f t="shared" si="55"/>
        <v>0</v>
      </c>
      <c r="AI123" s="41">
        <f t="shared" si="55"/>
        <v>0</v>
      </c>
      <c r="AJ123" s="41">
        <f t="shared" si="55"/>
        <v>0</v>
      </c>
      <c r="AK123" s="41">
        <f t="shared" si="55"/>
        <v>0</v>
      </c>
      <c r="AL123" s="41">
        <f t="shared" si="55"/>
        <v>0</v>
      </c>
      <c r="AM123" s="41">
        <f t="shared" si="55"/>
        <v>0</v>
      </c>
      <c r="AN123" s="41">
        <f t="shared" si="55"/>
        <v>0</v>
      </c>
      <c r="AO123" s="27"/>
      <c r="AP123" s="28"/>
    </row>
    <row r="124" spans="1:42" s="26" customFormat="1" ht="15.75" customHeight="1" x14ac:dyDescent="0.25">
      <c r="A124" s="13"/>
      <c r="B124" s="13"/>
      <c r="C124" s="43" t="s">
        <v>186</v>
      </c>
      <c r="D124" s="43"/>
      <c r="E124" s="85">
        <f>SUM(F124:AN124)</f>
        <v>8902.6036362483173</v>
      </c>
      <c r="F124" s="41">
        <f>IF(F123&gt;=D125,D125,F123)</f>
        <v>0</v>
      </c>
      <c r="G124" s="41">
        <f t="shared" ref="G124:V124" si="56">IF(G123&gt;=F125,F125,G123)</f>
        <v>0</v>
      </c>
      <c r="H124" s="41">
        <f t="shared" si="56"/>
        <v>0</v>
      </c>
      <c r="I124" s="41">
        <f t="shared" si="56"/>
        <v>0</v>
      </c>
      <c r="J124" s="41">
        <f t="shared" si="56"/>
        <v>0</v>
      </c>
      <c r="K124" s="41">
        <f t="shared" si="56"/>
        <v>0</v>
      </c>
      <c r="L124" s="41">
        <f t="shared" si="56"/>
        <v>0</v>
      </c>
      <c r="M124" s="41">
        <f t="shared" si="56"/>
        <v>0</v>
      </c>
      <c r="N124" s="41">
        <f t="shared" si="56"/>
        <v>0</v>
      </c>
      <c r="O124" s="41">
        <f t="shared" si="56"/>
        <v>0</v>
      </c>
      <c r="P124" s="41">
        <f t="shared" si="56"/>
        <v>0</v>
      </c>
      <c r="Q124" s="41">
        <f t="shared" si="56"/>
        <v>0</v>
      </c>
      <c r="R124" s="41">
        <f t="shared" si="56"/>
        <v>0</v>
      </c>
      <c r="S124" s="41">
        <f t="shared" si="56"/>
        <v>0</v>
      </c>
      <c r="T124" s="41">
        <f t="shared" si="56"/>
        <v>0</v>
      </c>
      <c r="U124" s="41">
        <f t="shared" si="56"/>
        <v>0</v>
      </c>
      <c r="V124" s="41">
        <f t="shared" si="56"/>
        <v>197.49313657688862</v>
      </c>
      <c r="W124" s="41">
        <f t="shared" ref="W124:AN124" si="57">IF(W123&gt;=V125,V125,W123)</f>
        <v>737.30770988705092</v>
      </c>
      <c r="X124" s="41">
        <f t="shared" si="57"/>
        <v>1105.9615648305762</v>
      </c>
      <c r="Y124" s="41">
        <f t="shared" si="57"/>
        <v>1105.9615648305762</v>
      </c>
      <c r="Z124" s="41">
        <f t="shared" si="57"/>
        <v>1105.9615648305762</v>
      </c>
      <c r="AA124" s="41">
        <f t="shared" si="57"/>
        <v>1105.9615648305762</v>
      </c>
      <c r="AB124" s="41">
        <f t="shared" si="57"/>
        <v>1105.9615648305762</v>
      </c>
      <c r="AC124" s="41">
        <f t="shared" si="57"/>
        <v>1105.9615648305762</v>
      </c>
      <c r="AD124" s="41">
        <f t="shared" si="57"/>
        <v>1058.2156110147309</v>
      </c>
      <c r="AE124" s="41">
        <f t="shared" si="57"/>
        <v>273.81778978618991</v>
      </c>
      <c r="AF124" s="41">
        <f t="shared" si="57"/>
        <v>0</v>
      </c>
      <c r="AG124" s="41">
        <f t="shared" si="57"/>
        <v>0</v>
      </c>
      <c r="AH124" s="41">
        <f t="shared" si="57"/>
        <v>0</v>
      </c>
      <c r="AI124" s="41">
        <f t="shared" si="57"/>
        <v>0</v>
      </c>
      <c r="AJ124" s="41">
        <f t="shared" si="57"/>
        <v>0</v>
      </c>
      <c r="AK124" s="41">
        <f t="shared" si="57"/>
        <v>0</v>
      </c>
      <c r="AL124" s="41">
        <f t="shared" si="57"/>
        <v>0</v>
      </c>
      <c r="AM124" s="41">
        <f t="shared" si="57"/>
        <v>0</v>
      </c>
      <c r="AN124" s="41">
        <f t="shared" si="57"/>
        <v>0</v>
      </c>
      <c r="AO124" s="27"/>
      <c r="AP124" s="28"/>
    </row>
    <row r="125" spans="1:42" s="26" customFormat="1" ht="15.75" customHeight="1" x14ac:dyDescent="0.25">
      <c r="A125" s="13"/>
      <c r="B125" s="13"/>
      <c r="C125" s="26" t="s">
        <v>197</v>
      </c>
      <c r="D125" s="43"/>
      <c r="E125" s="189"/>
      <c r="F125" s="42">
        <f>+F122-F124</f>
        <v>0</v>
      </c>
      <c r="G125" s="42">
        <f>+F125+G122-G124+F127</f>
        <v>0</v>
      </c>
      <c r="H125" s="42">
        <f t="shared" ref="H125:AN125" si="58">+G125+H122-H124+G127</f>
        <v>0</v>
      </c>
      <c r="I125" s="42">
        <f t="shared" si="58"/>
        <v>0</v>
      </c>
      <c r="J125" s="42">
        <f t="shared" si="58"/>
        <v>0</v>
      </c>
      <c r="K125" s="42">
        <f t="shared" si="58"/>
        <v>0</v>
      </c>
      <c r="L125" s="42">
        <f t="shared" si="58"/>
        <v>0</v>
      </c>
      <c r="M125" s="42">
        <f t="shared" si="58"/>
        <v>0</v>
      </c>
      <c r="N125" s="42">
        <f t="shared" si="58"/>
        <v>0</v>
      </c>
      <c r="O125" s="42">
        <f t="shared" si="58"/>
        <v>0</v>
      </c>
      <c r="P125" s="42">
        <f t="shared" si="58"/>
        <v>0</v>
      </c>
      <c r="Q125" s="42">
        <f t="shared" si="58"/>
        <v>0</v>
      </c>
      <c r="R125" s="42">
        <f t="shared" si="58"/>
        <v>0</v>
      </c>
      <c r="S125" s="42">
        <f t="shared" si="58"/>
        <v>937.59899999999993</v>
      </c>
      <c r="T125" s="42">
        <f t="shared" si="58"/>
        <v>4270.5470759999998</v>
      </c>
      <c r="U125" s="42">
        <f t="shared" si="58"/>
        <v>7021.8295038239994</v>
      </c>
      <c r="V125" s="42">
        <f t="shared" si="58"/>
        <v>7631.1159372508864</v>
      </c>
      <c r="W125" s="42">
        <f t="shared" si="58"/>
        <v>6893.8082273638356</v>
      </c>
      <c r="X125" s="42">
        <f t="shared" si="58"/>
        <v>5787.8466625332594</v>
      </c>
      <c r="Y125" s="42">
        <f t="shared" si="58"/>
        <v>4681.8850977026832</v>
      </c>
      <c r="Z125" s="42">
        <f t="shared" si="58"/>
        <v>3711.8160339377528</v>
      </c>
      <c r="AA125" s="42">
        <f t="shared" si="58"/>
        <v>3085.6595305620331</v>
      </c>
      <c r="AB125" s="42">
        <f t="shared" si="58"/>
        <v>2360.3433144856431</v>
      </c>
      <c r="AC125" s="42">
        <f t="shared" si="58"/>
        <v>1332.0334008009208</v>
      </c>
      <c r="AD125" s="42">
        <f t="shared" si="58"/>
        <v>273.81778978618991</v>
      </c>
      <c r="AE125" s="42">
        <f t="shared" si="58"/>
        <v>0</v>
      </c>
      <c r="AF125" s="42">
        <f t="shared" si="58"/>
        <v>0</v>
      </c>
      <c r="AG125" s="42">
        <f t="shared" si="58"/>
        <v>0</v>
      </c>
      <c r="AH125" s="42">
        <f t="shared" si="58"/>
        <v>0</v>
      </c>
      <c r="AI125" s="42">
        <f t="shared" si="58"/>
        <v>0</v>
      </c>
      <c r="AJ125" s="42">
        <f t="shared" si="58"/>
        <v>0</v>
      </c>
      <c r="AK125" s="42">
        <f t="shared" si="58"/>
        <v>0</v>
      </c>
      <c r="AL125" s="42">
        <f t="shared" si="58"/>
        <v>0</v>
      </c>
      <c r="AM125" s="42">
        <f t="shared" si="58"/>
        <v>0</v>
      </c>
      <c r="AN125" s="42">
        <f t="shared" si="58"/>
        <v>0</v>
      </c>
      <c r="AO125" s="47"/>
      <c r="AP125" s="28"/>
    </row>
    <row r="126" spans="1:42" s="26" customFormat="1" ht="15.75" customHeight="1" x14ac:dyDescent="0.25">
      <c r="A126" s="13"/>
      <c r="C126" s="26" t="s">
        <v>196</v>
      </c>
      <c r="D126" s="84">
        <f>Dashboard!D24</f>
        <v>4.8000000000000001E-2</v>
      </c>
      <c r="E126" s="98">
        <f>SUM(F126:AN126)</f>
        <v>2303.4384755638657</v>
      </c>
      <c r="F126" s="42">
        <f>+$D$126*F125</f>
        <v>0</v>
      </c>
      <c r="G126" s="42">
        <f>+$D$126*((F125+G125)/2)</f>
        <v>0</v>
      </c>
      <c r="H126" s="42">
        <f t="shared" ref="H126:AN126" si="59">+$D$126*((G125+H125)/2)</f>
        <v>0</v>
      </c>
      <c r="I126" s="42">
        <f t="shared" si="59"/>
        <v>0</v>
      </c>
      <c r="J126" s="42">
        <f t="shared" si="59"/>
        <v>0</v>
      </c>
      <c r="K126" s="42">
        <f t="shared" si="59"/>
        <v>0</v>
      </c>
      <c r="L126" s="42">
        <f t="shared" si="59"/>
        <v>0</v>
      </c>
      <c r="M126" s="42">
        <f t="shared" si="59"/>
        <v>0</v>
      </c>
      <c r="N126" s="42">
        <f t="shared" si="59"/>
        <v>0</v>
      </c>
      <c r="O126" s="42">
        <f t="shared" si="59"/>
        <v>0</v>
      </c>
      <c r="P126" s="42">
        <f t="shared" si="59"/>
        <v>0</v>
      </c>
      <c r="Q126" s="42">
        <f t="shared" si="59"/>
        <v>0</v>
      </c>
      <c r="R126" s="42">
        <f t="shared" si="59"/>
        <v>0</v>
      </c>
      <c r="S126" s="42">
        <f t="shared" si="59"/>
        <v>22.502375999999998</v>
      </c>
      <c r="T126" s="42">
        <f t="shared" si="59"/>
        <v>124.99550582400001</v>
      </c>
      <c r="U126" s="42">
        <f t="shared" si="59"/>
        <v>271.01703791577597</v>
      </c>
      <c r="V126" s="42">
        <f t="shared" si="59"/>
        <v>351.67069058579727</v>
      </c>
      <c r="W126" s="42">
        <f t="shared" si="59"/>
        <v>348.59817995075332</v>
      </c>
      <c r="X126" s="42">
        <f t="shared" si="59"/>
        <v>304.35971735753026</v>
      </c>
      <c r="Y126" s="42">
        <f t="shared" si="59"/>
        <v>251.27356224566265</v>
      </c>
      <c r="Z126" s="42">
        <f t="shared" si="59"/>
        <v>201.44882715937044</v>
      </c>
      <c r="AA126" s="42">
        <f t="shared" si="59"/>
        <v>163.13941354799488</v>
      </c>
      <c r="AB126" s="42">
        <f t="shared" si="59"/>
        <v>130.70406828114423</v>
      </c>
      <c r="AC126" s="42">
        <f t="shared" si="59"/>
        <v>88.617041166877542</v>
      </c>
      <c r="AD126" s="42">
        <f t="shared" si="59"/>
        <v>38.540428574090662</v>
      </c>
      <c r="AE126" s="42">
        <f t="shared" si="59"/>
        <v>6.5716269548685577</v>
      </c>
      <c r="AF126" s="42">
        <f t="shared" si="59"/>
        <v>0</v>
      </c>
      <c r="AG126" s="42">
        <f t="shared" si="59"/>
        <v>0</v>
      </c>
      <c r="AH126" s="42">
        <f t="shared" si="59"/>
        <v>0</v>
      </c>
      <c r="AI126" s="42">
        <f t="shared" si="59"/>
        <v>0</v>
      </c>
      <c r="AJ126" s="42">
        <f t="shared" si="59"/>
        <v>0</v>
      </c>
      <c r="AK126" s="42">
        <f t="shared" si="59"/>
        <v>0</v>
      </c>
      <c r="AL126" s="42">
        <f t="shared" si="59"/>
        <v>0</v>
      </c>
      <c r="AM126" s="42">
        <f t="shared" si="59"/>
        <v>0</v>
      </c>
      <c r="AN126" s="42">
        <f t="shared" si="59"/>
        <v>0</v>
      </c>
      <c r="AO126" s="27"/>
      <c r="AP126" s="28"/>
    </row>
    <row r="127" spans="1:42" s="26" customFormat="1" ht="15.75" customHeight="1" x14ac:dyDescent="0.25">
      <c r="A127" s="13"/>
      <c r="B127" s="13"/>
      <c r="C127" s="43" t="s">
        <v>198</v>
      </c>
      <c r="D127" s="43"/>
      <c r="E127" s="85">
        <f>SUM(F127:AN127)</f>
        <v>418.51491973977596</v>
      </c>
      <c r="F127" s="41">
        <f t="shared" ref="F127:AN127" si="60">IF(F3&lt;0,F126,0)</f>
        <v>0</v>
      </c>
      <c r="G127" s="41">
        <f t="shared" si="60"/>
        <v>0</v>
      </c>
      <c r="H127" s="41">
        <f t="shared" si="60"/>
        <v>0</v>
      </c>
      <c r="I127" s="41">
        <f t="shared" si="60"/>
        <v>0</v>
      </c>
      <c r="J127" s="41">
        <f t="shared" si="60"/>
        <v>0</v>
      </c>
      <c r="K127" s="41">
        <f t="shared" si="60"/>
        <v>0</v>
      </c>
      <c r="L127" s="41">
        <f t="shared" si="60"/>
        <v>0</v>
      </c>
      <c r="M127" s="41">
        <f t="shared" si="60"/>
        <v>0</v>
      </c>
      <c r="N127" s="41">
        <f t="shared" si="60"/>
        <v>0</v>
      </c>
      <c r="O127" s="41">
        <f t="shared" si="60"/>
        <v>0</v>
      </c>
      <c r="P127" s="41">
        <f t="shared" si="60"/>
        <v>0</v>
      </c>
      <c r="Q127" s="41">
        <f t="shared" si="60"/>
        <v>0</v>
      </c>
      <c r="R127" s="41">
        <f t="shared" si="60"/>
        <v>0</v>
      </c>
      <c r="S127" s="41">
        <f t="shared" si="60"/>
        <v>22.502375999999998</v>
      </c>
      <c r="T127" s="41">
        <f t="shared" si="60"/>
        <v>124.99550582400001</v>
      </c>
      <c r="U127" s="41">
        <f t="shared" si="60"/>
        <v>271.01703791577597</v>
      </c>
      <c r="V127" s="41">
        <f t="shared" si="60"/>
        <v>0</v>
      </c>
      <c r="W127" s="41">
        <f t="shared" si="60"/>
        <v>0</v>
      </c>
      <c r="X127" s="41">
        <f t="shared" si="60"/>
        <v>0</v>
      </c>
      <c r="Y127" s="41">
        <f t="shared" si="60"/>
        <v>0</v>
      </c>
      <c r="Z127" s="41">
        <f t="shared" si="60"/>
        <v>0</v>
      </c>
      <c r="AA127" s="41">
        <f t="shared" si="60"/>
        <v>0</v>
      </c>
      <c r="AB127" s="41">
        <f t="shared" si="60"/>
        <v>0</v>
      </c>
      <c r="AC127" s="41">
        <f t="shared" si="60"/>
        <v>0</v>
      </c>
      <c r="AD127" s="41">
        <f t="shared" si="60"/>
        <v>0</v>
      </c>
      <c r="AE127" s="41">
        <f t="shared" si="60"/>
        <v>0</v>
      </c>
      <c r="AF127" s="41">
        <f t="shared" si="60"/>
        <v>0</v>
      </c>
      <c r="AG127" s="41">
        <f t="shared" si="60"/>
        <v>0</v>
      </c>
      <c r="AH127" s="41">
        <f t="shared" si="60"/>
        <v>0</v>
      </c>
      <c r="AI127" s="41">
        <f t="shared" si="60"/>
        <v>0</v>
      </c>
      <c r="AJ127" s="41">
        <f t="shared" si="60"/>
        <v>0</v>
      </c>
      <c r="AK127" s="41">
        <f t="shared" si="60"/>
        <v>0</v>
      </c>
      <c r="AL127" s="41">
        <f t="shared" si="60"/>
        <v>0</v>
      </c>
      <c r="AM127" s="41">
        <f t="shared" si="60"/>
        <v>0</v>
      </c>
      <c r="AN127" s="41">
        <f t="shared" si="60"/>
        <v>0</v>
      </c>
      <c r="AO127" s="27"/>
      <c r="AP127" s="28"/>
    </row>
    <row r="128" spans="1:42" s="26" customFormat="1" ht="15.75" customHeight="1" x14ac:dyDescent="0.25">
      <c r="A128" s="13"/>
      <c r="C128" s="26" t="s">
        <v>199</v>
      </c>
      <c r="D128" s="84"/>
      <c r="E128" s="98">
        <f>SUM(F128:AN128)</f>
        <v>1884.9235558240896</v>
      </c>
      <c r="F128" s="42">
        <f>+F126-F127</f>
        <v>0</v>
      </c>
      <c r="G128" s="42">
        <f t="shared" ref="G128:AN128" si="61">+G126-G127</f>
        <v>0</v>
      </c>
      <c r="H128" s="42">
        <f t="shared" si="61"/>
        <v>0</v>
      </c>
      <c r="I128" s="42">
        <f t="shared" si="61"/>
        <v>0</v>
      </c>
      <c r="J128" s="42">
        <f t="shared" si="61"/>
        <v>0</v>
      </c>
      <c r="K128" s="42">
        <f t="shared" si="61"/>
        <v>0</v>
      </c>
      <c r="L128" s="42">
        <f t="shared" si="61"/>
        <v>0</v>
      </c>
      <c r="M128" s="42">
        <f t="shared" si="61"/>
        <v>0</v>
      </c>
      <c r="N128" s="42">
        <f t="shared" si="61"/>
        <v>0</v>
      </c>
      <c r="O128" s="42">
        <f t="shared" si="61"/>
        <v>0</v>
      </c>
      <c r="P128" s="42">
        <f t="shared" si="61"/>
        <v>0</v>
      </c>
      <c r="Q128" s="42">
        <f t="shared" si="61"/>
        <v>0</v>
      </c>
      <c r="R128" s="42">
        <f t="shared" si="61"/>
        <v>0</v>
      </c>
      <c r="S128" s="42">
        <f t="shared" si="61"/>
        <v>0</v>
      </c>
      <c r="T128" s="42">
        <f t="shared" si="61"/>
        <v>0</v>
      </c>
      <c r="U128" s="42">
        <f t="shared" si="61"/>
        <v>0</v>
      </c>
      <c r="V128" s="42">
        <f t="shared" si="61"/>
        <v>351.67069058579727</v>
      </c>
      <c r="W128" s="42">
        <f t="shared" si="61"/>
        <v>348.59817995075332</v>
      </c>
      <c r="X128" s="42">
        <f t="shared" si="61"/>
        <v>304.35971735753026</v>
      </c>
      <c r="Y128" s="42">
        <f t="shared" si="61"/>
        <v>251.27356224566265</v>
      </c>
      <c r="Z128" s="42">
        <f t="shared" si="61"/>
        <v>201.44882715937044</v>
      </c>
      <c r="AA128" s="42">
        <f t="shared" si="61"/>
        <v>163.13941354799488</v>
      </c>
      <c r="AB128" s="42">
        <f t="shared" si="61"/>
        <v>130.70406828114423</v>
      </c>
      <c r="AC128" s="42">
        <f t="shared" si="61"/>
        <v>88.617041166877542</v>
      </c>
      <c r="AD128" s="42">
        <f t="shared" si="61"/>
        <v>38.540428574090662</v>
      </c>
      <c r="AE128" s="42">
        <f t="shared" si="61"/>
        <v>6.5716269548685577</v>
      </c>
      <c r="AF128" s="42">
        <f t="shared" si="61"/>
        <v>0</v>
      </c>
      <c r="AG128" s="42">
        <f t="shared" si="61"/>
        <v>0</v>
      </c>
      <c r="AH128" s="42">
        <f t="shared" si="61"/>
        <v>0</v>
      </c>
      <c r="AI128" s="42">
        <f t="shared" si="61"/>
        <v>0</v>
      </c>
      <c r="AJ128" s="42">
        <f t="shared" si="61"/>
        <v>0</v>
      </c>
      <c r="AK128" s="42">
        <f t="shared" si="61"/>
        <v>0</v>
      </c>
      <c r="AL128" s="42">
        <f t="shared" si="61"/>
        <v>0</v>
      </c>
      <c r="AM128" s="42">
        <f t="shared" si="61"/>
        <v>0</v>
      </c>
      <c r="AN128" s="42">
        <f t="shared" si="61"/>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161</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279</v>
      </c>
      <c r="D131" s="102"/>
      <c r="E131" s="99">
        <f>SUM(F131:AN131)</f>
        <v>30381.155514165901</v>
      </c>
      <c r="F131" s="37">
        <f t="shared" ref="F131:AN131" si="62">+F75-F76-F56-F62-F54-F128-F86-F87</f>
        <v>-333.76000000000005</v>
      </c>
      <c r="G131" s="37">
        <f t="shared" si="62"/>
        <v>0</v>
      </c>
      <c r="H131" s="37">
        <f t="shared" si="62"/>
        <v>0</v>
      </c>
      <c r="I131" s="37">
        <f t="shared" si="62"/>
        <v>0</v>
      </c>
      <c r="J131" s="37">
        <f t="shared" si="62"/>
        <v>0</v>
      </c>
      <c r="K131" s="37">
        <f t="shared" si="62"/>
        <v>0</v>
      </c>
      <c r="L131" s="37">
        <f t="shared" si="62"/>
        <v>0</v>
      </c>
      <c r="M131" s="37">
        <f t="shared" si="62"/>
        <v>0</v>
      </c>
      <c r="N131" s="37">
        <f t="shared" si="62"/>
        <v>-272.22299999999996</v>
      </c>
      <c r="O131" s="37">
        <f t="shared" si="62"/>
        <v>0</v>
      </c>
      <c r="P131" s="37">
        <f t="shared" si="62"/>
        <v>0</v>
      </c>
      <c r="Q131" s="37">
        <f t="shared" si="62"/>
        <v>0</v>
      </c>
      <c r="R131" s="37">
        <f t="shared" si="62"/>
        <v>0</v>
      </c>
      <c r="S131" s="37">
        <f t="shared" si="62"/>
        <v>-300.53685999999999</v>
      </c>
      <c r="T131" s="37">
        <f t="shared" si="62"/>
        <v>-1061.1262979999999</v>
      </c>
      <c r="U131" s="37">
        <f t="shared" si="62"/>
        <v>-841.82686307999995</v>
      </c>
      <c r="V131" s="37">
        <f t="shared" si="62"/>
        <v>-519.43185155004642</v>
      </c>
      <c r="W131" s="37">
        <f t="shared" si="62"/>
        <v>1680.2774288353987</v>
      </c>
      <c r="X131" s="37">
        <f t="shared" si="62"/>
        <v>3175.5566296923457</v>
      </c>
      <c r="Y131" s="37">
        <f t="shared" si="62"/>
        <v>3298.2411117452098</v>
      </c>
      <c r="Z131" s="37">
        <f t="shared" si="62"/>
        <v>3295.3033693408715</v>
      </c>
      <c r="AA131" s="37">
        <f t="shared" si="62"/>
        <v>3092.8331773072191</v>
      </c>
      <c r="AB131" s="37">
        <f t="shared" si="62"/>
        <v>3289.4282689432166</v>
      </c>
      <c r="AC131" s="37">
        <f t="shared" si="62"/>
        <v>3682.7770240426012</v>
      </c>
      <c r="AD131" s="37">
        <f t="shared" si="62"/>
        <v>3674.6886526306571</v>
      </c>
      <c r="AE131" s="37">
        <f t="shared" si="62"/>
        <v>3116.5362775860931</v>
      </c>
      <c r="AF131" s="37">
        <f t="shared" si="62"/>
        <v>2338.4782208147326</v>
      </c>
      <c r="AG131" s="37">
        <f t="shared" si="62"/>
        <v>1866.827578038994</v>
      </c>
      <c r="AH131" s="37">
        <f t="shared" si="62"/>
        <v>1199.1126478186079</v>
      </c>
      <c r="AI131" s="37">
        <f t="shared" si="62"/>
        <v>0</v>
      </c>
      <c r="AJ131" s="37">
        <f t="shared" si="62"/>
        <v>0</v>
      </c>
      <c r="AK131" s="37">
        <f t="shared" si="62"/>
        <v>0</v>
      </c>
      <c r="AL131" s="37">
        <f t="shared" si="62"/>
        <v>0</v>
      </c>
      <c r="AM131" s="37">
        <f t="shared" si="62"/>
        <v>0</v>
      </c>
      <c r="AN131" s="37">
        <f t="shared" si="62"/>
        <v>0</v>
      </c>
      <c r="AO131" s="47"/>
      <c r="AP131" s="50"/>
    </row>
    <row r="132" spans="1:42" s="26" customFormat="1" ht="15.75" customHeight="1" x14ac:dyDescent="0.25">
      <c r="A132" s="13"/>
      <c r="B132"/>
      <c r="C132" t="s">
        <v>280</v>
      </c>
      <c r="D132"/>
      <c r="E132" s="85"/>
      <c r="F132" s="5">
        <f t="shared" ref="F132:AN132" si="63">IF(F131&lt;0,F131,0)</f>
        <v>-333.76000000000005</v>
      </c>
      <c r="G132" s="5">
        <f t="shared" si="63"/>
        <v>0</v>
      </c>
      <c r="H132" s="5">
        <f t="shared" si="63"/>
        <v>0</v>
      </c>
      <c r="I132" s="5">
        <f t="shared" si="63"/>
        <v>0</v>
      </c>
      <c r="J132" s="5">
        <f t="shared" si="63"/>
        <v>0</v>
      </c>
      <c r="K132" s="5">
        <f t="shared" si="63"/>
        <v>0</v>
      </c>
      <c r="L132" s="5">
        <f t="shared" si="63"/>
        <v>0</v>
      </c>
      <c r="M132" s="5">
        <f t="shared" si="63"/>
        <v>0</v>
      </c>
      <c r="N132" s="5">
        <f t="shared" si="63"/>
        <v>-272.22299999999996</v>
      </c>
      <c r="O132" s="5">
        <f t="shared" si="63"/>
        <v>0</v>
      </c>
      <c r="P132" s="5">
        <f t="shared" si="63"/>
        <v>0</v>
      </c>
      <c r="Q132" s="5">
        <f t="shared" si="63"/>
        <v>0</v>
      </c>
      <c r="R132" s="5">
        <f t="shared" si="63"/>
        <v>0</v>
      </c>
      <c r="S132" s="5">
        <f t="shared" si="63"/>
        <v>-300.53685999999999</v>
      </c>
      <c r="T132" s="5">
        <f t="shared" si="63"/>
        <v>-1061.1262979999999</v>
      </c>
      <c r="U132" s="5">
        <f t="shared" si="63"/>
        <v>-841.82686307999995</v>
      </c>
      <c r="V132" s="5">
        <f t="shared" si="63"/>
        <v>-519.43185155004642</v>
      </c>
      <c r="W132" s="5">
        <f t="shared" si="63"/>
        <v>0</v>
      </c>
      <c r="X132" s="5">
        <f t="shared" si="63"/>
        <v>0</v>
      </c>
      <c r="Y132" s="5">
        <f t="shared" si="63"/>
        <v>0</v>
      </c>
      <c r="Z132" s="5">
        <f t="shared" si="63"/>
        <v>0</v>
      </c>
      <c r="AA132" s="5">
        <f t="shared" si="63"/>
        <v>0</v>
      </c>
      <c r="AB132" s="5">
        <f t="shared" si="63"/>
        <v>0</v>
      </c>
      <c r="AC132" s="5">
        <f t="shared" si="63"/>
        <v>0</v>
      </c>
      <c r="AD132" s="5">
        <f t="shared" si="63"/>
        <v>0</v>
      </c>
      <c r="AE132" s="5">
        <f t="shared" si="63"/>
        <v>0</v>
      </c>
      <c r="AF132" s="5">
        <f t="shared" si="63"/>
        <v>0</v>
      </c>
      <c r="AG132" s="5">
        <f t="shared" si="63"/>
        <v>0</v>
      </c>
      <c r="AH132" s="5">
        <f t="shared" si="63"/>
        <v>0</v>
      </c>
      <c r="AI132" s="5">
        <f t="shared" si="63"/>
        <v>0</v>
      </c>
      <c r="AJ132" s="5">
        <f t="shared" si="63"/>
        <v>0</v>
      </c>
      <c r="AK132" s="5">
        <f t="shared" si="63"/>
        <v>0</v>
      </c>
      <c r="AL132" s="5">
        <f t="shared" si="63"/>
        <v>0</v>
      </c>
      <c r="AM132" s="5">
        <f t="shared" si="63"/>
        <v>0</v>
      </c>
      <c r="AN132" s="5">
        <f t="shared" si="63"/>
        <v>0</v>
      </c>
      <c r="AO132" s="27"/>
      <c r="AP132" s="28"/>
    </row>
    <row r="133" spans="1:42" s="26" customFormat="1" ht="15.75" customHeight="1" x14ac:dyDescent="0.25">
      <c r="A133" s="13"/>
      <c r="B133"/>
      <c r="C133" t="s">
        <v>281</v>
      </c>
      <c r="D133"/>
      <c r="E133" s="119"/>
      <c r="F133" s="5">
        <f>+F132</f>
        <v>-333.76000000000005</v>
      </c>
      <c r="G133" s="5">
        <f t="shared" ref="G133:AN133" si="64">+G132+F135</f>
        <v>-333.76000000000005</v>
      </c>
      <c r="H133" s="5">
        <f t="shared" si="64"/>
        <v>-333.76000000000005</v>
      </c>
      <c r="I133" s="5">
        <f t="shared" si="64"/>
        <v>-333.76000000000005</v>
      </c>
      <c r="J133" s="5">
        <f t="shared" si="64"/>
        <v>-333.76000000000005</v>
      </c>
      <c r="K133" s="5">
        <f t="shared" si="64"/>
        <v>-333.76000000000005</v>
      </c>
      <c r="L133" s="5">
        <f t="shared" si="64"/>
        <v>-333.76000000000005</v>
      </c>
      <c r="M133" s="5">
        <f t="shared" si="64"/>
        <v>-333.76000000000005</v>
      </c>
      <c r="N133" s="5">
        <f t="shared" si="64"/>
        <v>-605.98299999999995</v>
      </c>
      <c r="O133" s="5">
        <f t="shared" si="64"/>
        <v>-605.98299999999995</v>
      </c>
      <c r="P133" s="5">
        <f t="shared" si="64"/>
        <v>-605.98299999999995</v>
      </c>
      <c r="Q133" s="5">
        <f t="shared" si="64"/>
        <v>-605.98299999999995</v>
      </c>
      <c r="R133" s="5">
        <f t="shared" si="64"/>
        <v>-605.98299999999995</v>
      </c>
      <c r="S133" s="5">
        <f t="shared" si="64"/>
        <v>-906.51985999999988</v>
      </c>
      <c r="T133" s="5">
        <f t="shared" si="64"/>
        <v>-1967.6461579999998</v>
      </c>
      <c r="U133" s="5">
        <f t="shared" si="64"/>
        <v>-2809.4730210799999</v>
      </c>
      <c r="V133" s="5">
        <f t="shared" si="64"/>
        <v>-3328.9048726300462</v>
      </c>
      <c r="W133" s="5">
        <f t="shared" si="64"/>
        <v>-3328.9048726300462</v>
      </c>
      <c r="X133" s="5">
        <f t="shared" si="64"/>
        <v>-1648.6274437946474</v>
      </c>
      <c r="Y133" s="5">
        <f t="shared" si="64"/>
        <v>0</v>
      </c>
      <c r="Z133" s="5">
        <f t="shared" si="64"/>
        <v>0</v>
      </c>
      <c r="AA133" s="5">
        <f t="shared" si="64"/>
        <v>0</v>
      </c>
      <c r="AB133" s="5">
        <f t="shared" si="64"/>
        <v>0</v>
      </c>
      <c r="AC133" s="5">
        <f t="shared" si="64"/>
        <v>0</v>
      </c>
      <c r="AD133" s="5">
        <f t="shared" si="64"/>
        <v>0</v>
      </c>
      <c r="AE133" s="5">
        <f t="shared" si="64"/>
        <v>0</v>
      </c>
      <c r="AF133" s="5">
        <f t="shared" si="64"/>
        <v>0</v>
      </c>
      <c r="AG133" s="5">
        <f t="shared" si="64"/>
        <v>0</v>
      </c>
      <c r="AH133" s="5">
        <f t="shared" si="64"/>
        <v>0</v>
      </c>
      <c r="AI133" s="5">
        <f t="shared" si="64"/>
        <v>0</v>
      </c>
      <c r="AJ133" s="5">
        <f t="shared" si="64"/>
        <v>0</v>
      </c>
      <c r="AK133" s="5">
        <f t="shared" si="64"/>
        <v>0</v>
      </c>
      <c r="AL133" s="5">
        <f t="shared" si="64"/>
        <v>0</v>
      </c>
      <c r="AM133" s="5">
        <f t="shared" si="64"/>
        <v>0</v>
      </c>
      <c r="AN133" s="5">
        <f t="shared" si="64"/>
        <v>0</v>
      </c>
      <c r="AO133" s="27"/>
      <c r="AP133" s="28"/>
    </row>
    <row r="134" spans="1:42" s="26" customFormat="1" ht="15.75" customHeight="1" x14ac:dyDescent="0.25">
      <c r="A134" s="13"/>
      <c r="B134"/>
      <c r="C134" t="s">
        <v>282</v>
      </c>
      <c r="D134"/>
      <c r="E134" s="119"/>
      <c r="F134" s="5">
        <f t="shared" ref="F134:AN134" si="65">IF(F131&lt;0,0,IF(F131&gt;-F133,F133,-F131))</f>
        <v>0</v>
      </c>
      <c r="G134" s="5">
        <f t="shared" si="65"/>
        <v>0</v>
      </c>
      <c r="H134" s="5">
        <f t="shared" si="65"/>
        <v>0</v>
      </c>
      <c r="I134" s="5">
        <f t="shared" si="65"/>
        <v>0</v>
      </c>
      <c r="J134" s="5">
        <f t="shared" si="65"/>
        <v>0</v>
      </c>
      <c r="K134" s="5">
        <f t="shared" si="65"/>
        <v>0</v>
      </c>
      <c r="L134" s="5">
        <f t="shared" si="65"/>
        <v>0</v>
      </c>
      <c r="M134" s="5">
        <f t="shared" si="65"/>
        <v>0</v>
      </c>
      <c r="N134" s="5">
        <f t="shared" si="65"/>
        <v>0</v>
      </c>
      <c r="O134" s="5">
        <f t="shared" si="65"/>
        <v>0</v>
      </c>
      <c r="P134" s="5">
        <f t="shared" si="65"/>
        <v>0</v>
      </c>
      <c r="Q134" s="5">
        <f t="shared" si="65"/>
        <v>0</v>
      </c>
      <c r="R134" s="5">
        <f t="shared" si="65"/>
        <v>0</v>
      </c>
      <c r="S134" s="5">
        <f t="shared" si="65"/>
        <v>0</v>
      </c>
      <c r="T134" s="5">
        <f t="shared" si="65"/>
        <v>0</v>
      </c>
      <c r="U134" s="5">
        <f t="shared" si="65"/>
        <v>0</v>
      </c>
      <c r="V134" s="5">
        <f t="shared" si="65"/>
        <v>0</v>
      </c>
      <c r="W134" s="5">
        <f t="shared" si="65"/>
        <v>-1680.2774288353987</v>
      </c>
      <c r="X134" s="5">
        <f t="shared" si="65"/>
        <v>-1648.6274437946474</v>
      </c>
      <c r="Y134" s="5">
        <f t="shared" si="65"/>
        <v>0</v>
      </c>
      <c r="Z134" s="5">
        <f t="shared" si="65"/>
        <v>0</v>
      </c>
      <c r="AA134" s="5">
        <f t="shared" si="65"/>
        <v>0</v>
      </c>
      <c r="AB134" s="5">
        <f t="shared" si="65"/>
        <v>0</v>
      </c>
      <c r="AC134" s="5">
        <f t="shared" si="65"/>
        <v>0</v>
      </c>
      <c r="AD134" s="5">
        <f t="shared" si="65"/>
        <v>0</v>
      </c>
      <c r="AE134" s="5">
        <f t="shared" si="65"/>
        <v>0</v>
      </c>
      <c r="AF134" s="5">
        <f t="shared" si="65"/>
        <v>0</v>
      </c>
      <c r="AG134" s="5">
        <f t="shared" si="65"/>
        <v>0</v>
      </c>
      <c r="AH134" s="5">
        <f t="shared" si="65"/>
        <v>0</v>
      </c>
      <c r="AI134" s="5">
        <f t="shared" si="65"/>
        <v>0</v>
      </c>
      <c r="AJ134" s="5">
        <f t="shared" si="65"/>
        <v>0</v>
      </c>
      <c r="AK134" s="5">
        <f t="shared" si="65"/>
        <v>0</v>
      </c>
      <c r="AL134" s="5">
        <f t="shared" si="65"/>
        <v>0</v>
      </c>
      <c r="AM134" s="5">
        <f t="shared" si="65"/>
        <v>0</v>
      </c>
      <c r="AN134" s="5">
        <f t="shared" si="65"/>
        <v>0</v>
      </c>
      <c r="AO134" s="27"/>
      <c r="AP134" s="28"/>
    </row>
    <row r="135" spans="1:42" s="26" customFormat="1" ht="15.75" customHeight="1" x14ac:dyDescent="0.25">
      <c r="A135" s="13"/>
      <c r="B135"/>
      <c r="C135" t="s">
        <v>204</v>
      </c>
      <c r="D135"/>
      <c r="E135" s="119"/>
      <c r="F135" s="5">
        <f t="shared" ref="F135:AN135" si="66">+F133-F134</f>
        <v>-333.76000000000005</v>
      </c>
      <c r="G135" s="5">
        <f t="shared" si="66"/>
        <v>-333.76000000000005</v>
      </c>
      <c r="H135" s="5">
        <f t="shared" si="66"/>
        <v>-333.76000000000005</v>
      </c>
      <c r="I135" s="5">
        <f t="shared" si="66"/>
        <v>-333.76000000000005</v>
      </c>
      <c r="J135" s="5">
        <f t="shared" si="66"/>
        <v>-333.76000000000005</v>
      </c>
      <c r="K135" s="5">
        <f t="shared" si="66"/>
        <v>-333.76000000000005</v>
      </c>
      <c r="L135" s="5">
        <f t="shared" si="66"/>
        <v>-333.76000000000005</v>
      </c>
      <c r="M135" s="5">
        <f t="shared" si="66"/>
        <v>-333.76000000000005</v>
      </c>
      <c r="N135" s="5">
        <f t="shared" si="66"/>
        <v>-605.98299999999995</v>
      </c>
      <c r="O135" s="5">
        <f t="shared" si="66"/>
        <v>-605.98299999999995</v>
      </c>
      <c r="P135" s="5">
        <f t="shared" si="66"/>
        <v>-605.98299999999995</v>
      </c>
      <c r="Q135" s="5">
        <f t="shared" si="66"/>
        <v>-605.98299999999995</v>
      </c>
      <c r="R135" s="5">
        <f t="shared" si="66"/>
        <v>-605.98299999999995</v>
      </c>
      <c r="S135" s="5">
        <f t="shared" si="66"/>
        <v>-906.51985999999988</v>
      </c>
      <c r="T135" s="5">
        <f t="shared" si="66"/>
        <v>-1967.6461579999998</v>
      </c>
      <c r="U135" s="5">
        <f t="shared" si="66"/>
        <v>-2809.4730210799999</v>
      </c>
      <c r="V135" s="5">
        <f t="shared" si="66"/>
        <v>-3328.9048726300462</v>
      </c>
      <c r="W135" s="5">
        <f t="shared" si="66"/>
        <v>-1648.6274437946474</v>
      </c>
      <c r="X135" s="5">
        <f t="shared" si="66"/>
        <v>0</v>
      </c>
      <c r="Y135" s="5">
        <f t="shared" si="66"/>
        <v>0</v>
      </c>
      <c r="Z135" s="5">
        <f t="shared" si="66"/>
        <v>0</v>
      </c>
      <c r="AA135" s="5">
        <f t="shared" si="66"/>
        <v>0</v>
      </c>
      <c r="AB135" s="5">
        <f t="shared" si="66"/>
        <v>0</v>
      </c>
      <c r="AC135" s="5">
        <f t="shared" si="66"/>
        <v>0</v>
      </c>
      <c r="AD135" s="5">
        <f t="shared" si="66"/>
        <v>0</v>
      </c>
      <c r="AE135" s="5">
        <f t="shared" si="66"/>
        <v>0</v>
      </c>
      <c r="AF135" s="5">
        <f t="shared" si="66"/>
        <v>0</v>
      </c>
      <c r="AG135" s="5">
        <f t="shared" si="66"/>
        <v>0</v>
      </c>
      <c r="AH135" s="5">
        <f t="shared" si="66"/>
        <v>0</v>
      </c>
      <c r="AI135" s="5">
        <f t="shared" si="66"/>
        <v>0</v>
      </c>
      <c r="AJ135" s="5">
        <f t="shared" si="66"/>
        <v>0</v>
      </c>
      <c r="AK135" s="5">
        <f t="shared" si="66"/>
        <v>0</v>
      </c>
      <c r="AL135" s="5">
        <f t="shared" si="66"/>
        <v>0</v>
      </c>
      <c r="AM135" s="5">
        <f t="shared" si="66"/>
        <v>0</v>
      </c>
      <c r="AN135" s="5">
        <f t="shared" si="66"/>
        <v>0</v>
      </c>
      <c r="AO135" s="27"/>
      <c r="AP135" s="28"/>
    </row>
    <row r="136" spans="1:42" s="128" customFormat="1" ht="15.75" customHeight="1" x14ac:dyDescent="0.25">
      <c r="C136" s="128" t="s">
        <v>283</v>
      </c>
      <c r="E136" s="98">
        <f>SUM(F136:AN136)</f>
        <v>30381.155514165901</v>
      </c>
      <c r="F136" s="97">
        <f t="shared" ref="F136:AN136" si="67">IF(F131&lt;0,0,F131+F134)</f>
        <v>0</v>
      </c>
      <c r="G136" s="97">
        <f t="shared" si="67"/>
        <v>0</v>
      </c>
      <c r="H136" s="97">
        <f t="shared" si="67"/>
        <v>0</v>
      </c>
      <c r="I136" s="97">
        <f t="shared" si="67"/>
        <v>0</v>
      </c>
      <c r="J136" s="97">
        <f t="shared" si="67"/>
        <v>0</v>
      </c>
      <c r="K136" s="97">
        <f t="shared" si="67"/>
        <v>0</v>
      </c>
      <c r="L136" s="97">
        <f t="shared" si="67"/>
        <v>0</v>
      </c>
      <c r="M136" s="97">
        <f t="shared" si="67"/>
        <v>0</v>
      </c>
      <c r="N136" s="97">
        <f t="shared" si="67"/>
        <v>0</v>
      </c>
      <c r="O136" s="97">
        <f t="shared" si="67"/>
        <v>0</v>
      </c>
      <c r="P136" s="97">
        <f t="shared" si="67"/>
        <v>0</v>
      </c>
      <c r="Q136" s="97">
        <f t="shared" si="67"/>
        <v>0</v>
      </c>
      <c r="R136" s="97">
        <f t="shared" si="67"/>
        <v>0</v>
      </c>
      <c r="S136" s="97">
        <f t="shared" si="67"/>
        <v>0</v>
      </c>
      <c r="T136" s="97">
        <f t="shared" si="67"/>
        <v>0</v>
      </c>
      <c r="U136" s="97">
        <f t="shared" si="67"/>
        <v>0</v>
      </c>
      <c r="V136" s="97">
        <f t="shared" si="67"/>
        <v>0</v>
      </c>
      <c r="W136" s="97">
        <f t="shared" si="67"/>
        <v>0</v>
      </c>
      <c r="X136" s="97">
        <f t="shared" si="67"/>
        <v>1526.9291858976983</v>
      </c>
      <c r="Y136" s="97">
        <f t="shared" si="67"/>
        <v>3298.2411117452098</v>
      </c>
      <c r="Z136" s="97">
        <f t="shared" si="67"/>
        <v>3295.3033693408715</v>
      </c>
      <c r="AA136" s="97">
        <f t="shared" si="67"/>
        <v>3092.8331773072191</v>
      </c>
      <c r="AB136" s="97">
        <f t="shared" si="67"/>
        <v>3289.4282689432166</v>
      </c>
      <c r="AC136" s="97">
        <f t="shared" si="67"/>
        <v>3682.7770240426012</v>
      </c>
      <c r="AD136" s="97">
        <f t="shared" si="67"/>
        <v>3674.6886526306571</v>
      </c>
      <c r="AE136" s="97">
        <f t="shared" si="67"/>
        <v>3116.5362775860931</v>
      </c>
      <c r="AF136" s="97">
        <f t="shared" si="67"/>
        <v>2338.4782208147326</v>
      </c>
      <c r="AG136" s="97">
        <f t="shared" si="67"/>
        <v>1866.827578038994</v>
      </c>
      <c r="AH136" s="97">
        <f t="shared" si="67"/>
        <v>1199.1126478186079</v>
      </c>
      <c r="AI136" s="97">
        <f t="shared" si="67"/>
        <v>0</v>
      </c>
      <c r="AJ136" s="97">
        <f t="shared" si="67"/>
        <v>0</v>
      </c>
      <c r="AK136" s="97">
        <f t="shared" si="67"/>
        <v>0</v>
      </c>
      <c r="AL136" s="97">
        <f t="shared" si="67"/>
        <v>0</v>
      </c>
      <c r="AM136" s="97">
        <f t="shared" si="67"/>
        <v>0</v>
      </c>
      <c r="AN136" s="97">
        <f t="shared" si="67"/>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159</v>
      </c>
      <c r="E138" s="85">
        <f>SUM(F138:AN138)</f>
        <v>595.70893165031168</v>
      </c>
      <c r="F138" s="41">
        <f>IF(F136&lt;0,0,0.0196078431372549*F136)</f>
        <v>0</v>
      </c>
      <c r="G138" s="41">
        <f t="shared" ref="G138:AN138" si="68">IF(G136&lt;0,0,0.0196078431372549*G136)</f>
        <v>0</v>
      </c>
      <c r="H138" s="41">
        <f t="shared" si="68"/>
        <v>0</v>
      </c>
      <c r="I138" s="41">
        <f t="shared" si="68"/>
        <v>0</v>
      </c>
      <c r="J138" s="41">
        <f t="shared" si="68"/>
        <v>0</v>
      </c>
      <c r="K138" s="41">
        <f t="shared" si="68"/>
        <v>0</v>
      </c>
      <c r="L138" s="41">
        <f t="shared" si="68"/>
        <v>0</v>
      </c>
      <c r="M138" s="41">
        <f t="shared" si="68"/>
        <v>0</v>
      </c>
      <c r="N138" s="41">
        <f t="shared" si="68"/>
        <v>0</v>
      </c>
      <c r="O138" s="41">
        <f t="shared" si="68"/>
        <v>0</v>
      </c>
      <c r="P138" s="41">
        <f t="shared" si="68"/>
        <v>0</v>
      </c>
      <c r="Q138" s="41">
        <f t="shared" si="68"/>
        <v>0</v>
      </c>
      <c r="R138" s="41">
        <f t="shared" si="68"/>
        <v>0</v>
      </c>
      <c r="S138" s="41">
        <f t="shared" si="68"/>
        <v>0</v>
      </c>
      <c r="T138" s="41">
        <f t="shared" si="68"/>
        <v>0</v>
      </c>
      <c r="U138" s="41">
        <f t="shared" si="68"/>
        <v>0</v>
      </c>
      <c r="V138" s="41">
        <f t="shared" si="68"/>
        <v>0</v>
      </c>
      <c r="W138" s="41">
        <f t="shared" si="68"/>
        <v>0</v>
      </c>
      <c r="X138" s="41">
        <f t="shared" si="68"/>
        <v>29.939787958778396</v>
      </c>
      <c r="Y138" s="41">
        <f t="shared" si="68"/>
        <v>64.671394347945295</v>
      </c>
      <c r="Z138" s="41">
        <f t="shared" si="68"/>
        <v>64.613791555703358</v>
      </c>
      <c r="AA138" s="41">
        <f t="shared" si="68"/>
        <v>60.643787790337626</v>
      </c>
      <c r="AB138" s="41">
        <f t="shared" si="68"/>
        <v>64.498593508690519</v>
      </c>
      <c r="AC138" s="41">
        <f t="shared" si="68"/>
        <v>72.211314196913747</v>
      </c>
      <c r="AD138" s="41">
        <f t="shared" si="68"/>
        <v>72.052718679032495</v>
      </c>
      <c r="AE138" s="41">
        <f t="shared" si="68"/>
        <v>61.108554462472412</v>
      </c>
      <c r="AF138" s="41">
        <f t="shared" si="68"/>
        <v>45.852514133622208</v>
      </c>
      <c r="AG138" s="41">
        <f t="shared" si="68"/>
        <v>36.604462314490078</v>
      </c>
      <c r="AH138" s="41">
        <f t="shared" si="68"/>
        <v>23.512012702325645</v>
      </c>
      <c r="AI138" s="41">
        <f t="shared" si="68"/>
        <v>0</v>
      </c>
      <c r="AJ138" s="41">
        <f t="shared" si="68"/>
        <v>0</v>
      </c>
      <c r="AK138" s="41">
        <f t="shared" si="68"/>
        <v>0</v>
      </c>
      <c r="AL138" s="41">
        <f t="shared" si="68"/>
        <v>0</v>
      </c>
      <c r="AM138" s="41">
        <f t="shared" si="68"/>
        <v>0</v>
      </c>
      <c r="AN138" s="41">
        <f t="shared" si="68"/>
        <v>0</v>
      </c>
      <c r="AO138" s="32"/>
      <c r="AP138" s="28"/>
    </row>
    <row r="139" spans="1:42" ht="15.75" customHeight="1" x14ac:dyDescent="0.25">
      <c r="C139" s="20" t="s">
        <v>160</v>
      </c>
      <c r="E139" s="98">
        <f>SUM(F139:AN139)</f>
        <v>29785.446582515589</v>
      </c>
      <c r="F139" s="53">
        <f>+F136-F138</f>
        <v>0</v>
      </c>
      <c r="G139" s="53">
        <f t="shared" ref="G139:AN139" si="69">+G136-G138</f>
        <v>0</v>
      </c>
      <c r="H139" s="53">
        <f t="shared" si="69"/>
        <v>0</v>
      </c>
      <c r="I139" s="53">
        <f t="shared" si="69"/>
        <v>0</v>
      </c>
      <c r="J139" s="53">
        <f t="shared" si="69"/>
        <v>0</v>
      </c>
      <c r="K139" s="53">
        <f t="shared" si="69"/>
        <v>0</v>
      </c>
      <c r="L139" s="53">
        <f t="shared" si="69"/>
        <v>0</v>
      </c>
      <c r="M139" s="53">
        <f t="shared" si="69"/>
        <v>0</v>
      </c>
      <c r="N139" s="53">
        <f t="shared" si="69"/>
        <v>0</v>
      </c>
      <c r="O139" s="53">
        <f t="shared" si="69"/>
        <v>0</v>
      </c>
      <c r="P139" s="53">
        <f t="shared" si="69"/>
        <v>0</v>
      </c>
      <c r="Q139" s="53">
        <f t="shared" si="69"/>
        <v>0</v>
      </c>
      <c r="R139" s="53">
        <f t="shared" si="69"/>
        <v>0</v>
      </c>
      <c r="S139" s="53">
        <f t="shared" si="69"/>
        <v>0</v>
      </c>
      <c r="T139" s="53">
        <f t="shared" si="69"/>
        <v>0</v>
      </c>
      <c r="U139" s="53">
        <f t="shared" si="69"/>
        <v>0</v>
      </c>
      <c r="V139" s="53">
        <f t="shared" si="69"/>
        <v>0</v>
      </c>
      <c r="W139" s="53">
        <f t="shared" si="69"/>
        <v>0</v>
      </c>
      <c r="X139" s="53">
        <f t="shared" si="69"/>
        <v>1496.9893979389199</v>
      </c>
      <c r="Y139" s="53">
        <f t="shared" si="69"/>
        <v>3233.5697173972644</v>
      </c>
      <c r="Z139" s="53">
        <f t="shared" si="69"/>
        <v>3230.6895777851682</v>
      </c>
      <c r="AA139" s="53">
        <f t="shared" si="69"/>
        <v>3032.1893895168814</v>
      </c>
      <c r="AB139" s="53">
        <f t="shared" si="69"/>
        <v>3224.929675434526</v>
      </c>
      <c r="AC139" s="53">
        <f t="shared" si="69"/>
        <v>3610.5657098456873</v>
      </c>
      <c r="AD139" s="53">
        <f t="shared" si="69"/>
        <v>3602.6359339516248</v>
      </c>
      <c r="AE139" s="53">
        <f t="shared" si="69"/>
        <v>3055.4277231236206</v>
      </c>
      <c r="AF139" s="53">
        <f t="shared" si="69"/>
        <v>2292.6257066811104</v>
      </c>
      <c r="AG139" s="53">
        <f t="shared" si="69"/>
        <v>1830.2231157245039</v>
      </c>
      <c r="AH139" s="53">
        <f t="shared" si="69"/>
        <v>1175.6006351162823</v>
      </c>
      <c r="AI139" s="53">
        <f t="shared" si="69"/>
        <v>0</v>
      </c>
      <c r="AJ139" s="53">
        <f t="shared" si="69"/>
        <v>0</v>
      </c>
      <c r="AK139" s="53">
        <f t="shared" si="69"/>
        <v>0</v>
      </c>
      <c r="AL139" s="53">
        <f t="shared" si="69"/>
        <v>0</v>
      </c>
      <c r="AM139" s="53">
        <f t="shared" si="69"/>
        <v>0</v>
      </c>
      <c r="AN139" s="53">
        <f t="shared" si="69"/>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162</v>
      </c>
      <c r="D141" s="93">
        <f>+Dashboard!D34</f>
        <v>0.5</v>
      </c>
      <c r="E141" s="85">
        <f>SUM(F141:AN141)</f>
        <v>4222.6328128826253</v>
      </c>
      <c r="F141" s="41">
        <f t="shared" ref="F141:AN141" si="70">+F65*$D141</f>
        <v>0</v>
      </c>
      <c r="G141" s="41">
        <f t="shared" si="70"/>
        <v>0</v>
      </c>
      <c r="H141" s="41">
        <f t="shared" si="70"/>
        <v>0</v>
      </c>
      <c r="I141" s="41">
        <f t="shared" si="70"/>
        <v>0</v>
      </c>
      <c r="J141" s="41">
        <f t="shared" si="70"/>
        <v>0</v>
      </c>
      <c r="K141" s="41">
        <f t="shared" si="70"/>
        <v>0</v>
      </c>
      <c r="L141" s="41">
        <f t="shared" si="70"/>
        <v>0</v>
      </c>
      <c r="M141" s="41">
        <f t="shared" si="70"/>
        <v>0</v>
      </c>
      <c r="N141" s="41">
        <f t="shared" si="70"/>
        <v>0</v>
      </c>
      <c r="O141" s="41">
        <f t="shared" si="70"/>
        <v>0</v>
      </c>
      <c r="P141" s="41">
        <f t="shared" si="70"/>
        <v>0</v>
      </c>
      <c r="Q141" s="41">
        <f t="shared" si="70"/>
        <v>0</v>
      </c>
      <c r="R141" s="41">
        <f t="shared" si="70"/>
        <v>0</v>
      </c>
      <c r="S141" s="41">
        <f t="shared" si="70"/>
        <v>501.67540799999995</v>
      </c>
      <c r="T141" s="41">
        <f t="shared" si="70"/>
        <v>1771.3000943999998</v>
      </c>
      <c r="U141" s="41">
        <f t="shared" si="70"/>
        <v>1405.2314082239998</v>
      </c>
      <c r="V141" s="41">
        <f t="shared" si="70"/>
        <v>286.66720727769598</v>
      </c>
      <c r="W141" s="41">
        <f t="shared" si="70"/>
        <v>0</v>
      </c>
      <c r="X141" s="41">
        <f t="shared" si="70"/>
        <v>0</v>
      </c>
      <c r="Y141" s="41">
        <f t="shared" si="70"/>
        <v>0</v>
      </c>
      <c r="Z141" s="41">
        <f t="shared" si="70"/>
        <v>32.614200255754973</v>
      </c>
      <c r="AA141" s="41">
        <f t="shared" si="70"/>
        <v>115.15321474916563</v>
      </c>
      <c r="AB141" s="41">
        <f t="shared" si="70"/>
        <v>91.354883701004738</v>
      </c>
      <c r="AC141" s="41">
        <f t="shared" si="70"/>
        <v>18.636396275004966</v>
      </c>
      <c r="AD141" s="41">
        <f t="shared" si="70"/>
        <v>0</v>
      </c>
      <c r="AE141" s="41">
        <f t="shared" si="70"/>
        <v>0</v>
      </c>
      <c r="AF141" s="41">
        <f t="shared" si="70"/>
        <v>0</v>
      </c>
      <c r="AG141" s="41">
        <f t="shared" si="70"/>
        <v>0</v>
      </c>
      <c r="AH141" s="41">
        <f t="shared" si="70"/>
        <v>0</v>
      </c>
      <c r="AI141" s="41">
        <f t="shared" si="70"/>
        <v>0</v>
      </c>
      <c r="AJ141" s="41">
        <f t="shared" si="70"/>
        <v>0</v>
      </c>
      <c r="AK141" s="41">
        <f t="shared" si="70"/>
        <v>0</v>
      </c>
      <c r="AL141" s="41">
        <f t="shared" si="70"/>
        <v>0</v>
      </c>
      <c r="AM141" s="41">
        <f t="shared" si="70"/>
        <v>0</v>
      </c>
      <c r="AN141" s="41">
        <f t="shared" si="70"/>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192</v>
      </c>
      <c r="D143" s="116"/>
      <c r="E143" s="99">
        <f>SUM(F143:AN143)</f>
        <v>24879.43981367067</v>
      </c>
      <c r="F143" s="41">
        <f>MAX(0.85*(F139)-F141*1.7,0)</f>
        <v>0</v>
      </c>
      <c r="G143" s="41">
        <f t="shared" ref="G143:AN143" si="71">MAX(0.85*(G139)-G141*1.7,0)</f>
        <v>0</v>
      </c>
      <c r="H143" s="41">
        <f t="shared" si="71"/>
        <v>0</v>
      </c>
      <c r="I143" s="41">
        <f t="shared" si="71"/>
        <v>0</v>
      </c>
      <c r="J143" s="41">
        <f t="shared" si="71"/>
        <v>0</v>
      </c>
      <c r="K143" s="41">
        <f t="shared" si="71"/>
        <v>0</v>
      </c>
      <c r="L143" s="41">
        <f t="shared" si="71"/>
        <v>0</v>
      </c>
      <c r="M143" s="41">
        <f t="shared" si="71"/>
        <v>0</v>
      </c>
      <c r="N143" s="41">
        <f t="shared" si="71"/>
        <v>0</v>
      </c>
      <c r="O143" s="41">
        <f>MAX(0.85*(O139)-O141*1.7,0)</f>
        <v>0</v>
      </c>
      <c r="P143" s="41">
        <f t="shared" si="71"/>
        <v>0</v>
      </c>
      <c r="Q143" s="41">
        <f t="shared" si="71"/>
        <v>0</v>
      </c>
      <c r="R143" s="41">
        <f t="shared" si="71"/>
        <v>0</v>
      </c>
      <c r="S143" s="41">
        <f t="shared" si="71"/>
        <v>0</v>
      </c>
      <c r="T143" s="41">
        <f t="shared" si="71"/>
        <v>0</v>
      </c>
      <c r="U143" s="41">
        <f t="shared" si="71"/>
        <v>0</v>
      </c>
      <c r="V143" s="41">
        <f t="shared" si="71"/>
        <v>0</v>
      </c>
      <c r="W143" s="41">
        <f t="shared" si="71"/>
        <v>0</v>
      </c>
      <c r="X143" s="41">
        <f t="shared" si="71"/>
        <v>1272.4409882480818</v>
      </c>
      <c r="Y143" s="41">
        <f t="shared" si="71"/>
        <v>2748.5342597876747</v>
      </c>
      <c r="Z143" s="41">
        <f t="shared" si="71"/>
        <v>2690.6420006826093</v>
      </c>
      <c r="AA143" s="41">
        <f t="shared" si="71"/>
        <v>2381.6005160157674</v>
      </c>
      <c r="AB143" s="41">
        <f t="shared" si="71"/>
        <v>2585.8869218276391</v>
      </c>
      <c r="AC143" s="41">
        <f t="shared" si="71"/>
        <v>3037.2989797013256</v>
      </c>
      <c r="AD143" s="41">
        <f t="shared" si="71"/>
        <v>3062.2405438588812</v>
      </c>
      <c r="AE143" s="41">
        <f t="shared" si="71"/>
        <v>2597.1135646550774</v>
      </c>
      <c r="AF143" s="41">
        <f t="shared" si="71"/>
        <v>1948.7318506789438</v>
      </c>
      <c r="AG143" s="41">
        <f t="shared" si="71"/>
        <v>1555.6896483658284</v>
      </c>
      <c r="AH143" s="41">
        <f t="shared" si="71"/>
        <v>999.26053984883993</v>
      </c>
      <c r="AI143" s="41">
        <f t="shared" si="71"/>
        <v>0</v>
      </c>
      <c r="AJ143" s="41">
        <f t="shared" si="71"/>
        <v>0</v>
      </c>
      <c r="AK143" s="41">
        <f t="shared" si="71"/>
        <v>0</v>
      </c>
      <c r="AL143" s="41">
        <f t="shared" si="71"/>
        <v>0</v>
      </c>
      <c r="AM143" s="41">
        <f t="shared" si="71"/>
        <v>0</v>
      </c>
      <c r="AN143" s="41">
        <f t="shared" si="71"/>
        <v>0</v>
      </c>
      <c r="AO143" s="47"/>
      <c r="AP143" s="117"/>
    </row>
    <row r="144" spans="1:42" s="49" customFormat="1" ht="15.75" customHeight="1" x14ac:dyDescent="0.25">
      <c r="A144" s="48"/>
      <c r="B144" s="48"/>
      <c r="C144" s="43" t="s">
        <v>164</v>
      </c>
      <c r="D144" s="102"/>
      <c r="E144" s="99">
        <f>SUM(F144:AN144)</f>
        <v>57007.757776307386</v>
      </c>
      <c r="F144" s="41">
        <f>(F103+F141+F70)</f>
        <v>0</v>
      </c>
      <c r="G144" s="41">
        <f t="shared" ref="G144:AN144" si="72">(G103+G141+G70+F145)</f>
        <v>0</v>
      </c>
      <c r="H144" s="41">
        <f t="shared" si="72"/>
        <v>0</v>
      </c>
      <c r="I144" s="41">
        <f t="shared" si="72"/>
        <v>0</v>
      </c>
      <c r="J144" s="41">
        <f t="shared" si="72"/>
        <v>0</v>
      </c>
      <c r="K144" s="41">
        <f t="shared" si="72"/>
        <v>0</v>
      </c>
      <c r="L144" s="41">
        <f t="shared" si="72"/>
        <v>0</v>
      </c>
      <c r="M144" s="41">
        <f t="shared" si="72"/>
        <v>0</v>
      </c>
      <c r="N144" s="41">
        <f t="shared" si="72"/>
        <v>0</v>
      </c>
      <c r="O144" s="41">
        <f t="shared" si="72"/>
        <v>0</v>
      </c>
      <c r="P144" s="41">
        <f t="shared" si="72"/>
        <v>0</v>
      </c>
      <c r="Q144" s="41">
        <f t="shared" si="72"/>
        <v>0</v>
      </c>
      <c r="R144" s="41">
        <f t="shared" si="72"/>
        <v>0</v>
      </c>
      <c r="S144" s="41">
        <f t="shared" si="72"/>
        <v>501.67540799999995</v>
      </c>
      <c r="T144" s="41">
        <f t="shared" si="72"/>
        <v>2272.9755023999996</v>
      </c>
      <c r="U144" s="41">
        <f t="shared" si="72"/>
        <v>3678.2069106239996</v>
      </c>
      <c r="V144" s="41">
        <f t="shared" si="72"/>
        <v>5564.2171260079849</v>
      </c>
      <c r="W144" s="41">
        <f t="shared" si="72"/>
        <v>7201.1864610806379</v>
      </c>
      <c r="X144" s="41">
        <f t="shared" si="72"/>
        <v>8865.3335270309744</v>
      </c>
      <c r="Y144" s="41">
        <f t="shared" si="72"/>
        <v>9258.9437874782925</v>
      </c>
      <c r="Z144" s="41">
        <f t="shared" si="72"/>
        <v>8224.3259933528716</v>
      </c>
      <c r="AA144" s="41">
        <f t="shared" si="72"/>
        <v>5792.8529625236506</v>
      </c>
      <c r="AB144" s="41">
        <f t="shared" si="72"/>
        <v>3686.3119329539973</v>
      </c>
      <c r="AC144" s="41">
        <f t="shared" si="72"/>
        <v>1314.1627253677998</v>
      </c>
      <c r="AD144" s="41">
        <f t="shared" si="72"/>
        <v>196.11429866996411</v>
      </c>
      <c r="AE144" s="41">
        <f t="shared" si="72"/>
        <v>175.8580300678907</v>
      </c>
      <c r="AF144" s="41">
        <f t="shared" si="72"/>
        <v>119.33426546458088</v>
      </c>
      <c r="AG144" s="41">
        <f t="shared" si="72"/>
        <v>81.584353610761895</v>
      </c>
      <c r="AH144" s="41">
        <f t="shared" si="72"/>
        <v>74.674491673979119</v>
      </c>
      <c r="AI144" s="41">
        <f t="shared" si="72"/>
        <v>1.1368683772161603E-13</v>
      </c>
      <c r="AJ144" s="41">
        <f t="shared" si="72"/>
        <v>1.1368683772161603E-13</v>
      </c>
      <c r="AK144" s="41">
        <f t="shared" si="72"/>
        <v>1.1368683772161603E-13</v>
      </c>
      <c r="AL144" s="41">
        <f t="shared" si="72"/>
        <v>1.1368683772161603E-13</v>
      </c>
      <c r="AM144" s="41">
        <f t="shared" si="72"/>
        <v>1.1368683772161603E-13</v>
      </c>
      <c r="AN144" s="41">
        <f t="shared" si="72"/>
        <v>1.1368683772161603E-13</v>
      </c>
      <c r="AO144" s="47"/>
      <c r="AP144" s="50"/>
    </row>
    <row r="145" spans="1:42" s="54" customFormat="1" ht="15.75" customHeight="1" x14ac:dyDescent="0.25">
      <c r="A145" s="115"/>
      <c r="B145" s="115"/>
      <c r="C145" s="20" t="s">
        <v>165</v>
      </c>
      <c r="D145" s="116"/>
      <c r="E145" s="189">
        <f>SUM(F145:AN145)</f>
        <v>43366.924924890634</v>
      </c>
      <c r="F145" s="42">
        <f>+IF(F143&lt;F144,F144-F143,0)</f>
        <v>0</v>
      </c>
      <c r="G145" s="42">
        <f t="shared" ref="G145:AN145" si="73">+IF(G143&lt;G144,G144-G143,0)</f>
        <v>0</v>
      </c>
      <c r="H145" s="42">
        <f t="shared" si="73"/>
        <v>0</v>
      </c>
      <c r="I145" s="42">
        <f t="shared" si="73"/>
        <v>0</v>
      </c>
      <c r="J145" s="42">
        <f t="shared" si="73"/>
        <v>0</v>
      </c>
      <c r="K145" s="42">
        <f t="shared" si="73"/>
        <v>0</v>
      </c>
      <c r="L145" s="42">
        <f t="shared" si="73"/>
        <v>0</v>
      </c>
      <c r="M145" s="42">
        <f t="shared" si="73"/>
        <v>0</v>
      </c>
      <c r="N145" s="42">
        <f t="shared" si="73"/>
        <v>0</v>
      </c>
      <c r="O145" s="42">
        <f t="shared" si="73"/>
        <v>0</v>
      </c>
      <c r="P145" s="42">
        <f t="shared" si="73"/>
        <v>0</v>
      </c>
      <c r="Q145" s="42">
        <f t="shared" si="73"/>
        <v>0</v>
      </c>
      <c r="R145" s="42">
        <f t="shared" si="73"/>
        <v>0</v>
      </c>
      <c r="S145" s="42">
        <f t="shared" si="73"/>
        <v>501.67540799999995</v>
      </c>
      <c r="T145" s="42">
        <f t="shared" si="73"/>
        <v>2272.9755023999996</v>
      </c>
      <c r="U145" s="42">
        <f t="shared" si="73"/>
        <v>3678.2069106239996</v>
      </c>
      <c r="V145" s="42">
        <f t="shared" si="73"/>
        <v>5564.2171260079849</v>
      </c>
      <c r="W145" s="42">
        <f t="shared" si="73"/>
        <v>7201.1864610806379</v>
      </c>
      <c r="X145" s="42">
        <f t="shared" si="73"/>
        <v>7592.8925387828931</v>
      </c>
      <c r="Y145" s="42">
        <f t="shared" si="73"/>
        <v>6510.4095276906173</v>
      </c>
      <c r="Z145" s="42">
        <f t="shared" si="73"/>
        <v>5533.6839926702623</v>
      </c>
      <c r="AA145" s="42">
        <f t="shared" si="73"/>
        <v>3411.2524465078832</v>
      </c>
      <c r="AB145" s="42">
        <f t="shared" si="73"/>
        <v>1100.4250111263582</v>
      </c>
      <c r="AC145" s="42">
        <f t="shared" si="73"/>
        <v>0</v>
      </c>
      <c r="AD145" s="42">
        <f t="shared" si="73"/>
        <v>0</v>
      </c>
      <c r="AE145" s="42">
        <f t="shared" si="73"/>
        <v>0</v>
      </c>
      <c r="AF145" s="42">
        <f t="shared" si="73"/>
        <v>0</v>
      </c>
      <c r="AG145" s="42">
        <f t="shared" si="73"/>
        <v>0</v>
      </c>
      <c r="AH145" s="42">
        <f t="shared" si="73"/>
        <v>0</v>
      </c>
      <c r="AI145" s="42">
        <f t="shared" si="73"/>
        <v>1.1368683772161603E-13</v>
      </c>
      <c r="AJ145" s="42">
        <f t="shared" si="73"/>
        <v>1.1368683772161603E-13</v>
      </c>
      <c r="AK145" s="42">
        <f t="shared" si="73"/>
        <v>1.1368683772161603E-13</v>
      </c>
      <c r="AL145" s="42">
        <f t="shared" si="73"/>
        <v>1.1368683772161603E-13</v>
      </c>
      <c r="AM145" s="42">
        <f t="shared" si="73"/>
        <v>1.1368683772161603E-13</v>
      </c>
      <c r="AN145" s="161">
        <f t="shared" si="73"/>
        <v>1.1368683772161603E-13</v>
      </c>
      <c r="AO145" s="47"/>
      <c r="AP145" s="117"/>
    </row>
    <row r="146" spans="1:42" s="116" customFormat="1" ht="15.75" customHeight="1" x14ac:dyDescent="0.25">
      <c r="A146" s="162"/>
      <c r="B146" s="162"/>
      <c r="C146" s="20" t="s">
        <v>166</v>
      </c>
      <c r="E146" s="99">
        <f>SUM(F146:AN146)</f>
        <v>13640.83285141675</v>
      </c>
      <c r="F146" s="163">
        <f>MIN(F143,F144)</f>
        <v>0</v>
      </c>
      <c r="G146" s="163">
        <f t="shared" ref="G146:AN146" si="74">MIN(G143,G144)</f>
        <v>0</v>
      </c>
      <c r="H146" s="163">
        <f t="shared" si="74"/>
        <v>0</v>
      </c>
      <c r="I146" s="163">
        <f t="shared" si="74"/>
        <v>0</v>
      </c>
      <c r="J146" s="163">
        <f t="shared" si="74"/>
        <v>0</v>
      </c>
      <c r="K146" s="163">
        <f t="shared" si="74"/>
        <v>0</v>
      </c>
      <c r="L146" s="163">
        <f t="shared" si="74"/>
        <v>0</v>
      </c>
      <c r="M146" s="163">
        <f t="shared" si="74"/>
        <v>0</v>
      </c>
      <c r="N146" s="163">
        <f t="shared" si="74"/>
        <v>0</v>
      </c>
      <c r="O146" s="163">
        <f t="shared" si="74"/>
        <v>0</v>
      </c>
      <c r="P146" s="163">
        <f t="shared" si="74"/>
        <v>0</v>
      </c>
      <c r="Q146" s="163">
        <f t="shared" si="74"/>
        <v>0</v>
      </c>
      <c r="R146" s="163">
        <f t="shared" si="74"/>
        <v>0</v>
      </c>
      <c r="S146" s="163">
        <f t="shared" si="74"/>
        <v>0</v>
      </c>
      <c r="T146" s="163">
        <f t="shared" si="74"/>
        <v>0</v>
      </c>
      <c r="U146" s="163">
        <f t="shared" si="74"/>
        <v>0</v>
      </c>
      <c r="V146" s="163">
        <f t="shared" si="74"/>
        <v>0</v>
      </c>
      <c r="W146" s="163">
        <f t="shared" si="74"/>
        <v>0</v>
      </c>
      <c r="X146" s="163">
        <f t="shared" si="74"/>
        <v>1272.4409882480818</v>
      </c>
      <c r="Y146" s="163">
        <f t="shared" si="74"/>
        <v>2748.5342597876747</v>
      </c>
      <c r="Z146" s="163">
        <f t="shared" si="74"/>
        <v>2690.6420006826093</v>
      </c>
      <c r="AA146" s="163">
        <f t="shared" si="74"/>
        <v>2381.6005160157674</v>
      </c>
      <c r="AB146" s="163">
        <f t="shared" si="74"/>
        <v>2585.8869218276391</v>
      </c>
      <c r="AC146" s="163">
        <f t="shared" si="74"/>
        <v>1314.1627253677998</v>
      </c>
      <c r="AD146" s="163">
        <f t="shared" si="74"/>
        <v>196.11429866996411</v>
      </c>
      <c r="AE146" s="163">
        <f t="shared" si="74"/>
        <v>175.8580300678907</v>
      </c>
      <c r="AF146" s="163">
        <f t="shared" si="74"/>
        <v>119.33426546458088</v>
      </c>
      <c r="AG146" s="163">
        <f t="shared" si="74"/>
        <v>81.584353610761895</v>
      </c>
      <c r="AH146" s="163">
        <f t="shared" si="74"/>
        <v>74.674491673979119</v>
      </c>
      <c r="AI146" s="163">
        <f t="shared" si="74"/>
        <v>0</v>
      </c>
      <c r="AJ146" s="163">
        <f t="shared" si="74"/>
        <v>0</v>
      </c>
      <c r="AK146" s="163">
        <f t="shared" si="74"/>
        <v>0</v>
      </c>
      <c r="AL146" s="163">
        <f t="shared" si="74"/>
        <v>0</v>
      </c>
      <c r="AM146" s="163">
        <f t="shared" si="74"/>
        <v>0</v>
      </c>
      <c r="AN146" s="164">
        <f t="shared" si="74"/>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167</v>
      </c>
      <c r="D148" s="116"/>
      <c r="E148" s="99">
        <f>SUM(F148:AN148)</f>
        <v>16144.61373109884</v>
      </c>
      <c r="F148" s="41">
        <f>+F139-F146</f>
        <v>0</v>
      </c>
      <c r="G148" s="41">
        <f t="shared" ref="G148:AM148" si="75">+G139-G146</f>
        <v>0</v>
      </c>
      <c r="H148" s="41">
        <f t="shared" si="75"/>
        <v>0</v>
      </c>
      <c r="I148" s="41">
        <f t="shared" si="75"/>
        <v>0</v>
      </c>
      <c r="J148" s="41">
        <f t="shared" si="75"/>
        <v>0</v>
      </c>
      <c r="K148" s="41">
        <f t="shared" si="75"/>
        <v>0</v>
      </c>
      <c r="L148" s="41">
        <f t="shared" si="75"/>
        <v>0</v>
      </c>
      <c r="M148" s="41">
        <f t="shared" si="75"/>
        <v>0</v>
      </c>
      <c r="N148" s="41">
        <f t="shared" si="75"/>
        <v>0</v>
      </c>
      <c r="O148" s="41">
        <f t="shared" si="75"/>
        <v>0</v>
      </c>
      <c r="P148" s="41">
        <f t="shared" si="75"/>
        <v>0</v>
      </c>
      <c r="Q148" s="41">
        <f t="shared" si="75"/>
        <v>0</v>
      </c>
      <c r="R148" s="41">
        <f t="shared" si="75"/>
        <v>0</v>
      </c>
      <c r="S148" s="41">
        <f t="shared" si="75"/>
        <v>0</v>
      </c>
      <c r="T148" s="41">
        <f t="shared" si="75"/>
        <v>0</v>
      </c>
      <c r="U148" s="41">
        <f t="shared" si="75"/>
        <v>0</v>
      </c>
      <c r="V148" s="41">
        <f t="shared" si="75"/>
        <v>0</v>
      </c>
      <c r="W148" s="41">
        <f t="shared" si="75"/>
        <v>0</v>
      </c>
      <c r="X148" s="41">
        <f t="shared" si="75"/>
        <v>224.54840969083807</v>
      </c>
      <c r="Y148" s="41">
        <f t="shared" si="75"/>
        <v>485.03545760958968</v>
      </c>
      <c r="Z148" s="41">
        <f t="shared" si="75"/>
        <v>540.04757710255899</v>
      </c>
      <c r="AA148" s="41">
        <f t="shared" si="75"/>
        <v>650.58887350111399</v>
      </c>
      <c r="AB148" s="41">
        <f t="shared" si="75"/>
        <v>639.04275360688689</v>
      </c>
      <c r="AC148" s="41">
        <f t="shared" si="75"/>
        <v>2296.4029844778875</v>
      </c>
      <c r="AD148" s="41">
        <f t="shared" si="75"/>
        <v>3406.5216352816606</v>
      </c>
      <c r="AE148" s="41">
        <f t="shared" si="75"/>
        <v>2879.5696930557297</v>
      </c>
      <c r="AF148" s="41">
        <f t="shared" si="75"/>
        <v>2173.2914412165296</v>
      </c>
      <c r="AG148" s="41">
        <f t="shared" si="75"/>
        <v>1748.6387621137421</v>
      </c>
      <c r="AH148" s="41">
        <f t="shared" si="75"/>
        <v>1100.9261434423031</v>
      </c>
      <c r="AI148" s="41">
        <f t="shared" si="75"/>
        <v>0</v>
      </c>
      <c r="AJ148" s="41">
        <f t="shared" si="75"/>
        <v>0</v>
      </c>
      <c r="AK148" s="41">
        <f t="shared" si="75"/>
        <v>0</v>
      </c>
      <c r="AL148" s="41">
        <f t="shared" si="75"/>
        <v>0</v>
      </c>
      <c r="AM148" s="41">
        <f t="shared" si="75"/>
        <v>0</v>
      </c>
      <c r="AN148" s="41">
        <f>+AN139-AN146</f>
        <v>0</v>
      </c>
      <c r="AO148" s="47"/>
      <c r="AP148" s="117"/>
    </row>
    <row r="149" spans="1:42" s="26" customFormat="1" ht="15.75" customHeight="1" x14ac:dyDescent="0.25">
      <c r="A149" s="13"/>
      <c r="C149" s="26" t="s">
        <v>168</v>
      </c>
      <c r="D149" s="93">
        <f>+Dashboard!D35</f>
        <v>0.5</v>
      </c>
      <c r="E149" s="98">
        <f>SUM(F149:AN149)</f>
        <v>8539.3730040450537</v>
      </c>
      <c r="F149" s="42">
        <f>+F148*$D149+D151</f>
        <v>0</v>
      </c>
      <c r="G149" s="42">
        <f t="shared" ref="G149:AN149" si="76">+G148*$D149+F151</f>
        <v>0</v>
      </c>
      <c r="H149" s="42">
        <f t="shared" si="76"/>
        <v>0</v>
      </c>
      <c r="I149" s="42">
        <f t="shared" si="76"/>
        <v>0</v>
      </c>
      <c r="J149" s="42">
        <f t="shared" si="76"/>
        <v>0</v>
      </c>
      <c r="K149" s="42">
        <f t="shared" si="76"/>
        <v>0</v>
      </c>
      <c r="L149" s="42">
        <f t="shared" si="76"/>
        <v>0</v>
      </c>
      <c r="M149" s="42">
        <f t="shared" si="76"/>
        <v>0</v>
      </c>
      <c r="N149" s="42">
        <f t="shared" si="76"/>
        <v>0</v>
      </c>
      <c r="O149" s="42">
        <f t="shared" si="76"/>
        <v>0</v>
      </c>
      <c r="P149" s="42">
        <f t="shared" si="76"/>
        <v>0</v>
      </c>
      <c r="Q149" s="42">
        <f t="shared" si="76"/>
        <v>0</v>
      </c>
      <c r="R149" s="42">
        <f t="shared" si="76"/>
        <v>0</v>
      </c>
      <c r="S149" s="42">
        <f t="shared" si="76"/>
        <v>0</v>
      </c>
      <c r="T149" s="42">
        <f t="shared" si="76"/>
        <v>0</v>
      </c>
      <c r="U149" s="42">
        <f t="shared" si="76"/>
        <v>0</v>
      </c>
      <c r="V149" s="42">
        <f t="shared" si="76"/>
        <v>0</v>
      </c>
      <c r="W149" s="42">
        <f t="shared" si="76"/>
        <v>0</v>
      </c>
      <c r="X149" s="42">
        <f t="shared" si="76"/>
        <v>112.27420484541904</v>
      </c>
      <c r="Y149" s="42">
        <f t="shared" si="76"/>
        <v>354.79193365021388</v>
      </c>
      <c r="Z149" s="42">
        <f t="shared" si="76"/>
        <v>624.81572220149337</v>
      </c>
      <c r="AA149" s="42">
        <f t="shared" si="76"/>
        <v>325.294436750557</v>
      </c>
      <c r="AB149" s="42">
        <f t="shared" si="76"/>
        <v>319.52137680344345</v>
      </c>
      <c r="AC149" s="42">
        <f t="shared" si="76"/>
        <v>1148.2014922389437</v>
      </c>
      <c r="AD149" s="42">
        <f t="shared" si="76"/>
        <v>1703.2608176408303</v>
      </c>
      <c r="AE149" s="42">
        <f t="shared" si="76"/>
        <v>1439.7848465278648</v>
      </c>
      <c r="AF149" s="42">
        <f t="shared" si="76"/>
        <v>1086.6457206082648</v>
      </c>
      <c r="AG149" s="42">
        <f t="shared" si="76"/>
        <v>874.31938105687107</v>
      </c>
      <c r="AH149" s="42">
        <f t="shared" si="76"/>
        <v>550.46307172115155</v>
      </c>
      <c r="AI149" s="42">
        <f t="shared" si="76"/>
        <v>0</v>
      </c>
      <c r="AJ149" s="42">
        <f t="shared" si="76"/>
        <v>0</v>
      </c>
      <c r="AK149" s="42">
        <f t="shared" si="76"/>
        <v>0</v>
      </c>
      <c r="AL149" s="42">
        <f t="shared" si="76"/>
        <v>0</v>
      </c>
      <c r="AM149" s="42">
        <f t="shared" si="76"/>
        <v>0</v>
      </c>
      <c r="AN149" s="42">
        <f t="shared" si="76"/>
        <v>0</v>
      </c>
      <c r="AO149" s="27"/>
      <c r="AP149" s="28" t="s">
        <v>170</v>
      </c>
    </row>
    <row r="150" spans="1:42" s="54" customFormat="1" ht="15.75" customHeight="1" x14ac:dyDescent="0.25">
      <c r="A150" s="115"/>
      <c r="B150" s="115"/>
      <c r="C150" s="20" t="s">
        <v>169</v>
      </c>
      <c r="D150" s="116"/>
      <c r="E150" s="99">
        <f>SUM(F150:AN150)</f>
        <v>22847.879031455868</v>
      </c>
      <c r="F150" s="41">
        <f t="shared" ref="F150:AN150" si="77">+F77-F116</f>
        <v>0</v>
      </c>
      <c r="G150" s="41">
        <f t="shared" si="77"/>
        <v>0</v>
      </c>
      <c r="H150" s="41">
        <f t="shared" si="77"/>
        <v>0</v>
      </c>
      <c r="I150" s="41">
        <f t="shared" si="77"/>
        <v>0</v>
      </c>
      <c r="J150" s="41">
        <f t="shared" si="77"/>
        <v>0</v>
      </c>
      <c r="K150" s="41">
        <f t="shared" si="77"/>
        <v>0</v>
      </c>
      <c r="L150" s="41">
        <f t="shared" si="77"/>
        <v>0</v>
      </c>
      <c r="M150" s="41">
        <f t="shared" si="77"/>
        <v>0</v>
      </c>
      <c r="N150" s="41">
        <f t="shared" si="77"/>
        <v>0</v>
      </c>
      <c r="O150" s="41">
        <f t="shared" si="77"/>
        <v>0</v>
      </c>
      <c r="P150" s="41">
        <f t="shared" si="77"/>
        <v>0</v>
      </c>
      <c r="Q150" s="41">
        <f t="shared" si="77"/>
        <v>0</v>
      </c>
      <c r="R150" s="41">
        <f t="shared" si="77"/>
        <v>0</v>
      </c>
      <c r="S150" s="41">
        <f t="shared" si="77"/>
        <v>0</v>
      </c>
      <c r="T150" s="41">
        <f t="shared" si="77"/>
        <v>0</v>
      </c>
      <c r="U150" s="41">
        <f t="shared" si="77"/>
        <v>0</v>
      </c>
      <c r="V150" s="41">
        <f t="shared" si="77"/>
        <v>0</v>
      </c>
      <c r="W150" s="41">
        <f t="shared" si="77"/>
        <v>0</v>
      </c>
      <c r="X150" s="41">
        <f t="shared" si="77"/>
        <v>0</v>
      </c>
      <c r="Y150" s="41">
        <f t="shared" si="77"/>
        <v>0</v>
      </c>
      <c r="Z150" s="41">
        <f t="shared" si="77"/>
        <v>1330.0117210517174</v>
      </c>
      <c r="AA150" s="41">
        <f t="shared" si="77"/>
        <v>3111.9568357509916</v>
      </c>
      <c r="AB150" s="41">
        <f t="shared" si="77"/>
        <v>3236.4277344792517</v>
      </c>
      <c r="AC150" s="41">
        <f t="shared" si="77"/>
        <v>3576.2927472430429</v>
      </c>
      <c r="AD150" s="41">
        <f t="shared" si="77"/>
        <v>3517.1147825347844</v>
      </c>
      <c r="AE150" s="41">
        <f t="shared" si="77"/>
        <v>2947.2498744730706</v>
      </c>
      <c r="AF150" s="41">
        <f t="shared" si="77"/>
        <v>2219.1439553501514</v>
      </c>
      <c r="AG150" s="41">
        <f t="shared" si="77"/>
        <v>1785.2432244282318</v>
      </c>
      <c r="AH150" s="41">
        <f t="shared" si="77"/>
        <v>1124.4381561446289</v>
      </c>
      <c r="AI150" s="41">
        <f t="shared" si="77"/>
        <v>0</v>
      </c>
      <c r="AJ150" s="41">
        <f t="shared" si="77"/>
        <v>0</v>
      </c>
      <c r="AK150" s="41">
        <f t="shared" si="77"/>
        <v>0</v>
      </c>
      <c r="AL150" s="41">
        <f t="shared" si="77"/>
        <v>0</v>
      </c>
      <c r="AM150" s="41">
        <f t="shared" si="77"/>
        <v>0</v>
      </c>
      <c r="AN150" s="41">
        <f t="shared" si="77"/>
        <v>0</v>
      </c>
      <c r="AO150" s="47"/>
      <c r="AP150" s="117"/>
    </row>
    <row r="151" spans="1:42" s="54" customFormat="1" ht="15.75" customHeight="1" x14ac:dyDescent="0.25">
      <c r="A151" s="115"/>
      <c r="B151" s="115"/>
      <c r="C151" s="20" t="s">
        <v>165</v>
      </c>
      <c r="D151" s="116"/>
      <c r="E151" s="98"/>
      <c r="F151" s="42">
        <f>+IF(F150&lt;F149,F149-F150,0)</f>
        <v>0</v>
      </c>
      <c r="G151" s="42">
        <f t="shared" ref="G151:AN151" si="78">+IF(G150&lt;G149,G149-G150,0)</f>
        <v>0</v>
      </c>
      <c r="H151" s="42">
        <f t="shared" si="78"/>
        <v>0</v>
      </c>
      <c r="I151" s="42">
        <f t="shared" si="78"/>
        <v>0</v>
      </c>
      <c r="J151" s="42">
        <f t="shared" si="78"/>
        <v>0</v>
      </c>
      <c r="K151" s="42">
        <f t="shared" si="78"/>
        <v>0</v>
      </c>
      <c r="L151" s="42">
        <f t="shared" si="78"/>
        <v>0</v>
      </c>
      <c r="M151" s="42">
        <f t="shared" si="78"/>
        <v>0</v>
      </c>
      <c r="N151" s="42">
        <f t="shared" si="78"/>
        <v>0</v>
      </c>
      <c r="O151" s="42">
        <f t="shared" si="78"/>
        <v>0</v>
      </c>
      <c r="P151" s="42">
        <f t="shared" si="78"/>
        <v>0</v>
      </c>
      <c r="Q151" s="42">
        <f t="shared" si="78"/>
        <v>0</v>
      </c>
      <c r="R151" s="42">
        <f t="shared" si="78"/>
        <v>0</v>
      </c>
      <c r="S151" s="42">
        <f t="shared" si="78"/>
        <v>0</v>
      </c>
      <c r="T151" s="42">
        <f t="shared" si="78"/>
        <v>0</v>
      </c>
      <c r="U151" s="42">
        <f t="shared" si="78"/>
        <v>0</v>
      </c>
      <c r="V151" s="42">
        <f t="shared" si="78"/>
        <v>0</v>
      </c>
      <c r="W151" s="42">
        <f t="shared" si="78"/>
        <v>0</v>
      </c>
      <c r="X151" s="42">
        <f t="shared" si="78"/>
        <v>112.27420484541904</v>
      </c>
      <c r="Y151" s="42">
        <f t="shared" si="78"/>
        <v>354.79193365021388</v>
      </c>
      <c r="Z151" s="42">
        <f t="shared" si="78"/>
        <v>0</v>
      </c>
      <c r="AA151" s="42">
        <f t="shared" si="78"/>
        <v>0</v>
      </c>
      <c r="AB151" s="42">
        <f t="shared" si="78"/>
        <v>0</v>
      </c>
      <c r="AC151" s="42">
        <f t="shared" si="78"/>
        <v>0</v>
      </c>
      <c r="AD151" s="42">
        <f t="shared" si="78"/>
        <v>0</v>
      </c>
      <c r="AE151" s="42">
        <f t="shared" si="78"/>
        <v>0</v>
      </c>
      <c r="AF151" s="42">
        <f t="shared" si="78"/>
        <v>0</v>
      </c>
      <c r="AG151" s="42">
        <f t="shared" si="78"/>
        <v>0</v>
      </c>
      <c r="AH151" s="42">
        <f t="shared" si="78"/>
        <v>0</v>
      </c>
      <c r="AI151" s="42">
        <f t="shared" si="78"/>
        <v>0</v>
      </c>
      <c r="AJ151" s="42">
        <f t="shared" si="78"/>
        <v>0</v>
      </c>
      <c r="AK151" s="42">
        <f t="shared" si="78"/>
        <v>0</v>
      </c>
      <c r="AL151" s="42">
        <f t="shared" si="78"/>
        <v>0</v>
      </c>
      <c r="AM151" s="42">
        <f t="shared" si="78"/>
        <v>0</v>
      </c>
      <c r="AN151" s="42">
        <f t="shared" si="78"/>
        <v>0</v>
      </c>
      <c r="AO151" s="47"/>
      <c r="AP151" s="117"/>
    </row>
    <row r="152" spans="1:42" s="116" customFormat="1" ht="15.75" customHeight="1" x14ac:dyDescent="0.25">
      <c r="A152" s="162"/>
      <c r="B152" s="162"/>
      <c r="C152" s="20" t="s">
        <v>188</v>
      </c>
      <c r="E152" s="98">
        <f>SUM(F152:AN152)</f>
        <v>8072.3068655494199</v>
      </c>
      <c r="F152" s="163">
        <f>+F149-F151</f>
        <v>0</v>
      </c>
      <c r="G152" s="163">
        <f t="shared" ref="G152:AN152" si="79">+G149-G151</f>
        <v>0</v>
      </c>
      <c r="H152" s="163">
        <f t="shared" si="79"/>
        <v>0</v>
      </c>
      <c r="I152" s="163">
        <f t="shared" si="79"/>
        <v>0</v>
      </c>
      <c r="J152" s="163">
        <f t="shared" si="79"/>
        <v>0</v>
      </c>
      <c r="K152" s="163">
        <f t="shared" si="79"/>
        <v>0</v>
      </c>
      <c r="L152" s="163">
        <f t="shared" si="79"/>
        <v>0</v>
      </c>
      <c r="M152" s="163">
        <f t="shared" si="79"/>
        <v>0</v>
      </c>
      <c r="N152" s="163">
        <f t="shared" si="79"/>
        <v>0</v>
      </c>
      <c r="O152" s="163">
        <f t="shared" si="79"/>
        <v>0</v>
      </c>
      <c r="P152" s="163">
        <f t="shared" si="79"/>
        <v>0</v>
      </c>
      <c r="Q152" s="163">
        <f t="shared" si="79"/>
        <v>0</v>
      </c>
      <c r="R152" s="163">
        <f t="shared" si="79"/>
        <v>0</v>
      </c>
      <c r="S152" s="163">
        <f t="shared" si="79"/>
        <v>0</v>
      </c>
      <c r="T152" s="163">
        <f t="shared" si="79"/>
        <v>0</v>
      </c>
      <c r="U152" s="163">
        <f t="shared" si="79"/>
        <v>0</v>
      </c>
      <c r="V152" s="163">
        <f t="shared" si="79"/>
        <v>0</v>
      </c>
      <c r="W152" s="163">
        <f t="shared" si="79"/>
        <v>0</v>
      </c>
      <c r="X152" s="163">
        <f t="shared" si="79"/>
        <v>0</v>
      </c>
      <c r="Y152" s="163">
        <f t="shared" si="79"/>
        <v>0</v>
      </c>
      <c r="Z152" s="163">
        <f t="shared" si="79"/>
        <v>624.81572220149337</v>
      </c>
      <c r="AA152" s="163">
        <f t="shared" si="79"/>
        <v>325.294436750557</v>
      </c>
      <c r="AB152" s="163">
        <f t="shared" si="79"/>
        <v>319.52137680344345</v>
      </c>
      <c r="AC152" s="163">
        <f t="shared" si="79"/>
        <v>1148.2014922389437</v>
      </c>
      <c r="AD152" s="163">
        <f t="shared" si="79"/>
        <v>1703.2608176408303</v>
      </c>
      <c r="AE152" s="163">
        <f t="shared" si="79"/>
        <v>1439.7848465278648</v>
      </c>
      <c r="AF152" s="163">
        <f t="shared" si="79"/>
        <v>1086.6457206082648</v>
      </c>
      <c r="AG152" s="163">
        <f t="shared" si="79"/>
        <v>874.31938105687107</v>
      </c>
      <c r="AH152" s="163">
        <f t="shared" si="79"/>
        <v>550.46307172115155</v>
      </c>
      <c r="AI152" s="163">
        <f t="shared" si="79"/>
        <v>0</v>
      </c>
      <c r="AJ152" s="163">
        <f t="shared" si="79"/>
        <v>0</v>
      </c>
      <c r="AK152" s="163">
        <f t="shared" si="79"/>
        <v>0</v>
      </c>
      <c r="AL152" s="163">
        <f t="shared" si="79"/>
        <v>0</v>
      </c>
      <c r="AM152" s="163">
        <f t="shared" si="79"/>
        <v>0</v>
      </c>
      <c r="AN152" s="163">
        <f t="shared" si="79"/>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0">IF(F152&lt;0,F152,0)</f>
        <v>0</v>
      </c>
      <c r="G154" s="5">
        <f t="shared" si="80"/>
        <v>0</v>
      </c>
      <c r="H154" s="5">
        <f t="shared" si="80"/>
        <v>0</v>
      </c>
      <c r="I154" s="5">
        <f t="shared" si="80"/>
        <v>0</v>
      </c>
      <c r="J154" s="5">
        <f t="shared" si="80"/>
        <v>0</v>
      </c>
      <c r="K154" s="5">
        <f t="shared" si="80"/>
        <v>0</v>
      </c>
      <c r="L154" s="5">
        <f t="shared" si="80"/>
        <v>0</v>
      </c>
      <c r="M154" s="5">
        <f t="shared" si="80"/>
        <v>0</v>
      </c>
      <c r="N154" s="5">
        <f t="shared" si="80"/>
        <v>0</v>
      </c>
      <c r="O154" s="5">
        <f t="shared" si="80"/>
        <v>0</v>
      </c>
      <c r="P154" s="5">
        <f t="shared" si="80"/>
        <v>0</v>
      </c>
      <c r="Q154" s="5">
        <f t="shared" si="80"/>
        <v>0</v>
      </c>
      <c r="R154" s="5">
        <f t="shared" si="80"/>
        <v>0</v>
      </c>
      <c r="S154" s="5">
        <f t="shared" si="80"/>
        <v>0</v>
      </c>
      <c r="T154" s="5">
        <f t="shared" si="80"/>
        <v>0</v>
      </c>
      <c r="U154" s="5">
        <f t="shared" si="80"/>
        <v>0</v>
      </c>
      <c r="V154" s="5">
        <f t="shared" si="80"/>
        <v>0</v>
      </c>
      <c r="W154" s="5">
        <f t="shared" si="80"/>
        <v>0</v>
      </c>
      <c r="X154" s="5">
        <f t="shared" si="80"/>
        <v>0</v>
      </c>
      <c r="Y154" s="5">
        <f t="shared" si="80"/>
        <v>0</v>
      </c>
      <c r="Z154" s="5">
        <f t="shared" si="80"/>
        <v>0</v>
      </c>
      <c r="AA154" s="5">
        <f t="shared" si="80"/>
        <v>0</v>
      </c>
      <c r="AB154" s="5">
        <f t="shared" si="80"/>
        <v>0</v>
      </c>
      <c r="AC154" s="5">
        <f t="shared" si="80"/>
        <v>0</v>
      </c>
      <c r="AD154" s="5">
        <f t="shared" si="80"/>
        <v>0</v>
      </c>
      <c r="AE154" s="5">
        <f t="shared" si="80"/>
        <v>0</v>
      </c>
      <c r="AF154" s="5">
        <f t="shared" si="80"/>
        <v>0</v>
      </c>
      <c r="AG154" s="5">
        <f t="shared" si="80"/>
        <v>0</v>
      </c>
      <c r="AH154" s="5">
        <f t="shared" si="80"/>
        <v>0</v>
      </c>
      <c r="AI154" s="5">
        <f t="shared" si="80"/>
        <v>0</v>
      </c>
      <c r="AJ154" s="5">
        <f t="shared" si="80"/>
        <v>0</v>
      </c>
      <c r="AK154" s="5">
        <f t="shared" si="80"/>
        <v>0</v>
      </c>
      <c r="AL154" s="5">
        <f t="shared" si="80"/>
        <v>0</v>
      </c>
      <c r="AM154" s="5">
        <f t="shared" si="80"/>
        <v>0</v>
      </c>
      <c r="AN154" s="5">
        <f t="shared" si="80"/>
        <v>0</v>
      </c>
      <c r="AO154" s="27"/>
      <c r="AP154" s="28"/>
    </row>
    <row r="155" spans="1:42" s="26" customFormat="1" ht="15.75" customHeight="1" x14ac:dyDescent="0.25">
      <c r="A155" s="13"/>
      <c r="B155"/>
      <c r="C155" t="s">
        <v>4</v>
      </c>
      <c r="D155"/>
      <c r="E155" s="119"/>
      <c r="F155" s="5">
        <f>+F154</f>
        <v>0</v>
      </c>
      <c r="G155" s="5">
        <f t="shared" ref="G155:AN155" si="81">+G154+F157</f>
        <v>0</v>
      </c>
      <c r="H155" s="5">
        <f t="shared" si="81"/>
        <v>0</v>
      </c>
      <c r="I155" s="5">
        <f t="shared" si="81"/>
        <v>0</v>
      </c>
      <c r="J155" s="5">
        <f t="shared" si="81"/>
        <v>0</v>
      </c>
      <c r="K155" s="5">
        <f t="shared" si="81"/>
        <v>0</v>
      </c>
      <c r="L155" s="5">
        <f t="shared" si="81"/>
        <v>0</v>
      </c>
      <c r="M155" s="5">
        <f t="shared" si="81"/>
        <v>0</v>
      </c>
      <c r="N155" s="5">
        <f t="shared" si="81"/>
        <v>0</v>
      </c>
      <c r="O155" s="5">
        <f t="shared" si="81"/>
        <v>0</v>
      </c>
      <c r="P155" s="5">
        <f t="shared" si="81"/>
        <v>0</v>
      </c>
      <c r="Q155" s="5">
        <f t="shared" si="81"/>
        <v>0</v>
      </c>
      <c r="R155" s="5">
        <f t="shared" si="81"/>
        <v>0</v>
      </c>
      <c r="S155" s="5">
        <f t="shared" si="81"/>
        <v>0</v>
      </c>
      <c r="T155" s="5">
        <f t="shared" si="81"/>
        <v>0</v>
      </c>
      <c r="U155" s="5">
        <f t="shared" si="81"/>
        <v>0</v>
      </c>
      <c r="V155" s="5">
        <f t="shared" si="81"/>
        <v>0</v>
      </c>
      <c r="W155" s="5">
        <f t="shared" si="81"/>
        <v>0</v>
      </c>
      <c r="X155" s="5">
        <f t="shared" si="81"/>
        <v>0</v>
      </c>
      <c r="Y155" s="5">
        <f t="shared" si="81"/>
        <v>0</v>
      </c>
      <c r="Z155" s="5">
        <f t="shared" si="81"/>
        <v>0</v>
      </c>
      <c r="AA155" s="5">
        <f t="shared" si="81"/>
        <v>0</v>
      </c>
      <c r="AB155" s="5">
        <f t="shared" si="81"/>
        <v>0</v>
      </c>
      <c r="AC155" s="5">
        <f t="shared" si="81"/>
        <v>0</v>
      </c>
      <c r="AD155" s="5">
        <f t="shared" si="81"/>
        <v>0</v>
      </c>
      <c r="AE155" s="5">
        <f t="shared" si="81"/>
        <v>0</v>
      </c>
      <c r="AF155" s="5">
        <f t="shared" si="81"/>
        <v>0</v>
      </c>
      <c r="AG155" s="5">
        <f t="shared" si="81"/>
        <v>0</v>
      </c>
      <c r="AH155" s="5">
        <f t="shared" si="81"/>
        <v>0</v>
      </c>
      <c r="AI155" s="5">
        <f t="shared" si="81"/>
        <v>0</v>
      </c>
      <c r="AJ155" s="5">
        <f t="shared" si="81"/>
        <v>0</v>
      </c>
      <c r="AK155" s="5">
        <f t="shared" si="81"/>
        <v>0</v>
      </c>
      <c r="AL155" s="5">
        <f t="shared" si="81"/>
        <v>0</v>
      </c>
      <c r="AM155" s="5">
        <f t="shared" si="81"/>
        <v>0</v>
      </c>
      <c r="AN155" s="5">
        <f t="shared" si="81"/>
        <v>0</v>
      </c>
      <c r="AO155" s="27"/>
      <c r="AP155" s="28"/>
    </row>
    <row r="156" spans="1:42" s="26" customFormat="1" ht="15.75" customHeight="1" x14ac:dyDescent="0.25">
      <c r="A156" s="13"/>
      <c r="B156"/>
      <c r="C156" t="s">
        <v>5</v>
      </c>
      <c r="D156"/>
      <c r="E156" s="119"/>
      <c r="F156" s="5">
        <f t="shared" ref="F156:AN156" si="82">IF(F152&lt;0,0,IF(F152&gt;-F155,F155,-F152))</f>
        <v>0</v>
      </c>
      <c r="G156" s="5">
        <f>IF(G152&lt;0,0,IF(G152&gt;-G155,G155,-G152))</f>
        <v>0</v>
      </c>
      <c r="H156" s="5">
        <f t="shared" si="82"/>
        <v>0</v>
      </c>
      <c r="I156" s="5">
        <f t="shared" si="82"/>
        <v>0</v>
      </c>
      <c r="J156" s="5">
        <f t="shared" si="82"/>
        <v>0</v>
      </c>
      <c r="K156" s="5">
        <f t="shared" si="82"/>
        <v>0</v>
      </c>
      <c r="L156" s="5">
        <f t="shared" si="82"/>
        <v>0</v>
      </c>
      <c r="M156" s="5">
        <f t="shared" si="82"/>
        <v>0</v>
      </c>
      <c r="N156" s="5">
        <f t="shared" si="82"/>
        <v>0</v>
      </c>
      <c r="O156" s="5">
        <f t="shared" si="82"/>
        <v>0</v>
      </c>
      <c r="P156" s="5">
        <f t="shared" si="82"/>
        <v>0</v>
      </c>
      <c r="Q156" s="5">
        <f t="shared" si="82"/>
        <v>0</v>
      </c>
      <c r="R156" s="5">
        <f t="shared" si="82"/>
        <v>0</v>
      </c>
      <c r="S156" s="5">
        <f t="shared" si="82"/>
        <v>0</v>
      </c>
      <c r="T156" s="5">
        <f t="shared" si="82"/>
        <v>0</v>
      </c>
      <c r="U156" s="5">
        <f t="shared" si="82"/>
        <v>0</v>
      </c>
      <c r="V156" s="5">
        <f t="shared" si="82"/>
        <v>0</v>
      </c>
      <c r="W156" s="5">
        <f t="shared" si="82"/>
        <v>0</v>
      </c>
      <c r="X156" s="5">
        <f t="shared" si="82"/>
        <v>0</v>
      </c>
      <c r="Y156" s="5">
        <f t="shared" si="82"/>
        <v>0</v>
      </c>
      <c r="Z156" s="5">
        <f t="shared" si="82"/>
        <v>0</v>
      </c>
      <c r="AA156" s="5">
        <f t="shared" si="82"/>
        <v>0</v>
      </c>
      <c r="AB156" s="5">
        <f t="shared" si="82"/>
        <v>0</v>
      </c>
      <c r="AC156" s="5">
        <f t="shared" si="82"/>
        <v>0</v>
      </c>
      <c r="AD156" s="5">
        <f t="shared" si="82"/>
        <v>0</v>
      </c>
      <c r="AE156" s="5">
        <f t="shared" si="82"/>
        <v>0</v>
      </c>
      <c r="AF156" s="5">
        <f t="shared" si="82"/>
        <v>0</v>
      </c>
      <c r="AG156" s="5">
        <f t="shared" si="82"/>
        <v>0</v>
      </c>
      <c r="AH156" s="5">
        <f t="shared" si="82"/>
        <v>0</v>
      </c>
      <c r="AI156" s="5">
        <f t="shared" si="82"/>
        <v>0</v>
      </c>
      <c r="AJ156" s="5">
        <f t="shared" si="82"/>
        <v>0</v>
      </c>
      <c r="AK156" s="5">
        <f t="shared" si="82"/>
        <v>0</v>
      </c>
      <c r="AL156" s="5">
        <f t="shared" si="82"/>
        <v>0</v>
      </c>
      <c r="AM156" s="5">
        <f t="shared" si="82"/>
        <v>0</v>
      </c>
      <c r="AN156" s="5">
        <f t="shared" si="82"/>
        <v>0</v>
      </c>
      <c r="AO156" s="27"/>
      <c r="AP156" s="28"/>
    </row>
    <row r="157" spans="1:42" s="26" customFormat="1" ht="15.75" customHeight="1" x14ac:dyDescent="0.25">
      <c r="A157" s="13"/>
      <c r="B157"/>
      <c r="C157" t="s">
        <v>6</v>
      </c>
      <c r="D157"/>
      <c r="E157" s="119"/>
      <c r="F157" s="5">
        <f t="shared" ref="F157:AN157" si="83">+F155-F156</f>
        <v>0</v>
      </c>
      <c r="G157" s="5">
        <f t="shared" si="83"/>
        <v>0</v>
      </c>
      <c r="H157" s="5">
        <f t="shared" si="83"/>
        <v>0</v>
      </c>
      <c r="I157" s="5">
        <f t="shared" si="83"/>
        <v>0</v>
      </c>
      <c r="J157" s="5">
        <f t="shared" si="83"/>
        <v>0</v>
      </c>
      <c r="K157" s="5">
        <f t="shared" si="83"/>
        <v>0</v>
      </c>
      <c r="L157" s="5">
        <f t="shared" si="83"/>
        <v>0</v>
      </c>
      <c r="M157" s="5">
        <f t="shared" si="83"/>
        <v>0</v>
      </c>
      <c r="N157" s="5">
        <f t="shared" si="83"/>
        <v>0</v>
      </c>
      <c r="O157" s="5">
        <f t="shared" si="83"/>
        <v>0</v>
      </c>
      <c r="P157" s="5">
        <f t="shared" si="83"/>
        <v>0</v>
      </c>
      <c r="Q157" s="5">
        <f t="shared" si="83"/>
        <v>0</v>
      </c>
      <c r="R157" s="5">
        <f t="shared" si="83"/>
        <v>0</v>
      </c>
      <c r="S157" s="5">
        <f t="shared" si="83"/>
        <v>0</v>
      </c>
      <c r="T157" s="5">
        <f t="shared" si="83"/>
        <v>0</v>
      </c>
      <c r="U157" s="5">
        <f t="shared" si="83"/>
        <v>0</v>
      </c>
      <c r="V157" s="5">
        <f t="shared" si="83"/>
        <v>0</v>
      </c>
      <c r="W157" s="5">
        <f t="shared" si="83"/>
        <v>0</v>
      </c>
      <c r="X157" s="5">
        <f t="shared" si="83"/>
        <v>0</v>
      </c>
      <c r="Y157" s="5">
        <f t="shared" si="83"/>
        <v>0</v>
      </c>
      <c r="Z157" s="5">
        <f t="shared" si="83"/>
        <v>0</v>
      </c>
      <c r="AA157" s="5">
        <f t="shared" si="83"/>
        <v>0</v>
      </c>
      <c r="AB157" s="5">
        <f t="shared" si="83"/>
        <v>0</v>
      </c>
      <c r="AC157" s="5">
        <f t="shared" si="83"/>
        <v>0</v>
      </c>
      <c r="AD157" s="5">
        <f t="shared" si="83"/>
        <v>0</v>
      </c>
      <c r="AE157" s="5">
        <f t="shared" si="83"/>
        <v>0</v>
      </c>
      <c r="AF157" s="5">
        <f t="shared" si="83"/>
        <v>0</v>
      </c>
      <c r="AG157" s="5">
        <f t="shared" si="83"/>
        <v>0</v>
      </c>
      <c r="AH157" s="5">
        <f t="shared" si="83"/>
        <v>0</v>
      </c>
      <c r="AI157" s="5">
        <f t="shared" si="83"/>
        <v>0</v>
      </c>
      <c r="AJ157" s="5">
        <f t="shared" si="83"/>
        <v>0</v>
      </c>
      <c r="AK157" s="5">
        <f t="shared" si="83"/>
        <v>0</v>
      </c>
      <c r="AL157" s="5">
        <f t="shared" si="83"/>
        <v>0</v>
      </c>
      <c r="AM157" s="5">
        <f t="shared" si="83"/>
        <v>0</v>
      </c>
      <c r="AN157" s="5">
        <f t="shared" si="83"/>
        <v>0</v>
      </c>
      <c r="AO157" s="27"/>
      <c r="AP157" s="28"/>
    </row>
    <row r="158" spans="1:42" s="14" customFormat="1" ht="15.75" customHeight="1" x14ac:dyDescent="0.25">
      <c r="A158" s="13"/>
      <c r="B158" s="40"/>
      <c r="C158" s="40" t="s">
        <v>190</v>
      </c>
      <c r="D158" s="40"/>
      <c r="E158" s="98">
        <f>SUM(F158:AN158)</f>
        <v>8072.3068655494199</v>
      </c>
      <c r="F158" s="175">
        <f>IF(F152&lt;0,0,F152+F156)</f>
        <v>0</v>
      </c>
      <c r="G158" s="175">
        <f t="shared" ref="G158:AN158" si="84">IF(G152&lt;0,0,G152+G156)</f>
        <v>0</v>
      </c>
      <c r="H158" s="175">
        <f t="shared" si="84"/>
        <v>0</v>
      </c>
      <c r="I158" s="175">
        <f t="shared" si="84"/>
        <v>0</v>
      </c>
      <c r="J158" s="175">
        <f t="shared" si="84"/>
        <v>0</v>
      </c>
      <c r="K158" s="175">
        <f t="shared" si="84"/>
        <v>0</v>
      </c>
      <c r="L158" s="175">
        <f t="shared" si="84"/>
        <v>0</v>
      </c>
      <c r="M158" s="175">
        <f t="shared" si="84"/>
        <v>0</v>
      </c>
      <c r="N158" s="175">
        <f t="shared" si="84"/>
        <v>0</v>
      </c>
      <c r="O158" s="175">
        <f t="shared" si="84"/>
        <v>0</v>
      </c>
      <c r="P158" s="175">
        <f t="shared" si="84"/>
        <v>0</v>
      </c>
      <c r="Q158" s="175">
        <f t="shared" si="84"/>
        <v>0</v>
      </c>
      <c r="R158" s="175">
        <f t="shared" si="84"/>
        <v>0</v>
      </c>
      <c r="S158" s="175">
        <f t="shared" si="84"/>
        <v>0</v>
      </c>
      <c r="T158" s="175">
        <f t="shared" si="84"/>
        <v>0</v>
      </c>
      <c r="U158" s="175">
        <f t="shared" si="84"/>
        <v>0</v>
      </c>
      <c r="V158" s="175">
        <f t="shared" si="84"/>
        <v>0</v>
      </c>
      <c r="W158" s="175">
        <f t="shared" si="84"/>
        <v>0</v>
      </c>
      <c r="X158" s="175">
        <f t="shared" si="84"/>
        <v>0</v>
      </c>
      <c r="Y158" s="175">
        <f t="shared" si="84"/>
        <v>0</v>
      </c>
      <c r="Z158" s="175">
        <f t="shared" si="84"/>
        <v>624.81572220149337</v>
      </c>
      <c r="AA158" s="175">
        <f t="shared" si="84"/>
        <v>325.294436750557</v>
      </c>
      <c r="AB158" s="175">
        <f t="shared" si="84"/>
        <v>319.52137680344345</v>
      </c>
      <c r="AC158" s="175">
        <f t="shared" si="84"/>
        <v>1148.2014922389437</v>
      </c>
      <c r="AD158" s="175">
        <f t="shared" si="84"/>
        <v>1703.2608176408303</v>
      </c>
      <c r="AE158" s="175">
        <f t="shared" si="84"/>
        <v>1439.7848465278648</v>
      </c>
      <c r="AF158" s="175">
        <f t="shared" si="84"/>
        <v>1086.6457206082648</v>
      </c>
      <c r="AG158" s="175">
        <f t="shared" si="84"/>
        <v>874.31938105687107</v>
      </c>
      <c r="AH158" s="175">
        <f t="shared" si="84"/>
        <v>550.46307172115155</v>
      </c>
      <c r="AI158" s="175">
        <f t="shared" si="84"/>
        <v>0</v>
      </c>
      <c r="AJ158" s="175">
        <f t="shared" si="84"/>
        <v>0</v>
      </c>
      <c r="AK158" s="175">
        <f t="shared" si="84"/>
        <v>0</v>
      </c>
      <c r="AL158" s="175">
        <f t="shared" si="84"/>
        <v>0</v>
      </c>
      <c r="AM158" s="175">
        <f t="shared" si="84"/>
        <v>0</v>
      </c>
      <c r="AN158" s="175">
        <f t="shared" si="84"/>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189</v>
      </c>
      <c r="E160" s="85">
        <f>SUM(F160:AN160)</f>
        <v>8668.0157971997305</v>
      </c>
      <c r="F160" s="39">
        <f>IF(F152&lt;0,0,F152+F156)+F138</f>
        <v>0</v>
      </c>
      <c r="G160" s="39">
        <f t="shared" ref="G160:AN160" si="85">IF(G152&lt;0,0,G152+G156)+G138</f>
        <v>0</v>
      </c>
      <c r="H160" s="39">
        <f t="shared" si="85"/>
        <v>0</v>
      </c>
      <c r="I160" s="39">
        <f t="shared" si="85"/>
        <v>0</v>
      </c>
      <c r="J160" s="39">
        <f t="shared" si="85"/>
        <v>0</v>
      </c>
      <c r="K160" s="39">
        <f t="shared" si="85"/>
        <v>0</v>
      </c>
      <c r="L160" s="39">
        <f t="shared" si="85"/>
        <v>0</v>
      </c>
      <c r="M160" s="39">
        <f t="shared" si="85"/>
        <v>0</v>
      </c>
      <c r="N160" s="39">
        <f t="shared" si="85"/>
        <v>0</v>
      </c>
      <c r="O160" s="39">
        <f t="shared" si="85"/>
        <v>0</v>
      </c>
      <c r="P160" s="39">
        <f t="shared" si="85"/>
        <v>0</v>
      </c>
      <c r="Q160" s="39">
        <f t="shared" si="85"/>
        <v>0</v>
      </c>
      <c r="R160" s="39">
        <f t="shared" si="85"/>
        <v>0</v>
      </c>
      <c r="S160" s="39">
        <f t="shared" si="85"/>
        <v>0</v>
      </c>
      <c r="T160" s="39">
        <f t="shared" si="85"/>
        <v>0</v>
      </c>
      <c r="U160" s="39">
        <f t="shared" si="85"/>
        <v>0</v>
      </c>
      <c r="V160" s="39">
        <f t="shared" si="85"/>
        <v>0</v>
      </c>
      <c r="W160" s="39">
        <f t="shared" si="85"/>
        <v>0</v>
      </c>
      <c r="X160" s="39">
        <f t="shared" si="85"/>
        <v>29.939787958778396</v>
      </c>
      <c r="Y160" s="39">
        <f t="shared" si="85"/>
        <v>64.671394347945295</v>
      </c>
      <c r="Z160" s="39">
        <f t="shared" si="85"/>
        <v>689.42951375719667</v>
      </c>
      <c r="AA160" s="39">
        <f t="shared" si="85"/>
        <v>385.93822454089462</v>
      </c>
      <c r="AB160" s="39">
        <f t="shared" si="85"/>
        <v>384.01997031213398</v>
      </c>
      <c r="AC160" s="39">
        <f t="shared" si="85"/>
        <v>1220.4128064358574</v>
      </c>
      <c r="AD160" s="39">
        <f t="shared" si="85"/>
        <v>1775.3135363198628</v>
      </c>
      <c r="AE160" s="39">
        <f t="shared" si="85"/>
        <v>1500.8934009903373</v>
      </c>
      <c r="AF160" s="39">
        <f t="shared" si="85"/>
        <v>1132.498234741887</v>
      </c>
      <c r="AG160" s="39">
        <f t="shared" si="85"/>
        <v>910.92384337136116</v>
      </c>
      <c r="AH160" s="39">
        <f t="shared" si="85"/>
        <v>573.97508442347714</v>
      </c>
      <c r="AI160" s="39">
        <f t="shared" si="85"/>
        <v>0</v>
      </c>
      <c r="AJ160" s="39">
        <f t="shared" si="85"/>
        <v>0</v>
      </c>
      <c r="AK160" s="39">
        <f t="shared" si="85"/>
        <v>0</v>
      </c>
      <c r="AL160" s="39">
        <f t="shared" si="85"/>
        <v>0</v>
      </c>
      <c r="AM160" s="39">
        <f t="shared" si="85"/>
        <v>0</v>
      </c>
      <c r="AN160" s="39">
        <f t="shared" si="85"/>
        <v>0</v>
      </c>
      <c r="AO160" s="35"/>
      <c r="AP160" s="28"/>
    </row>
    <row r="161" spans="1:42"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2"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2" s="116" customFormat="1" ht="15.75" customHeight="1" x14ac:dyDescent="0.25">
      <c r="A163" s="162"/>
      <c r="B163" s="162"/>
      <c r="C163" s="102" t="s">
        <v>200</v>
      </c>
      <c r="E163" s="98">
        <f>SUM(F163:AN163)</f>
        <v>14179.863234256138</v>
      </c>
      <c r="F163" s="163">
        <f t="shared" ref="F163:AN163" si="86">IF(F171=0,0,+F77-F116-F160)</f>
        <v>0</v>
      </c>
      <c r="G163" s="163">
        <f t="shared" si="86"/>
        <v>0</v>
      </c>
      <c r="H163" s="163">
        <f t="shared" si="86"/>
        <v>0</v>
      </c>
      <c r="I163" s="163">
        <f t="shared" si="86"/>
        <v>0</v>
      </c>
      <c r="J163" s="163">
        <f t="shared" si="86"/>
        <v>0</v>
      </c>
      <c r="K163" s="163">
        <f t="shared" si="86"/>
        <v>0</v>
      </c>
      <c r="L163" s="163">
        <f t="shared" si="86"/>
        <v>0</v>
      </c>
      <c r="M163" s="163">
        <f t="shared" si="86"/>
        <v>0</v>
      </c>
      <c r="N163" s="163">
        <f t="shared" si="86"/>
        <v>0</v>
      </c>
      <c r="O163" s="163">
        <f t="shared" si="86"/>
        <v>0</v>
      </c>
      <c r="P163" s="163">
        <f t="shared" si="86"/>
        <v>0</v>
      </c>
      <c r="Q163" s="163">
        <f t="shared" si="86"/>
        <v>0</v>
      </c>
      <c r="R163" s="163">
        <f t="shared" si="86"/>
        <v>0</v>
      </c>
      <c r="S163" s="163">
        <f t="shared" si="86"/>
        <v>0</v>
      </c>
      <c r="T163" s="163">
        <f t="shared" si="86"/>
        <v>0</v>
      </c>
      <c r="U163" s="163">
        <f t="shared" si="86"/>
        <v>0</v>
      </c>
      <c r="V163" s="163">
        <f t="shared" si="86"/>
        <v>0</v>
      </c>
      <c r="W163" s="163">
        <f t="shared" si="86"/>
        <v>0</v>
      </c>
      <c r="X163" s="163">
        <f t="shared" si="86"/>
        <v>-29.939787958778396</v>
      </c>
      <c r="Y163" s="163">
        <f t="shared" si="86"/>
        <v>-64.671394347945295</v>
      </c>
      <c r="Z163" s="163">
        <f>IF(Z171=0,0,+Z77-Z116-Z160)</f>
        <v>640.58220729452069</v>
      </c>
      <c r="AA163" s="163">
        <f t="shared" si="86"/>
        <v>2726.0186112100969</v>
      </c>
      <c r="AB163" s="163">
        <f t="shared" si="86"/>
        <v>2852.4077641671179</v>
      </c>
      <c r="AC163" s="163">
        <f t="shared" si="86"/>
        <v>2355.8799408071854</v>
      </c>
      <c r="AD163" s="163">
        <f t="shared" si="86"/>
        <v>1741.8012462149215</v>
      </c>
      <c r="AE163" s="163">
        <f t="shared" si="86"/>
        <v>1446.3564734827332</v>
      </c>
      <c r="AF163" s="163">
        <f t="shared" si="86"/>
        <v>1086.6457206082644</v>
      </c>
      <c r="AG163" s="163">
        <f t="shared" si="86"/>
        <v>874.31938105687061</v>
      </c>
      <c r="AH163" s="163">
        <f t="shared" si="86"/>
        <v>550.46307172115178</v>
      </c>
      <c r="AI163" s="163">
        <f t="shared" si="86"/>
        <v>0</v>
      </c>
      <c r="AJ163" s="163">
        <f t="shared" si="86"/>
        <v>0</v>
      </c>
      <c r="AK163" s="163">
        <f t="shared" si="86"/>
        <v>0</v>
      </c>
      <c r="AL163" s="163">
        <f t="shared" si="86"/>
        <v>0</v>
      </c>
      <c r="AM163" s="163">
        <f t="shared" si="86"/>
        <v>0</v>
      </c>
      <c r="AN163" s="163">
        <f t="shared" si="86"/>
        <v>0</v>
      </c>
      <c r="AO163" s="47"/>
      <c r="AP163" s="117"/>
    </row>
    <row r="164" spans="1:42" s="26" customFormat="1" ht="15.75" customHeight="1" x14ac:dyDescent="0.25">
      <c r="A164" s="13"/>
      <c r="B164"/>
      <c r="C164" t="s">
        <v>201</v>
      </c>
      <c r="D164"/>
      <c r="E164" s="85"/>
      <c r="F164" s="5">
        <f t="shared" ref="F164:AN164" si="87">IF(F163&lt;0,F163,0)</f>
        <v>0</v>
      </c>
      <c r="G164" s="5">
        <f t="shared" si="87"/>
        <v>0</v>
      </c>
      <c r="H164" s="5">
        <f t="shared" si="87"/>
        <v>0</v>
      </c>
      <c r="I164" s="5">
        <f t="shared" si="87"/>
        <v>0</v>
      </c>
      <c r="J164" s="5">
        <f t="shared" si="87"/>
        <v>0</v>
      </c>
      <c r="K164" s="5">
        <f t="shared" si="87"/>
        <v>0</v>
      </c>
      <c r="L164" s="5">
        <f t="shared" si="87"/>
        <v>0</v>
      </c>
      <c r="M164" s="5">
        <f t="shared" si="87"/>
        <v>0</v>
      </c>
      <c r="N164" s="5">
        <f t="shared" si="87"/>
        <v>0</v>
      </c>
      <c r="O164" s="5">
        <f t="shared" si="87"/>
        <v>0</v>
      </c>
      <c r="P164" s="5">
        <f t="shared" si="87"/>
        <v>0</v>
      </c>
      <c r="Q164" s="5">
        <f t="shared" si="87"/>
        <v>0</v>
      </c>
      <c r="R164" s="5">
        <f t="shared" si="87"/>
        <v>0</v>
      </c>
      <c r="S164" s="5">
        <f t="shared" si="87"/>
        <v>0</v>
      </c>
      <c r="T164" s="5">
        <f t="shared" si="87"/>
        <v>0</v>
      </c>
      <c r="U164" s="5">
        <f t="shared" si="87"/>
        <v>0</v>
      </c>
      <c r="V164" s="5">
        <f t="shared" si="87"/>
        <v>0</v>
      </c>
      <c r="W164" s="5">
        <f t="shared" si="87"/>
        <v>0</v>
      </c>
      <c r="X164" s="5">
        <f t="shared" si="87"/>
        <v>-29.939787958778396</v>
      </c>
      <c r="Y164" s="5">
        <f t="shared" si="87"/>
        <v>-64.671394347945295</v>
      </c>
      <c r="Z164" s="5">
        <f t="shared" si="87"/>
        <v>0</v>
      </c>
      <c r="AA164" s="5">
        <f t="shared" si="87"/>
        <v>0</v>
      </c>
      <c r="AB164" s="5">
        <f t="shared" si="87"/>
        <v>0</v>
      </c>
      <c r="AC164" s="5">
        <f t="shared" si="87"/>
        <v>0</v>
      </c>
      <c r="AD164" s="5">
        <f t="shared" si="87"/>
        <v>0</v>
      </c>
      <c r="AE164" s="5">
        <f t="shared" si="87"/>
        <v>0</v>
      </c>
      <c r="AF164" s="5">
        <f t="shared" si="87"/>
        <v>0</v>
      </c>
      <c r="AG164" s="5">
        <f t="shared" si="87"/>
        <v>0</v>
      </c>
      <c r="AH164" s="5">
        <f t="shared" si="87"/>
        <v>0</v>
      </c>
      <c r="AI164" s="5">
        <f t="shared" si="87"/>
        <v>0</v>
      </c>
      <c r="AJ164" s="5">
        <f t="shared" si="87"/>
        <v>0</v>
      </c>
      <c r="AK164" s="5">
        <f t="shared" si="87"/>
        <v>0</v>
      </c>
      <c r="AL164" s="5">
        <f t="shared" si="87"/>
        <v>0</v>
      </c>
      <c r="AM164" s="5">
        <f t="shared" si="87"/>
        <v>0</v>
      </c>
      <c r="AN164" s="5">
        <f t="shared" si="87"/>
        <v>0</v>
      </c>
      <c r="AO164" s="27"/>
      <c r="AP164" s="28"/>
    </row>
    <row r="165" spans="1:42" s="26" customFormat="1" ht="15.75" customHeight="1" x14ac:dyDescent="0.25">
      <c r="A165" s="13"/>
      <c r="B165"/>
      <c r="C165" t="s">
        <v>202</v>
      </c>
      <c r="D165"/>
      <c r="E165" s="119"/>
      <c r="F165" s="5">
        <f>+F164</f>
        <v>0</v>
      </c>
      <c r="G165" s="5">
        <f t="shared" ref="G165:AN165" si="88">+G164+F167</f>
        <v>0</v>
      </c>
      <c r="H165" s="5">
        <f t="shared" si="88"/>
        <v>0</v>
      </c>
      <c r="I165" s="5">
        <f t="shared" si="88"/>
        <v>0</v>
      </c>
      <c r="J165" s="5">
        <f t="shared" si="88"/>
        <v>0</v>
      </c>
      <c r="K165" s="5">
        <f t="shared" si="88"/>
        <v>0</v>
      </c>
      <c r="L165" s="5">
        <f t="shared" si="88"/>
        <v>0</v>
      </c>
      <c r="M165" s="5">
        <f t="shared" si="88"/>
        <v>0</v>
      </c>
      <c r="N165" s="5">
        <f t="shared" si="88"/>
        <v>0</v>
      </c>
      <c r="O165" s="5">
        <f t="shared" si="88"/>
        <v>0</v>
      </c>
      <c r="P165" s="5">
        <f t="shared" si="88"/>
        <v>0</v>
      </c>
      <c r="Q165" s="5">
        <f t="shared" si="88"/>
        <v>0</v>
      </c>
      <c r="R165" s="5">
        <f t="shared" si="88"/>
        <v>0</v>
      </c>
      <c r="S165" s="5">
        <f t="shared" si="88"/>
        <v>0</v>
      </c>
      <c r="T165" s="5">
        <f t="shared" si="88"/>
        <v>0</v>
      </c>
      <c r="U165" s="5">
        <f t="shared" si="88"/>
        <v>0</v>
      </c>
      <c r="V165" s="5">
        <f t="shared" si="88"/>
        <v>0</v>
      </c>
      <c r="W165" s="5">
        <f t="shared" si="88"/>
        <v>0</v>
      </c>
      <c r="X165" s="5">
        <f t="shared" si="88"/>
        <v>-29.939787958778396</v>
      </c>
      <c r="Y165" s="5">
        <f t="shared" si="88"/>
        <v>-94.611182306723691</v>
      </c>
      <c r="Z165" s="5">
        <f t="shared" si="88"/>
        <v>-94.611182306723691</v>
      </c>
      <c r="AA165" s="5">
        <f t="shared" si="88"/>
        <v>0</v>
      </c>
      <c r="AB165" s="5">
        <f t="shared" si="88"/>
        <v>0</v>
      </c>
      <c r="AC165" s="5">
        <f t="shared" si="88"/>
        <v>0</v>
      </c>
      <c r="AD165" s="5">
        <f t="shared" si="88"/>
        <v>0</v>
      </c>
      <c r="AE165" s="5">
        <f t="shared" si="88"/>
        <v>0</v>
      </c>
      <c r="AF165" s="5">
        <f t="shared" si="88"/>
        <v>0</v>
      </c>
      <c r="AG165" s="5">
        <f t="shared" si="88"/>
        <v>0</v>
      </c>
      <c r="AH165" s="5">
        <f t="shared" si="88"/>
        <v>0</v>
      </c>
      <c r="AI165" s="5">
        <f t="shared" si="88"/>
        <v>0</v>
      </c>
      <c r="AJ165" s="5">
        <f t="shared" si="88"/>
        <v>0</v>
      </c>
      <c r="AK165" s="5">
        <f t="shared" si="88"/>
        <v>0</v>
      </c>
      <c r="AL165" s="5">
        <f t="shared" si="88"/>
        <v>0</v>
      </c>
      <c r="AM165" s="5">
        <f t="shared" si="88"/>
        <v>0</v>
      </c>
      <c r="AN165" s="5">
        <f t="shared" si="88"/>
        <v>0</v>
      </c>
      <c r="AO165" s="27"/>
      <c r="AP165" s="28"/>
    </row>
    <row r="166" spans="1:42" s="26" customFormat="1" ht="15.75" customHeight="1" x14ac:dyDescent="0.25">
      <c r="A166" s="13"/>
      <c r="B166"/>
      <c r="C166" t="s">
        <v>203</v>
      </c>
      <c r="D166"/>
      <c r="E166" s="119"/>
      <c r="F166" s="5">
        <f t="shared" ref="F166:AN166" si="89">IF(F163&lt;0,0,IF(F163&gt;-F165,F165,-F163))</f>
        <v>0</v>
      </c>
      <c r="G166" s="5">
        <f t="shared" si="89"/>
        <v>0</v>
      </c>
      <c r="H166" s="5">
        <f t="shared" si="89"/>
        <v>0</v>
      </c>
      <c r="I166" s="5">
        <f t="shared" si="89"/>
        <v>0</v>
      </c>
      <c r="J166" s="5">
        <f t="shared" si="89"/>
        <v>0</v>
      </c>
      <c r="K166" s="5">
        <f t="shared" si="89"/>
        <v>0</v>
      </c>
      <c r="L166" s="5">
        <f t="shared" si="89"/>
        <v>0</v>
      </c>
      <c r="M166" s="5">
        <f t="shared" si="89"/>
        <v>0</v>
      </c>
      <c r="N166" s="5">
        <f t="shared" si="89"/>
        <v>0</v>
      </c>
      <c r="O166" s="5">
        <f t="shared" si="89"/>
        <v>0</v>
      </c>
      <c r="P166" s="5">
        <f t="shared" si="89"/>
        <v>0</v>
      </c>
      <c r="Q166" s="5">
        <f t="shared" si="89"/>
        <v>0</v>
      </c>
      <c r="R166" s="5">
        <f t="shared" si="89"/>
        <v>0</v>
      </c>
      <c r="S166" s="5">
        <f t="shared" si="89"/>
        <v>0</v>
      </c>
      <c r="T166" s="5">
        <f t="shared" si="89"/>
        <v>0</v>
      </c>
      <c r="U166" s="5">
        <f t="shared" si="89"/>
        <v>0</v>
      </c>
      <c r="V166" s="5">
        <f t="shared" si="89"/>
        <v>0</v>
      </c>
      <c r="W166" s="5">
        <f t="shared" si="89"/>
        <v>0</v>
      </c>
      <c r="X166" s="5">
        <f t="shared" si="89"/>
        <v>0</v>
      </c>
      <c r="Y166" s="5">
        <f t="shared" si="89"/>
        <v>0</v>
      </c>
      <c r="Z166" s="5">
        <f t="shared" si="89"/>
        <v>-94.611182306723691</v>
      </c>
      <c r="AA166" s="5">
        <f t="shared" si="89"/>
        <v>0</v>
      </c>
      <c r="AB166" s="5">
        <f t="shared" si="89"/>
        <v>0</v>
      </c>
      <c r="AC166" s="5">
        <f t="shared" si="89"/>
        <v>0</v>
      </c>
      <c r="AD166" s="5">
        <f t="shared" si="89"/>
        <v>0</v>
      </c>
      <c r="AE166" s="5">
        <f t="shared" si="89"/>
        <v>0</v>
      </c>
      <c r="AF166" s="5">
        <f t="shared" si="89"/>
        <v>0</v>
      </c>
      <c r="AG166" s="5">
        <f t="shared" si="89"/>
        <v>0</v>
      </c>
      <c r="AH166" s="5">
        <f t="shared" si="89"/>
        <v>0</v>
      </c>
      <c r="AI166" s="5">
        <f t="shared" si="89"/>
        <v>0</v>
      </c>
      <c r="AJ166" s="5">
        <f t="shared" si="89"/>
        <v>0</v>
      </c>
      <c r="AK166" s="5">
        <f t="shared" si="89"/>
        <v>0</v>
      </c>
      <c r="AL166" s="5">
        <f t="shared" si="89"/>
        <v>0</v>
      </c>
      <c r="AM166" s="5">
        <f t="shared" si="89"/>
        <v>0</v>
      </c>
      <c r="AN166" s="5">
        <f t="shared" si="89"/>
        <v>0</v>
      </c>
      <c r="AO166" s="27"/>
      <c r="AP166" s="28"/>
    </row>
    <row r="167" spans="1:42" s="26" customFormat="1" ht="15.75" customHeight="1" x14ac:dyDescent="0.25">
      <c r="A167" s="13"/>
      <c r="B167"/>
      <c r="C167" t="s">
        <v>204</v>
      </c>
      <c r="D167"/>
      <c r="E167" s="119"/>
      <c r="F167" s="5">
        <f t="shared" ref="F167:AN167" si="90">+F165-F166</f>
        <v>0</v>
      </c>
      <c r="G167" s="5">
        <f t="shared" si="90"/>
        <v>0</v>
      </c>
      <c r="H167" s="5">
        <f t="shared" si="90"/>
        <v>0</v>
      </c>
      <c r="I167" s="5">
        <f t="shared" si="90"/>
        <v>0</v>
      </c>
      <c r="J167" s="5">
        <f t="shared" si="90"/>
        <v>0</v>
      </c>
      <c r="K167" s="5">
        <f t="shared" si="90"/>
        <v>0</v>
      </c>
      <c r="L167" s="5">
        <f t="shared" si="90"/>
        <v>0</v>
      </c>
      <c r="M167" s="5">
        <f t="shared" si="90"/>
        <v>0</v>
      </c>
      <c r="N167" s="5">
        <f t="shared" si="90"/>
        <v>0</v>
      </c>
      <c r="O167" s="5">
        <f t="shared" si="90"/>
        <v>0</v>
      </c>
      <c r="P167" s="5">
        <f t="shared" si="90"/>
        <v>0</v>
      </c>
      <c r="Q167" s="5">
        <f t="shared" si="90"/>
        <v>0</v>
      </c>
      <c r="R167" s="5">
        <f t="shared" si="90"/>
        <v>0</v>
      </c>
      <c r="S167" s="5">
        <f t="shared" si="90"/>
        <v>0</v>
      </c>
      <c r="T167" s="5">
        <f t="shared" si="90"/>
        <v>0</v>
      </c>
      <c r="U167" s="5">
        <f t="shared" si="90"/>
        <v>0</v>
      </c>
      <c r="V167" s="5">
        <f t="shared" si="90"/>
        <v>0</v>
      </c>
      <c r="W167" s="5">
        <f t="shared" si="90"/>
        <v>0</v>
      </c>
      <c r="X167" s="5">
        <f t="shared" si="90"/>
        <v>-29.939787958778396</v>
      </c>
      <c r="Y167" s="5">
        <f t="shared" si="90"/>
        <v>-94.611182306723691</v>
      </c>
      <c r="Z167" s="5">
        <f t="shared" si="90"/>
        <v>0</v>
      </c>
      <c r="AA167" s="5">
        <f t="shared" si="90"/>
        <v>0</v>
      </c>
      <c r="AB167" s="5">
        <f t="shared" si="90"/>
        <v>0</v>
      </c>
      <c r="AC167" s="5">
        <f t="shared" si="90"/>
        <v>0</v>
      </c>
      <c r="AD167" s="5">
        <f t="shared" si="90"/>
        <v>0</v>
      </c>
      <c r="AE167" s="5">
        <f t="shared" si="90"/>
        <v>0</v>
      </c>
      <c r="AF167" s="5">
        <f t="shared" si="90"/>
        <v>0</v>
      </c>
      <c r="AG167" s="5">
        <f t="shared" si="90"/>
        <v>0</v>
      </c>
      <c r="AH167" s="5">
        <f t="shared" si="90"/>
        <v>0</v>
      </c>
      <c r="AI167" s="5">
        <f t="shared" si="90"/>
        <v>0</v>
      </c>
      <c r="AJ167" s="5">
        <f t="shared" si="90"/>
        <v>0</v>
      </c>
      <c r="AK167" s="5">
        <f t="shared" si="90"/>
        <v>0</v>
      </c>
      <c r="AL167" s="5">
        <f t="shared" si="90"/>
        <v>0</v>
      </c>
      <c r="AM167" s="5">
        <f t="shared" si="90"/>
        <v>0</v>
      </c>
      <c r="AN167" s="5">
        <f t="shared" si="90"/>
        <v>0</v>
      </c>
      <c r="AO167" s="27"/>
      <c r="AP167" s="28"/>
    </row>
    <row r="168" spans="1:42" s="128" customFormat="1" ht="15.75" customHeight="1" x14ac:dyDescent="0.25">
      <c r="C168" s="128" t="s">
        <v>156</v>
      </c>
      <c r="E168" s="98">
        <f>SUM(F168:AN168)</f>
        <v>14179.863234256138</v>
      </c>
      <c r="F168" s="97">
        <f t="shared" ref="F168:AN168" si="91">IF(F163&lt;0,0,F163+F166)</f>
        <v>0</v>
      </c>
      <c r="G168" s="97">
        <f t="shared" si="91"/>
        <v>0</v>
      </c>
      <c r="H168" s="97">
        <f t="shared" si="91"/>
        <v>0</v>
      </c>
      <c r="I168" s="97">
        <f t="shared" si="91"/>
        <v>0</v>
      </c>
      <c r="J168" s="97">
        <f t="shared" si="91"/>
        <v>0</v>
      </c>
      <c r="K168" s="97">
        <f t="shared" si="91"/>
        <v>0</v>
      </c>
      <c r="L168" s="97">
        <f t="shared" si="91"/>
        <v>0</v>
      </c>
      <c r="M168" s="97">
        <f t="shared" si="91"/>
        <v>0</v>
      </c>
      <c r="N168" s="97">
        <f t="shared" si="91"/>
        <v>0</v>
      </c>
      <c r="O168" s="97">
        <f t="shared" si="91"/>
        <v>0</v>
      </c>
      <c r="P168" s="97">
        <f t="shared" si="91"/>
        <v>0</v>
      </c>
      <c r="Q168" s="97">
        <f t="shared" si="91"/>
        <v>0</v>
      </c>
      <c r="R168" s="97">
        <f t="shared" si="91"/>
        <v>0</v>
      </c>
      <c r="S168" s="97">
        <f t="shared" si="91"/>
        <v>0</v>
      </c>
      <c r="T168" s="97">
        <f t="shared" si="91"/>
        <v>0</v>
      </c>
      <c r="U168" s="97">
        <f t="shared" si="91"/>
        <v>0</v>
      </c>
      <c r="V168" s="97">
        <f t="shared" si="91"/>
        <v>0</v>
      </c>
      <c r="W168" s="97">
        <f t="shared" si="91"/>
        <v>0</v>
      </c>
      <c r="X168" s="97">
        <f t="shared" si="91"/>
        <v>0</v>
      </c>
      <c r="Y168" s="97">
        <f t="shared" si="91"/>
        <v>0</v>
      </c>
      <c r="Z168" s="97">
        <f t="shared" si="91"/>
        <v>545.97102498779702</v>
      </c>
      <c r="AA168" s="97">
        <f t="shared" si="91"/>
        <v>2726.0186112100969</v>
      </c>
      <c r="AB168" s="97">
        <f t="shared" si="91"/>
        <v>2852.4077641671179</v>
      </c>
      <c r="AC168" s="97">
        <f t="shared" si="91"/>
        <v>2355.8799408071854</v>
      </c>
      <c r="AD168" s="97">
        <f t="shared" si="91"/>
        <v>1741.8012462149215</v>
      </c>
      <c r="AE168" s="97">
        <f t="shared" si="91"/>
        <v>1446.3564734827332</v>
      </c>
      <c r="AF168" s="97">
        <f t="shared" si="91"/>
        <v>1086.6457206082644</v>
      </c>
      <c r="AG168" s="97">
        <f t="shared" si="91"/>
        <v>874.31938105687061</v>
      </c>
      <c r="AH168" s="97">
        <f t="shared" si="91"/>
        <v>550.46307172115178</v>
      </c>
      <c r="AI168" s="97">
        <f t="shared" si="91"/>
        <v>0</v>
      </c>
      <c r="AJ168" s="97">
        <f t="shared" si="91"/>
        <v>0</v>
      </c>
      <c r="AK168" s="97">
        <f t="shared" si="91"/>
        <v>0</v>
      </c>
      <c r="AL168" s="97">
        <f t="shared" si="91"/>
        <v>0</v>
      </c>
      <c r="AM168" s="97">
        <f t="shared" si="91"/>
        <v>0</v>
      </c>
      <c r="AN168" s="97">
        <f t="shared" si="91"/>
        <v>0</v>
      </c>
      <c r="AO168" s="85"/>
      <c r="AP168" s="168"/>
    </row>
    <row r="169" spans="1:42" x14ac:dyDescent="0.25">
      <c r="O169" s="5">
        <f>+O168*D174</f>
        <v>0</v>
      </c>
    </row>
    <row r="170" spans="1:42" s="26" customFormat="1" ht="15.75" customHeight="1" x14ac:dyDescent="0.25">
      <c r="A170"/>
      <c r="B170" s="29" t="s">
        <v>154</v>
      </c>
      <c r="E170" s="99"/>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2"/>
      <c r="AP170" s="28"/>
    </row>
    <row r="171" spans="1:42" s="26" customFormat="1" ht="15.75" customHeight="1" x14ac:dyDescent="0.25">
      <c r="A171"/>
      <c r="C171" s="26" t="s">
        <v>172</v>
      </c>
      <c r="E171" s="85">
        <f>SUM(F171:AN171)</f>
        <v>560.00000000000068</v>
      </c>
      <c r="F171" s="37">
        <f t="shared" ref="F171:AN171" si="92">+F9</f>
        <v>0</v>
      </c>
      <c r="G171" s="37">
        <f t="shared" si="92"/>
        <v>0</v>
      </c>
      <c r="H171" s="37">
        <f t="shared" si="92"/>
        <v>0</v>
      </c>
      <c r="I171" s="37">
        <f t="shared" si="92"/>
        <v>0</v>
      </c>
      <c r="J171" s="37">
        <f t="shared" si="92"/>
        <v>0</v>
      </c>
      <c r="K171" s="37">
        <f t="shared" si="92"/>
        <v>0</v>
      </c>
      <c r="L171" s="37">
        <f t="shared" si="92"/>
        <v>0</v>
      </c>
      <c r="M171" s="37">
        <f t="shared" si="92"/>
        <v>0</v>
      </c>
      <c r="N171" s="37">
        <f t="shared" si="92"/>
        <v>0</v>
      </c>
      <c r="O171" s="37">
        <f t="shared" si="92"/>
        <v>0</v>
      </c>
      <c r="P171" s="37">
        <f t="shared" si="92"/>
        <v>0</v>
      </c>
      <c r="Q171" s="37">
        <f t="shared" si="92"/>
        <v>0</v>
      </c>
      <c r="R171" s="37">
        <f t="shared" si="92"/>
        <v>0</v>
      </c>
      <c r="S171" s="37">
        <f t="shared" si="92"/>
        <v>0</v>
      </c>
      <c r="T171" s="37">
        <f t="shared" si="92"/>
        <v>0</v>
      </c>
      <c r="U171" s="37">
        <f t="shared" si="92"/>
        <v>0</v>
      </c>
      <c r="V171" s="37">
        <f t="shared" si="92"/>
        <v>9.7767857142857135</v>
      </c>
      <c r="W171" s="37">
        <f t="shared" si="92"/>
        <v>36.5</v>
      </c>
      <c r="X171" s="37">
        <f t="shared" si="92"/>
        <v>54.75</v>
      </c>
      <c r="Y171" s="37">
        <f t="shared" si="92"/>
        <v>54.75</v>
      </c>
      <c r="Z171" s="37">
        <f t="shared" si="92"/>
        <v>54.75</v>
      </c>
      <c r="AA171" s="37">
        <f t="shared" si="92"/>
        <v>54.75</v>
      </c>
      <c r="AB171" s="37">
        <f t="shared" si="92"/>
        <v>54.75</v>
      </c>
      <c r="AC171" s="37">
        <f t="shared" si="92"/>
        <v>54.75</v>
      </c>
      <c r="AD171" s="37">
        <f t="shared" si="92"/>
        <v>52.386363636363818</v>
      </c>
      <c r="AE171" s="37">
        <f t="shared" si="92"/>
        <v>44.90259740259755</v>
      </c>
      <c r="AF171" s="37">
        <f t="shared" si="92"/>
        <v>35.547889610389731</v>
      </c>
      <c r="AG171" s="37">
        <f t="shared" si="92"/>
        <v>29.935064935065039</v>
      </c>
      <c r="AH171" s="37">
        <f t="shared" si="92"/>
        <v>22.451298701298782</v>
      </c>
      <c r="AI171" s="37">
        <f t="shared" si="92"/>
        <v>0</v>
      </c>
      <c r="AJ171" s="37">
        <f t="shared" si="92"/>
        <v>0</v>
      </c>
      <c r="AK171" s="37">
        <f t="shared" si="92"/>
        <v>0</v>
      </c>
      <c r="AL171" s="37">
        <f t="shared" si="92"/>
        <v>0</v>
      </c>
      <c r="AM171" s="37">
        <f t="shared" si="92"/>
        <v>0</v>
      </c>
      <c r="AN171" s="37">
        <f t="shared" si="92"/>
        <v>0</v>
      </c>
      <c r="AO171" s="32"/>
      <c r="AP171" s="28"/>
    </row>
    <row r="172" spans="1:42" s="26" customFormat="1" ht="15.75" customHeight="1" x14ac:dyDescent="0.25">
      <c r="A172"/>
      <c r="C172" s="26" t="s">
        <v>155</v>
      </c>
      <c r="E172" s="99"/>
      <c r="F172" s="37">
        <f t="shared" ref="F172:AN172" si="93">+F10</f>
        <v>0</v>
      </c>
      <c r="G172" s="37">
        <f t="shared" si="93"/>
        <v>0</v>
      </c>
      <c r="H172" s="37">
        <f t="shared" si="93"/>
        <v>0</v>
      </c>
      <c r="I172" s="37">
        <f t="shared" si="93"/>
        <v>0</v>
      </c>
      <c r="J172" s="37">
        <f t="shared" si="93"/>
        <v>0</v>
      </c>
      <c r="K172" s="37">
        <f t="shared" si="93"/>
        <v>0</v>
      </c>
      <c r="L172" s="37">
        <f t="shared" si="93"/>
        <v>0</v>
      </c>
      <c r="M172" s="37">
        <f t="shared" si="93"/>
        <v>0</v>
      </c>
      <c r="N172" s="37">
        <f t="shared" si="93"/>
        <v>0</v>
      </c>
      <c r="O172" s="37">
        <f t="shared" si="93"/>
        <v>0</v>
      </c>
      <c r="P172" s="37">
        <f t="shared" si="93"/>
        <v>0</v>
      </c>
      <c r="Q172" s="37">
        <f t="shared" si="93"/>
        <v>0</v>
      </c>
      <c r="R172" s="37">
        <f t="shared" si="93"/>
        <v>0</v>
      </c>
      <c r="S172" s="37">
        <f t="shared" si="93"/>
        <v>0</v>
      </c>
      <c r="T172" s="37">
        <f t="shared" si="93"/>
        <v>0</v>
      </c>
      <c r="U172" s="37">
        <f t="shared" si="93"/>
        <v>0</v>
      </c>
      <c r="V172" s="37">
        <f t="shared" si="93"/>
        <v>9.7767857142857135</v>
      </c>
      <c r="W172" s="37">
        <f t="shared" si="93"/>
        <v>46.276785714285715</v>
      </c>
      <c r="X172" s="37">
        <f t="shared" si="93"/>
        <v>101.02678571428572</v>
      </c>
      <c r="Y172" s="37">
        <f t="shared" si="93"/>
        <v>155.77678571428572</v>
      </c>
      <c r="Z172" s="37">
        <f t="shared" si="93"/>
        <v>210.52678571428572</v>
      </c>
      <c r="AA172" s="37">
        <f t="shared" si="93"/>
        <v>265.27678571428572</v>
      </c>
      <c r="AB172" s="37">
        <f t="shared" si="93"/>
        <v>320.02678571428572</v>
      </c>
      <c r="AC172" s="37">
        <f t="shared" si="93"/>
        <v>374.77678571428572</v>
      </c>
      <c r="AD172" s="37">
        <f t="shared" si="93"/>
        <v>427.16314935064952</v>
      </c>
      <c r="AE172" s="37">
        <f t="shared" si="93"/>
        <v>472.06574675324708</v>
      </c>
      <c r="AF172" s="37">
        <f t="shared" si="93"/>
        <v>507.61363636363683</v>
      </c>
      <c r="AG172" s="37">
        <f t="shared" si="93"/>
        <v>537.54870129870187</v>
      </c>
      <c r="AH172" s="37">
        <f t="shared" si="93"/>
        <v>560.00000000000068</v>
      </c>
      <c r="AI172" s="37">
        <f t="shared" si="93"/>
        <v>560.00000000000068</v>
      </c>
      <c r="AJ172" s="37">
        <f t="shared" si="93"/>
        <v>560.00000000000068</v>
      </c>
      <c r="AK172" s="37">
        <f t="shared" si="93"/>
        <v>560.00000000000068</v>
      </c>
      <c r="AL172" s="37">
        <f t="shared" si="93"/>
        <v>560.00000000000068</v>
      </c>
      <c r="AM172" s="37">
        <f t="shared" si="93"/>
        <v>560.00000000000068</v>
      </c>
      <c r="AN172" s="37">
        <f t="shared" si="93"/>
        <v>560.00000000000068</v>
      </c>
      <c r="AO172" s="32"/>
      <c r="AP172" s="28"/>
    </row>
    <row r="173" spans="1:42" s="26" customFormat="1" ht="15.75" customHeight="1" x14ac:dyDescent="0.25">
      <c r="A173"/>
      <c r="C173" s="29" t="s">
        <v>173</v>
      </c>
      <c r="E173" s="9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2"/>
      <c r="AP173" s="28"/>
    </row>
    <row r="174" spans="1:42" s="26" customFormat="1" ht="15.75" customHeight="1" x14ac:dyDescent="0.25">
      <c r="A174" s="13"/>
      <c r="C174" s="160">
        <f>+Dashboard!E38</f>
        <v>350</v>
      </c>
      <c r="D174" s="93">
        <f>+Dashboard!E37</f>
        <v>0.7</v>
      </c>
      <c r="E174" s="85">
        <f t="shared" ref="E174:E179" si="94">SUM(F174:AN174)</f>
        <v>244.99999999999994</v>
      </c>
      <c r="F174" s="41">
        <f>IF(F$172&lt;$C174,F$171*$D174,IF(E172&lt;$C174,(F$171-(F$172-$C174))*$D174,0))</f>
        <v>0</v>
      </c>
      <c r="G174" s="41">
        <f t="shared" ref="G174:AN174" si="95">IF(G$172&lt;$C174,G$171*$D174,IF(F172&lt;$C174,(G$171-(G$172-$C174))*$D174,0))</f>
        <v>0</v>
      </c>
      <c r="H174" s="41">
        <f t="shared" si="95"/>
        <v>0</v>
      </c>
      <c r="I174" s="41">
        <f t="shared" si="95"/>
        <v>0</v>
      </c>
      <c r="J174" s="41">
        <f t="shared" si="95"/>
        <v>0</v>
      </c>
      <c r="K174" s="41">
        <f t="shared" si="95"/>
        <v>0</v>
      </c>
      <c r="L174" s="41">
        <f t="shared" si="95"/>
        <v>0</v>
      </c>
      <c r="M174" s="41">
        <f t="shared" si="95"/>
        <v>0</v>
      </c>
      <c r="N174" s="41">
        <f t="shared" si="95"/>
        <v>0</v>
      </c>
      <c r="O174" s="41">
        <f t="shared" si="95"/>
        <v>0</v>
      </c>
      <c r="P174" s="41">
        <f t="shared" si="95"/>
        <v>0</v>
      </c>
      <c r="Q174" s="41">
        <f t="shared" si="95"/>
        <v>0</v>
      </c>
      <c r="R174" s="41">
        <f t="shared" si="95"/>
        <v>0</v>
      </c>
      <c r="S174" s="41">
        <f t="shared" si="95"/>
        <v>0</v>
      </c>
      <c r="T174" s="41">
        <f t="shared" si="95"/>
        <v>0</v>
      </c>
      <c r="U174" s="41">
        <f t="shared" si="95"/>
        <v>0</v>
      </c>
      <c r="V174" s="41">
        <f t="shared" si="95"/>
        <v>6.8437499999999991</v>
      </c>
      <c r="W174" s="41">
        <f t="shared" si="95"/>
        <v>25.549999999999997</v>
      </c>
      <c r="X174" s="41">
        <f t="shared" si="95"/>
        <v>38.324999999999996</v>
      </c>
      <c r="Y174" s="41">
        <f t="shared" si="95"/>
        <v>38.324999999999996</v>
      </c>
      <c r="Z174" s="41">
        <f t="shared" si="95"/>
        <v>38.324999999999996</v>
      </c>
      <c r="AA174" s="41">
        <f t="shared" si="95"/>
        <v>38.324999999999996</v>
      </c>
      <c r="AB174" s="41">
        <f t="shared" si="95"/>
        <v>38.324999999999996</v>
      </c>
      <c r="AC174" s="41">
        <f t="shared" si="95"/>
        <v>20.981249999999992</v>
      </c>
      <c r="AD174" s="41">
        <f t="shared" si="95"/>
        <v>0</v>
      </c>
      <c r="AE174" s="41">
        <f t="shared" si="95"/>
        <v>0</v>
      </c>
      <c r="AF174" s="41">
        <f t="shared" si="95"/>
        <v>0</v>
      </c>
      <c r="AG174" s="41">
        <f t="shared" si="95"/>
        <v>0</v>
      </c>
      <c r="AH174" s="41">
        <f t="shared" si="95"/>
        <v>0</v>
      </c>
      <c r="AI174" s="41">
        <f t="shared" si="95"/>
        <v>0</v>
      </c>
      <c r="AJ174" s="41">
        <f t="shared" si="95"/>
        <v>0</v>
      </c>
      <c r="AK174" s="41">
        <f t="shared" si="95"/>
        <v>0</v>
      </c>
      <c r="AL174" s="41">
        <f t="shared" si="95"/>
        <v>0</v>
      </c>
      <c r="AM174" s="41">
        <f t="shared" si="95"/>
        <v>0</v>
      </c>
      <c r="AN174" s="41">
        <f t="shared" si="95"/>
        <v>0</v>
      </c>
      <c r="AO174" s="27"/>
      <c r="AP174" s="28"/>
    </row>
    <row r="175" spans="1:42" s="26" customFormat="1" ht="15.75" customHeight="1" x14ac:dyDescent="0.25">
      <c r="A175"/>
      <c r="C175" s="160">
        <f>+Dashboard!E40</f>
        <v>750</v>
      </c>
      <c r="D175" s="93">
        <f>+Dashboard!E39</f>
        <v>0.65</v>
      </c>
      <c r="E175" s="85">
        <f t="shared" si="94"/>
        <v>136.50000000000043</v>
      </c>
      <c r="F175" s="41">
        <f>IF(F$172&lt;$C174,0,IF(E$172&lt;$C174,(F$172-$C174)*$D175,IF(F$172&lt;$C175,F$171*$D175,IF(E$172&lt;$C175,(F$171-(F$172-$C175))*$D175,0))))</f>
        <v>0</v>
      </c>
      <c r="G175" s="41">
        <f t="shared" ref="G175:AN175" si="96">IF(G$172&lt;$C174,0,IF(F$172&lt;$C174,(G$172-$C174)*$D175,IF(G$172&lt;$C175,G$171*$D175,IF(F$172&lt;$C175,(G$171-(G$172-$C175))*$D175,0))))</f>
        <v>0</v>
      </c>
      <c r="H175" s="41">
        <f t="shared" si="96"/>
        <v>0</v>
      </c>
      <c r="I175" s="41">
        <f t="shared" si="96"/>
        <v>0</v>
      </c>
      <c r="J175" s="41">
        <f t="shared" si="96"/>
        <v>0</v>
      </c>
      <c r="K175" s="41">
        <f t="shared" si="96"/>
        <v>0</v>
      </c>
      <c r="L175" s="41">
        <f t="shared" si="96"/>
        <v>0</v>
      </c>
      <c r="M175" s="41">
        <f t="shared" si="96"/>
        <v>0</v>
      </c>
      <c r="N175" s="41">
        <f t="shared" si="96"/>
        <v>0</v>
      </c>
      <c r="O175" s="41">
        <f t="shared" si="96"/>
        <v>0</v>
      </c>
      <c r="P175" s="41">
        <f t="shared" si="96"/>
        <v>0</v>
      </c>
      <c r="Q175" s="41">
        <f t="shared" si="96"/>
        <v>0</v>
      </c>
      <c r="R175" s="41">
        <f t="shared" si="96"/>
        <v>0</v>
      </c>
      <c r="S175" s="41">
        <f t="shared" si="96"/>
        <v>0</v>
      </c>
      <c r="T175" s="41">
        <f t="shared" si="96"/>
        <v>0</v>
      </c>
      <c r="U175" s="41">
        <f t="shared" si="96"/>
        <v>0</v>
      </c>
      <c r="V175" s="41">
        <f t="shared" si="96"/>
        <v>0</v>
      </c>
      <c r="W175" s="41">
        <f t="shared" si="96"/>
        <v>0</v>
      </c>
      <c r="X175" s="41">
        <f t="shared" si="96"/>
        <v>0</v>
      </c>
      <c r="Y175" s="41">
        <f t="shared" si="96"/>
        <v>0</v>
      </c>
      <c r="Z175" s="41">
        <f t="shared" si="96"/>
        <v>0</v>
      </c>
      <c r="AA175" s="41">
        <f t="shared" si="96"/>
        <v>0</v>
      </c>
      <c r="AB175" s="41">
        <f t="shared" si="96"/>
        <v>0</v>
      </c>
      <c r="AC175" s="41">
        <f t="shared" si="96"/>
        <v>16.104910714285719</v>
      </c>
      <c r="AD175" s="41">
        <f t="shared" si="96"/>
        <v>34.051136363636481</v>
      </c>
      <c r="AE175" s="41">
        <f t="shared" si="96"/>
        <v>29.186688311688407</v>
      </c>
      <c r="AF175" s="41">
        <f t="shared" si="96"/>
        <v>23.106128246753325</v>
      </c>
      <c r="AG175" s="41">
        <f t="shared" si="96"/>
        <v>19.457792207792277</v>
      </c>
      <c r="AH175" s="41">
        <f t="shared" si="96"/>
        <v>14.593344155844209</v>
      </c>
      <c r="AI175" s="41">
        <f t="shared" si="96"/>
        <v>0</v>
      </c>
      <c r="AJ175" s="41">
        <f t="shared" si="96"/>
        <v>0</v>
      </c>
      <c r="AK175" s="41">
        <f t="shared" si="96"/>
        <v>0</v>
      </c>
      <c r="AL175" s="41">
        <f t="shared" si="96"/>
        <v>0</v>
      </c>
      <c r="AM175" s="41">
        <f t="shared" si="96"/>
        <v>0</v>
      </c>
      <c r="AN175" s="41">
        <f t="shared" si="96"/>
        <v>0</v>
      </c>
      <c r="AO175" s="32"/>
      <c r="AP175" s="28"/>
    </row>
    <row r="176" spans="1:42" s="26" customFormat="1" ht="15.75" customHeight="1" x14ac:dyDescent="0.25">
      <c r="A176"/>
      <c r="C176" s="160">
        <f>+Dashboard!E42</f>
        <v>1000</v>
      </c>
      <c r="D176" s="93">
        <f>+Dashboard!E41</f>
        <v>0.52500000000000002</v>
      </c>
      <c r="E176" s="85">
        <f t="shared" si="94"/>
        <v>0</v>
      </c>
      <c r="F176" s="41">
        <f t="shared" ref="F176:F178" si="97">IF(F$172&lt;$C175,0,IF(E$172&lt;$C175,(F$172-$C175)*$D176,IF(F$172&lt;$C176,F$171*$D176,IF(E$172&lt;$C176,(F$171-(F$172-$C176))*$D176,0))))</f>
        <v>0</v>
      </c>
      <c r="G176" s="41">
        <f t="shared" ref="G176:G178" si="98">IF(G$172&lt;$C175,0,IF(F$172&lt;$C175,(G$172-$C175)*$D176,IF(G$172&lt;$C176,G$171*$D176,IF(F$172&lt;$C176,(G$171-(G$172-$C176))*$D176,0))))</f>
        <v>0</v>
      </c>
      <c r="H176" s="41">
        <f t="shared" ref="H176:H178" si="99">IF(H$172&lt;$C175,0,IF(G$172&lt;$C175,(H$172-$C175)*$D176,IF(H$172&lt;$C176,H$171*$D176,IF(G$172&lt;$C176,(H$171-(H$172-$C176))*$D176,0))))</f>
        <v>0</v>
      </c>
      <c r="I176" s="41">
        <f t="shared" ref="I176:I178" si="100">IF(I$172&lt;$C175,0,IF(H$172&lt;$C175,(I$172-$C175)*$D176,IF(I$172&lt;$C176,I$171*$D176,IF(H$172&lt;$C176,(I$171-(I$172-$C176))*$D176,0))))</f>
        <v>0</v>
      </c>
      <c r="J176" s="41">
        <f t="shared" ref="J176:J178" si="101">IF(J$172&lt;$C175,0,IF(I$172&lt;$C175,(J$172-$C175)*$D176,IF(J$172&lt;$C176,J$171*$D176,IF(I$172&lt;$C176,(J$171-(J$172-$C176))*$D176,0))))</f>
        <v>0</v>
      </c>
      <c r="K176" s="41">
        <f t="shared" ref="K176:K178" si="102">IF(K$172&lt;$C175,0,IF(J$172&lt;$C175,(K$172-$C175)*$D176,IF(K$172&lt;$C176,K$171*$D176,IF(J$172&lt;$C176,(K$171-(K$172-$C176))*$D176,0))))</f>
        <v>0</v>
      </c>
      <c r="L176" s="41">
        <f t="shared" ref="L176:L178" si="103">IF(L$172&lt;$C175,0,IF(K$172&lt;$C175,(L$172-$C175)*$D176,IF(L$172&lt;$C176,L$171*$D176,IF(K$172&lt;$C176,(L$171-(L$172-$C176))*$D176,0))))</f>
        <v>0</v>
      </c>
      <c r="M176" s="41">
        <f t="shared" ref="M176:M178" si="104">IF(M$172&lt;$C175,0,IF(L$172&lt;$C175,(M$172-$C175)*$D176,IF(M$172&lt;$C176,M$171*$D176,IF(L$172&lt;$C176,(M$171-(M$172-$C176))*$D176,0))))</f>
        <v>0</v>
      </c>
      <c r="N176" s="41">
        <f t="shared" ref="N176:N178" si="105">IF(N$172&lt;$C175,0,IF(M$172&lt;$C175,(N$172-$C175)*$D176,IF(N$172&lt;$C176,N$171*$D176,IF(M$172&lt;$C176,(N$171-(N$172-$C176))*$D176,0))))</f>
        <v>0</v>
      </c>
      <c r="O176" s="41">
        <f t="shared" ref="O176:O178" si="106">IF(O$172&lt;$C175,0,IF(N$172&lt;$C175,(O$172-$C175)*$D176,IF(O$172&lt;$C176,O$171*$D176,IF(N$172&lt;$C176,(O$171-(O$172-$C176))*$D176,0))))</f>
        <v>0</v>
      </c>
      <c r="P176" s="41">
        <f t="shared" ref="P176:P178" si="107">IF(P$172&lt;$C175,0,IF(O$172&lt;$C175,(P$172-$C175)*$D176,IF(P$172&lt;$C176,P$171*$D176,IF(O$172&lt;$C176,(P$171-(P$172-$C176))*$D176,0))))</f>
        <v>0</v>
      </c>
      <c r="Q176" s="41">
        <f t="shared" ref="Q176:Q178" si="108">IF(Q$172&lt;$C175,0,IF(P$172&lt;$C175,(Q$172-$C175)*$D176,IF(Q$172&lt;$C176,Q$171*$D176,IF(P$172&lt;$C176,(Q$171-(Q$172-$C176))*$D176,0))))</f>
        <v>0</v>
      </c>
      <c r="R176" s="41">
        <f t="shared" ref="R176:R178" si="109">IF(R$172&lt;$C175,0,IF(Q$172&lt;$C175,(R$172-$C175)*$D176,IF(R$172&lt;$C176,R$171*$D176,IF(Q$172&lt;$C176,(R$171-(R$172-$C176))*$D176,0))))</f>
        <v>0</v>
      </c>
      <c r="S176" s="41">
        <f t="shared" ref="S176:S178" si="110">IF(S$172&lt;$C175,0,IF(R$172&lt;$C175,(S$172-$C175)*$D176,IF(S$172&lt;$C176,S$171*$D176,IF(R$172&lt;$C176,(S$171-(S$172-$C176))*$D176,0))))</f>
        <v>0</v>
      </c>
      <c r="T176" s="41">
        <f t="shared" ref="T176:T178" si="111">IF(T$172&lt;$C175,0,IF(S$172&lt;$C175,(T$172-$C175)*$D176,IF(T$172&lt;$C176,T$171*$D176,IF(S$172&lt;$C176,(T$171-(T$172-$C176))*$D176,0))))</f>
        <v>0</v>
      </c>
      <c r="U176" s="41">
        <f t="shared" ref="U176:U178" si="112">IF(U$172&lt;$C175,0,IF(T$172&lt;$C175,(U$172-$C175)*$D176,IF(U$172&lt;$C176,U$171*$D176,IF(T$172&lt;$C176,(U$171-(U$172-$C176))*$D176,0))))</f>
        <v>0</v>
      </c>
      <c r="V176" s="41">
        <f t="shared" ref="V176:V178" si="113">IF(V$172&lt;$C175,0,IF(U$172&lt;$C175,(V$172-$C175)*$D176,IF(V$172&lt;$C176,V$171*$D176,IF(U$172&lt;$C176,(V$171-(V$172-$C176))*$D176,0))))</f>
        <v>0</v>
      </c>
      <c r="W176" s="41">
        <f t="shared" ref="W176:W178" si="114">IF(W$172&lt;$C175,0,IF(V$172&lt;$C175,(W$172-$C175)*$D176,IF(W$172&lt;$C176,W$171*$D176,IF(V$172&lt;$C176,(W$171-(W$172-$C176))*$D176,0))))</f>
        <v>0</v>
      </c>
      <c r="X176" s="41">
        <f t="shared" ref="X176:X178" si="115">IF(X$172&lt;$C175,0,IF(W$172&lt;$C175,(X$172-$C175)*$D176,IF(X$172&lt;$C176,X$171*$D176,IF(W$172&lt;$C176,(X$171-(X$172-$C176))*$D176,0))))</f>
        <v>0</v>
      </c>
      <c r="Y176" s="41">
        <f t="shared" ref="Y176:Y178" si="116">IF(Y$172&lt;$C175,0,IF(X$172&lt;$C175,(Y$172-$C175)*$D176,IF(Y$172&lt;$C176,Y$171*$D176,IF(X$172&lt;$C176,(Y$171-(Y$172-$C176))*$D176,0))))</f>
        <v>0</v>
      </c>
      <c r="Z176" s="41">
        <f t="shared" ref="Z176:Z178" si="117">IF(Z$172&lt;$C175,0,IF(Y$172&lt;$C175,(Z$172-$C175)*$D176,IF(Z$172&lt;$C176,Z$171*$D176,IF(Y$172&lt;$C176,(Z$171-(Z$172-$C176))*$D176,0))))</f>
        <v>0</v>
      </c>
      <c r="AA176" s="41">
        <f t="shared" ref="AA176:AA178" si="118">IF(AA$172&lt;$C175,0,IF(Z$172&lt;$C175,(AA$172-$C175)*$D176,IF(AA$172&lt;$C176,AA$171*$D176,IF(Z$172&lt;$C176,(AA$171-(AA$172-$C176))*$D176,0))))</f>
        <v>0</v>
      </c>
      <c r="AB176" s="41">
        <f t="shared" ref="AB176:AB178" si="119">IF(AB$172&lt;$C175,0,IF(AA$172&lt;$C175,(AB$172-$C175)*$D176,IF(AB$172&lt;$C176,AB$171*$D176,IF(AA$172&lt;$C176,(AB$171-(AB$172-$C176))*$D176,0))))</f>
        <v>0</v>
      </c>
      <c r="AC176" s="41">
        <f t="shared" ref="AC176:AC178" si="120">IF(AC$172&lt;$C175,0,IF(AB$172&lt;$C175,(AC$172-$C175)*$D176,IF(AC$172&lt;$C176,AC$171*$D176,IF(AB$172&lt;$C176,(AC$171-(AC$172-$C176))*$D176,0))))</f>
        <v>0</v>
      </c>
      <c r="AD176" s="41">
        <f t="shared" ref="AD176:AD178" si="121">IF(AD$172&lt;$C175,0,IF(AC$172&lt;$C175,(AD$172-$C175)*$D176,IF(AD$172&lt;$C176,AD$171*$D176,IF(AC$172&lt;$C176,(AD$171-(AD$172-$C176))*$D176,0))))</f>
        <v>0</v>
      </c>
      <c r="AE176" s="41">
        <f t="shared" ref="AE176:AE178" si="122">IF(AE$172&lt;$C175,0,IF(AD$172&lt;$C175,(AE$172-$C175)*$D176,IF(AE$172&lt;$C176,AE$171*$D176,IF(AD$172&lt;$C176,(AE$171-(AE$172-$C176))*$D176,0))))</f>
        <v>0</v>
      </c>
      <c r="AF176" s="41">
        <f t="shared" ref="AF176:AF178" si="123">IF(AF$172&lt;$C175,0,IF(AE$172&lt;$C175,(AF$172-$C175)*$D176,IF(AF$172&lt;$C176,AF$171*$D176,IF(AE$172&lt;$C176,(AF$171-(AF$172-$C176))*$D176,0))))</f>
        <v>0</v>
      </c>
      <c r="AG176" s="41">
        <f t="shared" ref="AG176:AG178" si="124">IF(AG$172&lt;$C175,0,IF(AF$172&lt;$C175,(AG$172-$C175)*$D176,IF(AG$172&lt;$C176,AG$171*$D176,IF(AF$172&lt;$C176,(AG$171-(AG$172-$C176))*$D176,0))))</f>
        <v>0</v>
      </c>
      <c r="AH176" s="41">
        <f t="shared" ref="AH176:AH178" si="125">IF(AH$172&lt;$C175,0,IF(AG$172&lt;$C175,(AH$172-$C175)*$D176,IF(AH$172&lt;$C176,AH$171*$D176,IF(AG$172&lt;$C176,(AH$171-(AH$172-$C176))*$D176,0))))</f>
        <v>0</v>
      </c>
      <c r="AI176" s="41">
        <f t="shared" ref="AI176:AI178" si="126">IF(AI$172&lt;$C175,0,IF(AH$172&lt;$C175,(AI$172-$C175)*$D176,IF(AI$172&lt;$C176,AI$171*$D176,IF(AH$172&lt;$C176,(AI$171-(AI$172-$C176))*$D176,0))))</f>
        <v>0</v>
      </c>
      <c r="AJ176" s="41">
        <f t="shared" ref="AJ176:AJ178" si="127">IF(AJ$172&lt;$C175,0,IF(AI$172&lt;$C175,(AJ$172-$C175)*$D176,IF(AJ$172&lt;$C176,AJ$171*$D176,IF(AI$172&lt;$C176,(AJ$171-(AJ$172-$C176))*$D176,0))))</f>
        <v>0</v>
      </c>
      <c r="AK176" s="41">
        <f t="shared" ref="AK176:AK178" si="128">IF(AK$172&lt;$C175,0,IF(AJ$172&lt;$C175,(AK$172-$C175)*$D176,IF(AK$172&lt;$C176,AK$171*$D176,IF(AJ$172&lt;$C176,(AK$171-(AK$172-$C176))*$D176,0))))</f>
        <v>0</v>
      </c>
      <c r="AL176" s="41">
        <f t="shared" ref="AL176:AL178" si="129">IF(AL$172&lt;$C175,0,IF(AK$172&lt;$C175,(AL$172-$C175)*$D176,IF(AL$172&lt;$C176,AL$171*$D176,IF(AK$172&lt;$C176,(AL$171-(AL$172-$C176))*$D176,0))))</f>
        <v>0</v>
      </c>
      <c r="AM176" s="41">
        <f t="shared" ref="AM176:AM178" si="130">IF(AM$172&lt;$C175,0,IF(AL$172&lt;$C175,(AM$172-$C175)*$D176,IF(AM$172&lt;$C176,AM$171*$D176,IF(AL$172&lt;$C176,(AM$171-(AM$172-$C176))*$D176,0))))</f>
        <v>0</v>
      </c>
      <c r="AN176" s="41">
        <f t="shared" ref="AN176:AN178" si="131">IF(AN$172&lt;$C175,0,IF(AM$172&lt;$C175,(AN$172-$C175)*$D176,IF(AN$172&lt;$C176,AN$171*$D176,IF(AM$172&lt;$C176,(AN$171-(AN$172-$C176))*$D176,0))))</f>
        <v>0</v>
      </c>
      <c r="AO176" s="32"/>
      <c r="AP176" s="28"/>
    </row>
    <row r="177" spans="1:44" s="26" customFormat="1" ht="15.75" customHeight="1" x14ac:dyDescent="0.25">
      <c r="A177"/>
      <c r="C177" s="160">
        <f>+Dashboard!E44</f>
        <v>1500</v>
      </c>
      <c r="D177" s="93">
        <f>+Dashboard!E43</f>
        <v>0.44999999999999996</v>
      </c>
      <c r="E177" s="85">
        <f t="shared" si="94"/>
        <v>0</v>
      </c>
      <c r="F177" s="41">
        <f t="shared" si="97"/>
        <v>0</v>
      </c>
      <c r="G177" s="41">
        <f t="shared" si="98"/>
        <v>0</v>
      </c>
      <c r="H177" s="41">
        <f t="shared" si="99"/>
        <v>0</v>
      </c>
      <c r="I177" s="41">
        <f t="shared" si="100"/>
        <v>0</v>
      </c>
      <c r="J177" s="41">
        <f t="shared" si="101"/>
        <v>0</v>
      </c>
      <c r="K177" s="41">
        <f t="shared" si="102"/>
        <v>0</v>
      </c>
      <c r="L177" s="41">
        <f t="shared" si="103"/>
        <v>0</v>
      </c>
      <c r="M177" s="41">
        <f t="shared" si="104"/>
        <v>0</v>
      </c>
      <c r="N177" s="41">
        <f t="shared" si="105"/>
        <v>0</v>
      </c>
      <c r="O177" s="41">
        <f t="shared" si="106"/>
        <v>0</v>
      </c>
      <c r="P177" s="41">
        <f t="shared" si="107"/>
        <v>0</v>
      </c>
      <c r="Q177" s="41">
        <f t="shared" si="108"/>
        <v>0</v>
      </c>
      <c r="R177" s="41">
        <f t="shared" si="109"/>
        <v>0</v>
      </c>
      <c r="S177" s="41">
        <f t="shared" si="110"/>
        <v>0</v>
      </c>
      <c r="T177" s="41">
        <f t="shared" si="111"/>
        <v>0</v>
      </c>
      <c r="U177" s="41">
        <f t="shared" si="112"/>
        <v>0</v>
      </c>
      <c r="V177" s="41">
        <f t="shared" si="113"/>
        <v>0</v>
      </c>
      <c r="W177" s="41">
        <f t="shared" si="114"/>
        <v>0</v>
      </c>
      <c r="X177" s="41">
        <f t="shared" si="115"/>
        <v>0</v>
      </c>
      <c r="Y177" s="41">
        <f t="shared" si="116"/>
        <v>0</v>
      </c>
      <c r="Z177" s="41">
        <f t="shared" si="117"/>
        <v>0</v>
      </c>
      <c r="AA177" s="41">
        <f t="shared" si="118"/>
        <v>0</v>
      </c>
      <c r="AB177" s="41">
        <f t="shared" si="119"/>
        <v>0</v>
      </c>
      <c r="AC177" s="41">
        <f t="shared" si="120"/>
        <v>0</v>
      </c>
      <c r="AD177" s="41">
        <f t="shared" si="121"/>
        <v>0</v>
      </c>
      <c r="AE177" s="41">
        <f t="shared" si="122"/>
        <v>0</v>
      </c>
      <c r="AF177" s="41">
        <f t="shared" si="123"/>
        <v>0</v>
      </c>
      <c r="AG177" s="41">
        <f t="shared" si="124"/>
        <v>0</v>
      </c>
      <c r="AH177" s="41">
        <f t="shared" si="125"/>
        <v>0</v>
      </c>
      <c r="AI177" s="41">
        <f t="shared" si="126"/>
        <v>0</v>
      </c>
      <c r="AJ177" s="41">
        <f t="shared" si="127"/>
        <v>0</v>
      </c>
      <c r="AK177" s="41">
        <f t="shared" si="128"/>
        <v>0</v>
      </c>
      <c r="AL177" s="41">
        <f t="shared" si="129"/>
        <v>0</v>
      </c>
      <c r="AM177" s="41">
        <f t="shared" si="130"/>
        <v>0</v>
      </c>
      <c r="AN177" s="41">
        <f t="shared" si="131"/>
        <v>0</v>
      </c>
      <c r="AO177" s="32"/>
      <c r="AP177" s="28"/>
    </row>
    <row r="178" spans="1:44" s="26" customFormat="1" ht="15.75" customHeight="1" x14ac:dyDescent="0.25">
      <c r="A178"/>
      <c r="C178" s="160">
        <f>+Dashboard!E46</f>
        <v>2000</v>
      </c>
      <c r="D178" s="93">
        <f>+Dashboard!E45</f>
        <v>0.35</v>
      </c>
      <c r="E178" s="85">
        <f t="shared" si="94"/>
        <v>0</v>
      </c>
      <c r="F178" s="41">
        <f t="shared" si="97"/>
        <v>0</v>
      </c>
      <c r="G178" s="41">
        <f t="shared" si="98"/>
        <v>0</v>
      </c>
      <c r="H178" s="41">
        <f t="shared" si="99"/>
        <v>0</v>
      </c>
      <c r="I178" s="41">
        <f t="shared" si="100"/>
        <v>0</v>
      </c>
      <c r="J178" s="41">
        <f t="shared" si="101"/>
        <v>0</v>
      </c>
      <c r="K178" s="41">
        <f t="shared" si="102"/>
        <v>0</v>
      </c>
      <c r="L178" s="41">
        <f t="shared" si="103"/>
        <v>0</v>
      </c>
      <c r="M178" s="41">
        <f t="shared" si="104"/>
        <v>0</v>
      </c>
      <c r="N178" s="41">
        <f t="shared" si="105"/>
        <v>0</v>
      </c>
      <c r="O178" s="41">
        <f t="shared" si="106"/>
        <v>0</v>
      </c>
      <c r="P178" s="41">
        <f t="shared" si="107"/>
        <v>0</v>
      </c>
      <c r="Q178" s="41">
        <f t="shared" si="108"/>
        <v>0</v>
      </c>
      <c r="R178" s="41">
        <f t="shared" si="109"/>
        <v>0</v>
      </c>
      <c r="S178" s="41">
        <f t="shared" si="110"/>
        <v>0</v>
      </c>
      <c r="T178" s="41">
        <f t="shared" si="111"/>
        <v>0</v>
      </c>
      <c r="U178" s="41">
        <f t="shared" si="112"/>
        <v>0</v>
      </c>
      <c r="V178" s="41">
        <f t="shared" si="113"/>
        <v>0</v>
      </c>
      <c r="W178" s="41">
        <f t="shared" si="114"/>
        <v>0</v>
      </c>
      <c r="X178" s="41">
        <f t="shared" si="115"/>
        <v>0</v>
      </c>
      <c r="Y178" s="41">
        <f t="shared" si="116"/>
        <v>0</v>
      </c>
      <c r="Z178" s="41">
        <f t="shared" si="117"/>
        <v>0</v>
      </c>
      <c r="AA178" s="41">
        <f t="shared" si="118"/>
        <v>0</v>
      </c>
      <c r="AB178" s="41">
        <f t="shared" si="119"/>
        <v>0</v>
      </c>
      <c r="AC178" s="41">
        <f t="shared" si="120"/>
        <v>0</v>
      </c>
      <c r="AD178" s="41">
        <f t="shared" si="121"/>
        <v>0</v>
      </c>
      <c r="AE178" s="41">
        <f t="shared" si="122"/>
        <v>0</v>
      </c>
      <c r="AF178" s="41">
        <f t="shared" si="123"/>
        <v>0</v>
      </c>
      <c r="AG178" s="41">
        <f t="shared" si="124"/>
        <v>0</v>
      </c>
      <c r="AH178" s="41">
        <f t="shared" si="125"/>
        <v>0</v>
      </c>
      <c r="AI178" s="41">
        <f t="shared" si="126"/>
        <v>0</v>
      </c>
      <c r="AJ178" s="41">
        <f t="shared" si="127"/>
        <v>0</v>
      </c>
      <c r="AK178" s="41">
        <f t="shared" si="128"/>
        <v>0</v>
      </c>
      <c r="AL178" s="41">
        <f t="shared" si="129"/>
        <v>0</v>
      </c>
      <c r="AM178" s="41">
        <f t="shared" si="130"/>
        <v>0</v>
      </c>
      <c r="AN178" s="41">
        <f t="shared" si="131"/>
        <v>0</v>
      </c>
      <c r="AO178" s="32"/>
      <c r="AP178" s="28"/>
    </row>
    <row r="179" spans="1:44" s="26" customFormat="1" ht="15.75" customHeight="1" x14ac:dyDescent="0.25">
      <c r="A179" s="13"/>
      <c r="C179" s="26" t="s">
        <v>171</v>
      </c>
      <c r="D179" s="93"/>
      <c r="E179" s="191">
        <f t="shared" si="94"/>
        <v>381.50000000000034</v>
      </c>
      <c r="F179" s="169">
        <f t="shared" ref="F179:AN179" si="132">SUM(F174:F178)</f>
        <v>0</v>
      </c>
      <c r="G179" s="169">
        <f t="shared" si="132"/>
        <v>0</v>
      </c>
      <c r="H179" s="169">
        <f t="shared" si="132"/>
        <v>0</v>
      </c>
      <c r="I179" s="169">
        <f t="shared" si="132"/>
        <v>0</v>
      </c>
      <c r="J179" s="169">
        <f t="shared" si="132"/>
        <v>0</v>
      </c>
      <c r="K179" s="169">
        <f t="shared" si="132"/>
        <v>0</v>
      </c>
      <c r="L179" s="169">
        <f t="shared" si="132"/>
        <v>0</v>
      </c>
      <c r="M179" s="169">
        <f t="shared" si="132"/>
        <v>0</v>
      </c>
      <c r="N179" s="169">
        <f t="shared" si="132"/>
        <v>0</v>
      </c>
      <c r="O179" s="169">
        <f t="shared" si="132"/>
        <v>0</v>
      </c>
      <c r="P179" s="169">
        <f t="shared" si="132"/>
        <v>0</v>
      </c>
      <c r="Q179" s="169">
        <f t="shared" si="132"/>
        <v>0</v>
      </c>
      <c r="R179" s="169">
        <f t="shared" si="132"/>
        <v>0</v>
      </c>
      <c r="S179" s="169">
        <f t="shared" si="132"/>
        <v>0</v>
      </c>
      <c r="T179" s="169">
        <f t="shared" si="132"/>
        <v>0</v>
      </c>
      <c r="U179" s="169">
        <f t="shared" si="132"/>
        <v>0</v>
      </c>
      <c r="V179" s="169">
        <f t="shared" si="132"/>
        <v>6.8437499999999991</v>
      </c>
      <c r="W179" s="169">
        <f t="shared" si="132"/>
        <v>25.549999999999997</v>
      </c>
      <c r="X179" s="169">
        <f t="shared" si="132"/>
        <v>38.324999999999996</v>
      </c>
      <c r="Y179" s="169">
        <f t="shared" si="132"/>
        <v>38.324999999999996</v>
      </c>
      <c r="Z179" s="169">
        <f t="shared" si="132"/>
        <v>38.324999999999996</v>
      </c>
      <c r="AA179" s="169">
        <f t="shared" si="132"/>
        <v>38.324999999999996</v>
      </c>
      <c r="AB179" s="169">
        <f t="shared" si="132"/>
        <v>38.324999999999996</v>
      </c>
      <c r="AC179" s="169">
        <f t="shared" si="132"/>
        <v>37.086160714285711</v>
      </c>
      <c r="AD179" s="169">
        <f t="shared" si="132"/>
        <v>34.051136363636481</v>
      </c>
      <c r="AE179" s="169">
        <f t="shared" si="132"/>
        <v>29.186688311688407</v>
      </c>
      <c r="AF179" s="169">
        <f t="shared" si="132"/>
        <v>23.106128246753325</v>
      </c>
      <c r="AG179" s="169">
        <f t="shared" si="132"/>
        <v>19.457792207792277</v>
      </c>
      <c r="AH179" s="169">
        <f t="shared" si="132"/>
        <v>14.593344155844209</v>
      </c>
      <c r="AI179" s="169">
        <f t="shared" si="132"/>
        <v>0</v>
      </c>
      <c r="AJ179" s="169">
        <f t="shared" si="132"/>
        <v>0</v>
      </c>
      <c r="AK179" s="169">
        <f t="shared" si="132"/>
        <v>0</v>
      </c>
      <c r="AL179" s="169">
        <f t="shared" si="132"/>
        <v>0</v>
      </c>
      <c r="AM179" s="169">
        <f t="shared" si="132"/>
        <v>0</v>
      </c>
      <c r="AN179" s="169">
        <f t="shared" si="132"/>
        <v>0</v>
      </c>
      <c r="AO179" s="27"/>
      <c r="AP179" s="28"/>
    </row>
    <row r="180" spans="1:44" s="14" customFormat="1" ht="15.75" customHeight="1" x14ac:dyDescent="0.25">
      <c r="A180" s="13"/>
      <c r="C180" s="14" t="s">
        <v>48</v>
      </c>
      <c r="D180" s="93"/>
      <c r="E180" s="129">
        <f>IF(E179=0,"n/a",+E179/E171)</f>
        <v>0.6812499999999998</v>
      </c>
      <c r="F180" s="129" t="str">
        <f>IF(F179=0,"n/a",+F179/F171)</f>
        <v>n/a</v>
      </c>
      <c r="G180" s="129" t="str">
        <f t="shared" ref="G180:AN180" si="133">IF(G179=0,"n/a",+G179/G171)</f>
        <v>n/a</v>
      </c>
      <c r="H180" s="129" t="str">
        <f t="shared" si="133"/>
        <v>n/a</v>
      </c>
      <c r="I180" s="129" t="str">
        <f t="shared" si="133"/>
        <v>n/a</v>
      </c>
      <c r="J180" s="129" t="str">
        <f t="shared" si="133"/>
        <v>n/a</v>
      </c>
      <c r="K180" s="129" t="str">
        <f t="shared" si="133"/>
        <v>n/a</v>
      </c>
      <c r="L180" s="129" t="str">
        <f t="shared" si="133"/>
        <v>n/a</v>
      </c>
      <c r="M180" s="129" t="str">
        <f t="shared" si="133"/>
        <v>n/a</v>
      </c>
      <c r="N180" s="129" t="str">
        <f t="shared" si="133"/>
        <v>n/a</v>
      </c>
      <c r="O180" s="129" t="str">
        <f t="shared" si="133"/>
        <v>n/a</v>
      </c>
      <c r="P180" s="129" t="str">
        <f t="shared" si="133"/>
        <v>n/a</v>
      </c>
      <c r="Q180" s="129" t="str">
        <f t="shared" si="133"/>
        <v>n/a</v>
      </c>
      <c r="R180" s="129" t="str">
        <f t="shared" si="133"/>
        <v>n/a</v>
      </c>
      <c r="S180" s="129" t="str">
        <f t="shared" si="133"/>
        <v>n/a</v>
      </c>
      <c r="T180" s="129" t="str">
        <f t="shared" si="133"/>
        <v>n/a</v>
      </c>
      <c r="U180" s="129" t="str">
        <f t="shared" si="133"/>
        <v>n/a</v>
      </c>
      <c r="V180" s="129">
        <f t="shared" si="133"/>
        <v>0.7</v>
      </c>
      <c r="W180" s="129">
        <f t="shared" si="133"/>
        <v>0.7</v>
      </c>
      <c r="X180" s="129">
        <f t="shared" si="133"/>
        <v>0.7</v>
      </c>
      <c r="Y180" s="129">
        <f t="shared" si="133"/>
        <v>0.7</v>
      </c>
      <c r="Z180" s="129">
        <f t="shared" si="133"/>
        <v>0.7</v>
      </c>
      <c r="AA180" s="129">
        <f t="shared" si="133"/>
        <v>0.7</v>
      </c>
      <c r="AB180" s="129">
        <f t="shared" si="133"/>
        <v>0.7</v>
      </c>
      <c r="AC180" s="129">
        <f t="shared" si="133"/>
        <v>0.6773727984344422</v>
      </c>
      <c r="AD180" s="129">
        <f t="shared" si="133"/>
        <v>0.65</v>
      </c>
      <c r="AE180" s="129">
        <f t="shared" si="133"/>
        <v>0.65</v>
      </c>
      <c r="AF180" s="129">
        <f t="shared" si="133"/>
        <v>0.65</v>
      </c>
      <c r="AG180" s="129">
        <f t="shared" si="133"/>
        <v>0.65</v>
      </c>
      <c r="AH180" s="129">
        <f t="shared" si="133"/>
        <v>0.65</v>
      </c>
      <c r="AI180" s="129" t="str">
        <f t="shared" si="133"/>
        <v>n/a</v>
      </c>
      <c r="AJ180" s="129" t="str">
        <f t="shared" si="133"/>
        <v>n/a</v>
      </c>
      <c r="AK180" s="129" t="str">
        <f t="shared" si="133"/>
        <v>n/a</v>
      </c>
      <c r="AL180" s="129" t="str">
        <f t="shared" si="133"/>
        <v>n/a</v>
      </c>
      <c r="AM180" s="129" t="str">
        <f t="shared" si="133"/>
        <v>n/a</v>
      </c>
      <c r="AN180" s="129" t="str">
        <f t="shared" si="133"/>
        <v>n/a</v>
      </c>
      <c r="AO180" s="119"/>
      <c r="AP180" s="100"/>
    </row>
    <row r="181" spans="1:44" s="49" customFormat="1" ht="15.75" customHeight="1" x14ac:dyDescent="0.25">
      <c r="C181" s="102"/>
      <c r="E181" s="85"/>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2"/>
      <c r="AP181" s="50"/>
      <c r="AR181" s="170"/>
    </row>
    <row r="182" spans="1:44" s="14" customFormat="1" ht="15.75" customHeight="1" x14ac:dyDescent="0.25">
      <c r="A182" s="13"/>
      <c r="B182" s="13"/>
      <c r="C182" s="14" t="s">
        <v>47</v>
      </c>
      <c r="E182" s="85">
        <f>SUM(F182:AN182)</f>
        <v>9587.6179990402015</v>
      </c>
      <c r="F182" s="101">
        <f>IF(F171=0,0,+F168*F180)</f>
        <v>0</v>
      </c>
      <c r="G182" s="101">
        <f t="shared" ref="G182:AN182" si="134">IF(G171=0,0,+G168*G180)</f>
        <v>0</v>
      </c>
      <c r="H182" s="101">
        <f t="shared" si="134"/>
        <v>0</v>
      </c>
      <c r="I182" s="101">
        <f t="shared" si="134"/>
        <v>0</v>
      </c>
      <c r="J182" s="101">
        <f t="shared" si="134"/>
        <v>0</v>
      </c>
      <c r="K182" s="101">
        <f t="shared" si="134"/>
        <v>0</v>
      </c>
      <c r="L182" s="101">
        <f t="shared" si="134"/>
        <v>0</v>
      </c>
      <c r="M182" s="101">
        <f t="shared" si="134"/>
        <v>0</v>
      </c>
      <c r="N182" s="101">
        <f t="shared" si="134"/>
        <v>0</v>
      </c>
      <c r="O182" s="101">
        <f t="shared" si="134"/>
        <v>0</v>
      </c>
      <c r="P182" s="101">
        <f t="shared" si="134"/>
        <v>0</v>
      </c>
      <c r="Q182" s="101">
        <f t="shared" si="134"/>
        <v>0</v>
      </c>
      <c r="R182" s="101">
        <f t="shared" si="134"/>
        <v>0</v>
      </c>
      <c r="S182" s="101">
        <f t="shared" si="134"/>
        <v>0</v>
      </c>
      <c r="T182" s="101">
        <f t="shared" si="134"/>
        <v>0</v>
      </c>
      <c r="U182" s="101">
        <f t="shared" si="134"/>
        <v>0</v>
      </c>
      <c r="V182" s="101">
        <f t="shared" si="134"/>
        <v>0</v>
      </c>
      <c r="W182" s="101">
        <f t="shared" si="134"/>
        <v>0</v>
      </c>
      <c r="X182" s="101">
        <f t="shared" si="134"/>
        <v>0</v>
      </c>
      <c r="Y182" s="101">
        <f t="shared" si="134"/>
        <v>0</v>
      </c>
      <c r="Z182" s="101">
        <f t="shared" si="134"/>
        <v>382.17971749145789</v>
      </c>
      <c r="AA182" s="101">
        <f t="shared" si="134"/>
        <v>1908.2130278470677</v>
      </c>
      <c r="AB182" s="101">
        <f t="shared" si="134"/>
        <v>1996.6854349169823</v>
      </c>
      <c r="AC182" s="101">
        <f t="shared" si="134"/>
        <v>1595.8089882801312</v>
      </c>
      <c r="AD182" s="101">
        <f t="shared" si="134"/>
        <v>1132.1708100396991</v>
      </c>
      <c r="AE182" s="101">
        <f t="shared" si="134"/>
        <v>940.1317077637766</v>
      </c>
      <c r="AF182" s="101">
        <f t="shared" si="134"/>
        <v>706.31971839537186</v>
      </c>
      <c r="AG182" s="101">
        <f t="shared" si="134"/>
        <v>568.30759768696589</v>
      </c>
      <c r="AH182" s="101">
        <f t="shared" si="134"/>
        <v>357.80099661874868</v>
      </c>
      <c r="AI182" s="101">
        <f t="shared" si="134"/>
        <v>0</v>
      </c>
      <c r="AJ182" s="101">
        <f t="shared" si="134"/>
        <v>0</v>
      </c>
      <c r="AK182" s="101">
        <f t="shared" si="134"/>
        <v>0</v>
      </c>
      <c r="AL182" s="101">
        <f t="shared" si="134"/>
        <v>0</v>
      </c>
      <c r="AM182" s="101">
        <f t="shared" si="134"/>
        <v>0</v>
      </c>
      <c r="AN182" s="101">
        <f t="shared" si="134"/>
        <v>0</v>
      </c>
      <c r="AO182" s="84">
        <f>+E182/E168</f>
        <v>0.67614319268454914</v>
      </c>
      <c r="AP182" s="100" t="s">
        <v>49</v>
      </c>
      <c r="AR182" s="171"/>
    </row>
    <row r="183" spans="1:44" s="26" customFormat="1" ht="15.75" customHeight="1" x14ac:dyDescent="0.25">
      <c r="A183" s="13"/>
      <c r="B183" s="13"/>
      <c r="C183" s="26" t="s">
        <v>176</v>
      </c>
      <c r="E183" s="85">
        <f>SUM(F183:AN183)</f>
        <v>33568.571165873211</v>
      </c>
      <c r="F183" s="41">
        <f t="shared" ref="F183:AN183" si="135">F116+F182</f>
        <v>0</v>
      </c>
      <c r="G183" s="41">
        <f t="shared" si="135"/>
        <v>0</v>
      </c>
      <c r="H183" s="41">
        <f t="shared" si="135"/>
        <v>0</v>
      </c>
      <c r="I183" s="41">
        <f t="shared" si="135"/>
        <v>0</v>
      </c>
      <c r="J183" s="41">
        <f t="shared" si="135"/>
        <v>0</v>
      </c>
      <c r="K183" s="41">
        <f t="shared" si="135"/>
        <v>0</v>
      </c>
      <c r="L183" s="41">
        <f t="shared" si="135"/>
        <v>0</v>
      </c>
      <c r="M183" s="41">
        <f t="shared" si="135"/>
        <v>0</v>
      </c>
      <c r="N183" s="41">
        <f t="shared" si="135"/>
        <v>0</v>
      </c>
      <c r="O183" s="41">
        <f t="shared" si="135"/>
        <v>0</v>
      </c>
      <c r="P183" s="41">
        <f t="shared" si="135"/>
        <v>0</v>
      </c>
      <c r="Q183" s="41">
        <f t="shared" si="135"/>
        <v>0</v>
      </c>
      <c r="R183" s="41">
        <f t="shared" si="135"/>
        <v>0</v>
      </c>
      <c r="S183" s="41">
        <f t="shared" si="135"/>
        <v>0</v>
      </c>
      <c r="T183" s="41">
        <f t="shared" si="135"/>
        <v>0</v>
      </c>
      <c r="U183" s="41">
        <f t="shared" si="135"/>
        <v>0</v>
      </c>
      <c r="V183" s="41">
        <f t="shared" si="135"/>
        <v>726.2642249999999</v>
      </c>
      <c r="W183" s="41">
        <f t="shared" si="135"/>
        <v>2765.6141687999998</v>
      </c>
      <c r="X183" s="41">
        <f t="shared" si="135"/>
        <v>4231.3896782640004</v>
      </c>
      <c r="Y183" s="41">
        <f t="shared" si="135"/>
        <v>4316.0174718292801</v>
      </c>
      <c r="Z183" s="41">
        <f t="shared" si="135"/>
        <v>3454.5058177056058</v>
      </c>
      <c r="AA183" s="41">
        <f t="shared" si="135"/>
        <v>3286.6407697872592</v>
      </c>
      <c r="AB183" s="41">
        <f t="shared" si="135"/>
        <v>3340.4499696827379</v>
      </c>
      <c r="AC183" s="41">
        <f t="shared" si="135"/>
        <v>2691.3123556669962</v>
      </c>
      <c r="AD183" s="41">
        <f t="shared" si="135"/>
        <v>2174.5661334021388</v>
      </c>
      <c r="AE183" s="41">
        <f t="shared" si="135"/>
        <v>1979.1963830179927</v>
      </c>
      <c r="AF183" s="41">
        <f t="shared" si="135"/>
        <v>1706.1247619500045</v>
      </c>
      <c r="AG183" s="41">
        <f t="shared" si="135"/>
        <v>1547.972144949581</v>
      </c>
      <c r="AH183" s="41">
        <f t="shared" si="135"/>
        <v>1348.5172858176179</v>
      </c>
      <c r="AI183" s="41">
        <f t="shared" si="135"/>
        <v>0</v>
      </c>
      <c r="AJ183" s="41">
        <f t="shared" si="135"/>
        <v>0</v>
      </c>
      <c r="AK183" s="41">
        <f t="shared" si="135"/>
        <v>0</v>
      </c>
      <c r="AL183" s="41">
        <f t="shared" si="135"/>
        <v>0</v>
      </c>
      <c r="AM183" s="41">
        <f t="shared" si="135"/>
        <v>0</v>
      </c>
      <c r="AN183" s="41">
        <f t="shared" si="135"/>
        <v>0</v>
      </c>
      <c r="AO183" s="32"/>
      <c r="AP183" s="28"/>
      <c r="AR183" s="44"/>
    </row>
    <row r="184" spans="1:44" s="26" customFormat="1" ht="15.75" customHeight="1" x14ac:dyDescent="0.25">
      <c r="A184" s="13"/>
      <c r="B184" s="13"/>
      <c r="C184" s="26" t="s">
        <v>177</v>
      </c>
      <c r="E184" s="119"/>
      <c r="F184" s="41">
        <f>+F183</f>
        <v>0</v>
      </c>
      <c r="G184" s="41">
        <f t="shared" ref="G184:AN184" si="136">+G183+F184</f>
        <v>0</v>
      </c>
      <c r="H184" s="41">
        <f t="shared" si="136"/>
        <v>0</v>
      </c>
      <c r="I184" s="41">
        <f t="shared" si="136"/>
        <v>0</v>
      </c>
      <c r="J184" s="41">
        <f t="shared" si="136"/>
        <v>0</v>
      </c>
      <c r="K184" s="41">
        <f t="shared" si="136"/>
        <v>0</v>
      </c>
      <c r="L184" s="41">
        <f t="shared" si="136"/>
        <v>0</v>
      </c>
      <c r="M184" s="41">
        <f t="shared" si="136"/>
        <v>0</v>
      </c>
      <c r="N184" s="41">
        <f t="shared" si="136"/>
        <v>0</v>
      </c>
      <c r="O184" s="41">
        <f t="shared" si="136"/>
        <v>0</v>
      </c>
      <c r="P184" s="41">
        <f t="shared" si="136"/>
        <v>0</v>
      </c>
      <c r="Q184" s="41">
        <f t="shared" si="136"/>
        <v>0</v>
      </c>
      <c r="R184" s="41">
        <f t="shared" si="136"/>
        <v>0</v>
      </c>
      <c r="S184" s="41">
        <f t="shared" si="136"/>
        <v>0</v>
      </c>
      <c r="T184" s="41">
        <f t="shared" si="136"/>
        <v>0</v>
      </c>
      <c r="U184" s="41">
        <f t="shared" si="136"/>
        <v>0</v>
      </c>
      <c r="V184" s="41">
        <f t="shared" si="136"/>
        <v>726.2642249999999</v>
      </c>
      <c r="W184" s="41">
        <f t="shared" si="136"/>
        <v>3491.8783937999997</v>
      </c>
      <c r="X184" s="41">
        <f t="shared" si="136"/>
        <v>7723.2680720640001</v>
      </c>
      <c r="Y184" s="41">
        <f t="shared" si="136"/>
        <v>12039.28554389328</v>
      </c>
      <c r="Z184" s="41">
        <f t="shared" si="136"/>
        <v>15493.791361598885</v>
      </c>
      <c r="AA184" s="41">
        <f t="shared" si="136"/>
        <v>18780.432131386144</v>
      </c>
      <c r="AB184" s="41">
        <f t="shared" si="136"/>
        <v>22120.882101068881</v>
      </c>
      <c r="AC184" s="41">
        <f t="shared" si="136"/>
        <v>24812.194456735877</v>
      </c>
      <c r="AD184" s="41">
        <f t="shared" si="136"/>
        <v>26986.760590138016</v>
      </c>
      <c r="AE184" s="41">
        <f t="shared" si="136"/>
        <v>28965.956973156008</v>
      </c>
      <c r="AF184" s="41">
        <f t="shared" si="136"/>
        <v>30672.08173510601</v>
      </c>
      <c r="AG184" s="41">
        <f t="shared" si="136"/>
        <v>32220.053880055591</v>
      </c>
      <c r="AH184" s="41">
        <f t="shared" si="136"/>
        <v>33568.571165873211</v>
      </c>
      <c r="AI184" s="41">
        <f t="shared" si="136"/>
        <v>33568.571165873211</v>
      </c>
      <c r="AJ184" s="41">
        <f t="shared" si="136"/>
        <v>33568.571165873211</v>
      </c>
      <c r="AK184" s="41">
        <f t="shared" si="136"/>
        <v>33568.571165873211</v>
      </c>
      <c r="AL184" s="41">
        <f t="shared" si="136"/>
        <v>33568.571165873211</v>
      </c>
      <c r="AM184" s="41">
        <f t="shared" si="136"/>
        <v>33568.571165873211</v>
      </c>
      <c r="AN184" s="41">
        <f t="shared" si="136"/>
        <v>33568.571165873211</v>
      </c>
      <c r="AP184" s="28"/>
      <c r="AQ184" s="14"/>
      <c r="AR184" s="44"/>
    </row>
    <row r="185" spans="1:44" s="26" customFormat="1" ht="15.75" customHeight="1" x14ac:dyDescent="0.25">
      <c r="A185" s="13"/>
      <c r="B185" s="13"/>
      <c r="E185" s="119"/>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P185" s="28"/>
      <c r="AR185" s="44"/>
    </row>
    <row r="186" spans="1:44" s="128" customFormat="1" ht="15.75" customHeight="1" x14ac:dyDescent="0.25">
      <c r="A186" s="48"/>
      <c r="C186" s="14" t="s">
        <v>174</v>
      </c>
      <c r="D186" s="14"/>
      <c r="E186" s="85">
        <f>SUM(F186:AN186)</f>
        <v>4592.245235215938</v>
      </c>
      <c r="F186" s="3">
        <f t="shared" ref="F186:AN186" si="137">+F168-F182</f>
        <v>0</v>
      </c>
      <c r="G186" s="3">
        <f t="shared" si="137"/>
        <v>0</v>
      </c>
      <c r="H186" s="3">
        <f t="shared" si="137"/>
        <v>0</v>
      </c>
      <c r="I186" s="3">
        <f t="shared" si="137"/>
        <v>0</v>
      </c>
      <c r="J186" s="3">
        <f t="shared" si="137"/>
        <v>0</v>
      </c>
      <c r="K186" s="3">
        <f t="shared" si="137"/>
        <v>0</v>
      </c>
      <c r="L186" s="3">
        <f t="shared" si="137"/>
        <v>0</v>
      </c>
      <c r="M186" s="3">
        <f t="shared" si="137"/>
        <v>0</v>
      </c>
      <c r="N186" s="3">
        <f t="shared" si="137"/>
        <v>0</v>
      </c>
      <c r="O186" s="3">
        <f t="shared" si="137"/>
        <v>0</v>
      </c>
      <c r="P186" s="3">
        <f t="shared" si="137"/>
        <v>0</v>
      </c>
      <c r="Q186" s="3">
        <f t="shared" si="137"/>
        <v>0</v>
      </c>
      <c r="R186" s="3">
        <f t="shared" si="137"/>
        <v>0</v>
      </c>
      <c r="S186" s="3">
        <f t="shared" si="137"/>
        <v>0</v>
      </c>
      <c r="T186" s="3">
        <f t="shared" si="137"/>
        <v>0</v>
      </c>
      <c r="U186" s="3">
        <f t="shared" si="137"/>
        <v>0</v>
      </c>
      <c r="V186" s="3">
        <f t="shared" si="137"/>
        <v>0</v>
      </c>
      <c r="W186" s="3">
        <f t="shared" si="137"/>
        <v>0</v>
      </c>
      <c r="X186" s="3">
        <f t="shared" si="137"/>
        <v>0</v>
      </c>
      <c r="Y186" s="3">
        <f t="shared" si="137"/>
        <v>0</v>
      </c>
      <c r="Z186" s="3">
        <f t="shared" si="137"/>
        <v>163.79130749633913</v>
      </c>
      <c r="AA186" s="3">
        <f t="shared" si="137"/>
        <v>817.8055833630292</v>
      </c>
      <c r="AB186" s="3">
        <f t="shared" si="137"/>
        <v>855.72232925013554</v>
      </c>
      <c r="AC186" s="3">
        <f t="shared" si="137"/>
        <v>760.07095252705426</v>
      </c>
      <c r="AD186" s="3">
        <f t="shared" si="137"/>
        <v>609.63043617522248</v>
      </c>
      <c r="AE186" s="3">
        <f t="shared" si="137"/>
        <v>506.22476571895663</v>
      </c>
      <c r="AF186" s="3">
        <f t="shared" si="137"/>
        <v>380.32600221289249</v>
      </c>
      <c r="AG186" s="3">
        <f t="shared" si="137"/>
        <v>306.01178336990472</v>
      </c>
      <c r="AH186" s="3">
        <f t="shared" si="137"/>
        <v>192.66207510240309</v>
      </c>
      <c r="AI186" s="3">
        <f t="shared" si="137"/>
        <v>0</v>
      </c>
      <c r="AJ186" s="3">
        <f t="shared" si="137"/>
        <v>0</v>
      </c>
      <c r="AK186" s="3">
        <f t="shared" si="137"/>
        <v>0</v>
      </c>
      <c r="AL186" s="3">
        <f t="shared" si="137"/>
        <v>0</v>
      </c>
      <c r="AM186" s="3">
        <f t="shared" si="137"/>
        <v>0</v>
      </c>
      <c r="AN186" s="3">
        <f t="shared" si="137"/>
        <v>0</v>
      </c>
      <c r="AO186" s="84">
        <f>+E186/E168</f>
        <v>0.32385680731545102</v>
      </c>
      <c r="AP186" s="100" t="s">
        <v>49</v>
      </c>
      <c r="AR186" s="172"/>
    </row>
    <row r="187" spans="1:44" s="26" customFormat="1" ht="15.75" customHeight="1" x14ac:dyDescent="0.25">
      <c r="A187" s="13"/>
      <c r="B187" s="13"/>
      <c r="E187" s="119"/>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27"/>
      <c r="AP187" s="28"/>
      <c r="AR187" s="44"/>
    </row>
    <row r="188" spans="1:44" ht="15.75" customHeight="1" x14ac:dyDescent="0.25">
      <c r="A188" s="11" t="s">
        <v>179</v>
      </c>
    </row>
    <row r="189" spans="1:44" s="26" customFormat="1" ht="15.6" customHeight="1" x14ac:dyDescent="0.25">
      <c r="A189" s="13"/>
      <c r="B189" t="s">
        <v>69</v>
      </c>
      <c r="E189" s="85">
        <f t="shared" ref="E189:E196" si="138">SUM(F189:AN189)</f>
        <v>23980.953166833013</v>
      </c>
      <c r="F189" s="36">
        <f t="shared" ref="F189:AN189" si="139">+F116</f>
        <v>0</v>
      </c>
      <c r="G189" s="36">
        <f t="shared" si="139"/>
        <v>0</v>
      </c>
      <c r="H189" s="36">
        <f t="shared" si="139"/>
        <v>0</v>
      </c>
      <c r="I189" s="36">
        <f t="shared" si="139"/>
        <v>0</v>
      </c>
      <c r="J189" s="36">
        <f t="shared" si="139"/>
        <v>0</v>
      </c>
      <c r="K189" s="36">
        <f t="shared" si="139"/>
        <v>0</v>
      </c>
      <c r="L189" s="36">
        <f t="shared" si="139"/>
        <v>0</v>
      </c>
      <c r="M189" s="36">
        <f t="shared" si="139"/>
        <v>0</v>
      </c>
      <c r="N189" s="36">
        <f t="shared" si="139"/>
        <v>0</v>
      </c>
      <c r="O189" s="36">
        <f t="shared" si="139"/>
        <v>0</v>
      </c>
      <c r="P189" s="36">
        <f t="shared" si="139"/>
        <v>0</v>
      </c>
      <c r="Q189" s="36">
        <f t="shared" si="139"/>
        <v>0</v>
      </c>
      <c r="R189" s="36">
        <f t="shared" si="139"/>
        <v>0</v>
      </c>
      <c r="S189" s="36">
        <f t="shared" si="139"/>
        <v>0</v>
      </c>
      <c r="T189" s="36">
        <f t="shared" si="139"/>
        <v>0</v>
      </c>
      <c r="U189" s="36">
        <f t="shared" si="139"/>
        <v>0</v>
      </c>
      <c r="V189" s="36">
        <f t="shared" si="139"/>
        <v>726.2642249999999</v>
      </c>
      <c r="W189" s="36">
        <f t="shared" si="139"/>
        <v>2765.6141687999998</v>
      </c>
      <c r="X189" s="36">
        <f t="shared" si="139"/>
        <v>4231.3896782640004</v>
      </c>
      <c r="Y189" s="36">
        <f t="shared" si="139"/>
        <v>4316.0174718292801</v>
      </c>
      <c r="Z189" s="36">
        <f t="shared" si="139"/>
        <v>3072.326100214148</v>
      </c>
      <c r="AA189" s="36">
        <f t="shared" si="139"/>
        <v>1378.4277419401915</v>
      </c>
      <c r="AB189" s="36">
        <f t="shared" si="139"/>
        <v>1343.7645347657553</v>
      </c>
      <c r="AC189" s="36">
        <f t="shared" si="139"/>
        <v>1095.503367386865</v>
      </c>
      <c r="AD189" s="36">
        <f t="shared" si="139"/>
        <v>1042.39532336244</v>
      </c>
      <c r="AE189" s="36">
        <f t="shared" si="139"/>
        <v>1039.0646752542161</v>
      </c>
      <c r="AF189" s="36">
        <f t="shared" si="139"/>
        <v>999.80504355463279</v>
      </c>
      <c r="AG189" s="36">
        <f t="shared" si="139"/>
        <v>979.66454726261497</v>
      </c>
      <c r="AH189" s="36">
        <f t="shared" si="139"/>
        <v>990.71628919886928</v>
      </c>
      <c r="AI189" s="36">
        <f t="shared" si="139"/>
        <v>0</v>
      </c>
      <c r="AJ189" s="36">
        <f t="shared" si="139"/>
        <v>0</v>
      </c>
      <c r="AK189" s="36">
        <f t="shared" si="139"/>
        <v>0</v>
      </c>
      <c r="AL189" s="36">
        <f t="shared" si="139"/>
        <v>0</v>
      </c>
      <c r="AM189" s="36">
        <f t="shared" si="139"/>
        <v>0</v>
      </c>
      <c r="AN189" s="36">
        <f t="shared" si="139"/>
        <v>0</v>
      </c>
      <c r="AO189" s="32"/>
      <c r="AP189" s="28"/>
    </row>
    <row r="190" spans="1:44" s="26" customFormat="1" ht="15.6" customHeight="1" x14ac:dyDescent="0.25">
      <c r="A190" s="13"/>
      <c r="B190" t="s">
        <v>70</v>
      </c>
      <c r="E190" s="85">
        <f t="shared" si="138"/>
        <v>9587.6179990402015</v>
      </c>
      <c r="F190" s="36">
        <f>+F182</f>
        <v>0</v>
      </c>
      <c r="G190" s="36">
        <f t="shared" ref="G190:AN190" si="140">+G182</f>
        <v>0</v>
      </c>
      <c r="H190" s="36">
        <f t="shared" si="140"/>
        <v>0</v>
      </c>
      <c r="I190" s="36">
        <f t="shared" si="140"/>
        <v>0</v>
      </c>
      <c r="J190" s="36">
        <f t="shared" si="140"/>
        <v>0</v>
      </c>
      <c r="K190" s="36">
        <f t="shared" si="140"/>
        <v>0</v>
      </c>
      <c r="L190" s="36">
        <f t="shared" si="140"/>
        <v>0</v>
      </c>
      <c r="M190" s="36">
        <f t="shared" si="140"/>
        <v>0</v>
      </c>
      <c r="N190" s="36">
        <f t="shared" si="140"/>
        <v>0</v>
      </c>
      <c r="O190" s="36">
        <f t="shared" si="140"/>
        <v>0</v>
      </c>
      <c r="P190" s="36">
        <f t="shared" si="140"/>
        <v>0</v>
      </c>
      <c r="Q190" s="36">
        <f t="shared" si="140"/>
        <v>0</v>
      </c>
      <c r="R190" s="36">
        <f t="shared" si="140"/>
        <v>0</v>
      </c>
      <c r="S190" s="36">
        <f t="shared" si="140"/>
        <v>0</v>
      </c>
      <c r="T190" s="36">
        <f t="shared" si="140"/>
        <v>0</v>
      </c>
      <c r="U190" s="36">
        <f t="shared" si="140"/>
        <v>0</v>
      </c>
      <c r="V190" s="36">
        <f t="shared" si="140"/>
        <v>0</v>
      </c>
      <c r="W190" s="36">
        <f t="shared" si="140"/>
        <v>0</v>
      </c>
      <c r="X190" s="36">
        <f t="shared" si="140"/>
        <v>0</v>
      </c>
      <c r="Y190" s="36">
        <f t="shared" si="140"/>
        <v>0</v>
      </c>
      <c r="Z190" s="36">
        <f t="shared" si="140"/>
        <v>382.17971749145789</v>
      </c>
      <c r="AA190" s="36">
        <f t="shared" si="140"/>
        <v>1908.2130278470677</v>
      </c>
      <c r="AB190" s="36">
        <f t="shared" si="140"/>
        <v>1996.6854349169823</v>
      </c>
      <c r="AC190" s="36">
        <f t="shared" si="140"/>
        <v>1595.8089882801312</v>
      </c>
      <c r="AD190" s="36">
        <f t="shared" si="140"/>
        <v>1132.1708100396991</v>
      </c>
      <c r="AE190" s="36">
        <f t="shared" si="140"/>
        <v>940.1317077637766</v>
      </c>
      <c r="AF190" s="36">
        <f t="shared" si="140"/>
        <v>706.31971839537186</v>
      </c>
      <c r="AG190" s="36">
        <f t="shared" si="140"/>
        <v>568.30759768696589</v>
      </c>
      <c r="AH190" s="36">
        <f t="shared" si="140"/>
        <v>357.80099661874868</v>
      </c>
      <c r="AI190" s="36">
        <f t="shared" si="140"/>
        <v>0</v>
      </c>
      <c r="AJ190" s="36">
        <f t="shared" si="140"/>
        <v>0</v>
      </c>
      <c r="AK190" s="36">
        <f t="shared" si="140"/>
        <v>0</v>
      </c>
      <c r="AL190" s="36">
        <f t="shared" si="140"/>
        <v>0</v>
      </c>
      <c r="AM190" s="36">
        <f t="shared" si="140"/>
        <v>0</v>
      </c>
      <c r="AN190" s="36">
        <f t="shared" si="140"/>
        <v>0</v>
      </c>
      <c r="AO190" s="32"/>
      <c r="AP190" s="28"/>
    </row>
    <row r="191" spans="1:44" s="26" customFormat="1" ht="15.6" customHeight="1" x14ac:dyDescent="0.25">
      <c r="A191" s="13"/>
      <c r="B191" t="s">
        <v>138</v>
      </c>
      <c r="E191" s="85">
        <f t="shared" si="138"/>
        <v>581</v>
      </c>
      <c r="F191" s="36">
        <f t="shared" ref="F191:AN191" si="141">+F54</f>
        <v>320</v>
      </c>
      <c r="G191" s="36">
        <f t="shared" si="141"/>
        <v>0</v>
      </c>
      <c r="H191" s="36">
        <f t="shared" si="141"/>
        <v>0</v>
      </c>
      <c r="I191" s="36">
        <f t="shared" si="141"/>
        <v>0</v>
      </c>
      <c r="J191" s="36">
        <f t="shared" si="141"/>
        <v>0</v>
      </c>
      <c r="K191" s="36">
        <f t="shared" si="141"/>
        <v>0</v>
      </c>
      <c r="L191" s="36">
        <f t="shared" si="141"/>
        <v>0</v>
      </c>
      <c r="M191" s="36">
        <f t="shared" si="141"/>
        <v>0</v>
      </c>
      <c r="N191" s="36">
        <f t="shared" si="141"/>
        <v>261</v>
      </c>
      <c r="O191" s="36">
        <f t="shared" si="141"/>
        <v>0</v>
      </c>
      <c r="P191" s="36">
        <f t="shared" si="141"/>
        <v>0</v>
      </c>
      <c r="Q191" s="36">
        <f t="shared" si="141"/>
        <v>0</v>
      </c>
      <c r="R191" s="36">
        <f t="shared" si="141"/>
        <v>0</v>
      </c>
      <c r="S191" s="36">
        <f t="shared" si="141"/>
        <v>0</v>
      </c>
      <c r="T191" s="36">
        <f t="shared" si="141"/>
        <v>0</v>
      </c>
      <c r="U191" s="36">
        <f t="shared" si="141"/>
        <v>0</v>
      </c>
      <c r="V191" s="36">
        <f t="shared" si="141"/>
        <v>0</v>
      </c>
      <c r="W191" s="36">
        <f t="shared" si="141"/>
        <v>0</v>
      </c>
      <c r="X191" s="36">
        <f t="shared" si="141"/>
        <v>0</v>
      </c>
      <c r="Y191" s="36">
        <f t="shared" si="141"/>
        <v>0</v>
      </c>
      <c r="Z191" s="36">
        <f t="shared" si="141"/>
        <v>0</v>
      </c>
      <c r="AA191" s="36">
        <f t="shared" si="141"/>
        <v>0</v>
      </c>
      <c r="AB191" s="36">
        <f t="shared" si="141"/>
        <v>0</v>
      </c>
      <c r="AC191" s="36">
        <f t="shared" si="141"/>
        <v>0</v>
      </c>
      <c r="AD191" s="36">
        <f t="shared" si="141"/>
        <v>0</v>
      </c>
      <c r="AE191" s="36">
        <f t="shared" si="141"/>
        <v>0</v>
      </c>
      <c r="AF191" s="36">
        <f t="shared" si="141"/>
        <v>0</v>
      </c>
      <c r="AG191" s="36">
        <f t="shared" si="141"/>
        <v>0</v>
      </c>
      <c r="AH191" s="36">
        <f t="shared" si="141"/>
        <v>0</v>
      </c>
      <c r="AI191" s="36">
        <f t="shared" si="141"/>
        <v>0</v>
      </c>
      <c r="AJ191" s="36">
        <f t="shared" si="141"/>
        <v>0</v>
      </c>
      <c r="AK191" s="36">
        <f t="shared" si="141"/>
        <v>0</v>
      </c>
      <c r="AL191" s="36">
        <f t="shared" si="141"/>
        <v>0</v>
      </c>
      <c r="AM191" s="36">
        <f t="shared" si="141"/>
        <v>0</v>
      </c>
      <c r="AN191" s="36">
        <f t="shared" si="141"/>
        <v>0</v>
      </c>
      <c r="AO191" s="32"/>
      <c r="AP191" s="28"/>
    </row>
    <row r="192" spans="1:44" s="26" customFormat="1" ht="15.6" customHeight="1" x14ac:dyDescent="0.25">
      <c r="A192" s="13"/>
      <c r="B192" t="s">
        <v>180</v>
      </c>
      <c r="E192" s="85">
        <f t="shared" si="138"/>
        <v>11312.118288678055</v>
      </c>
      <c r="F192" s="36">
        <f t="shared" ref="F192:AN192" si="142">+F55</f>
        <v>0</v>
      </c>
      <c r="G192" s="36">
        <f t="shared" si="142"/>
        <v>0</v>
      </c>
      <c r="H192" s="36">
        <f t="shared" si="142"/>
        <v>0</v>
      </c>
      <c r="I192" s="36">
        <f t="shared" si="142"/>
        <v>0</v>
      </c>
      <c r="J192" s="36">
        <f t="shared" si="142"/>
        <v>0</v>
      </c>
      <c r="K192" s="36">
        <f t="shared" si="142"/>
        <v>0</v>
      </c>
      <c r="L192" s="36">
        <f t="shared" si="142"/>
        <v>0</v>
      </c>
      <c r="M192" s="36">
        <f t="shared" si="142"/>
        <v>0</v>
      </c>
      <c r="N192" s="36">
        <f t="shared" si="142"/>
        <v>0</v>
      </c>
      <c r="O192" s="36">
        <f t="shared" si="142"/>
        <v>0</v>
      </c>
      <c r="P192" s="36">
        <f t="shared" si="142"/>
        <v>0</v>
      </c>
      <c r="Q192" s="36">
        <f t="shared" si="142"/>
        <v>0</v>
      </c>
      <c r="R192" s="36">
        <f t="shared" si="142"/>
        <v>0</v>
      </c>
      <c r="S192" s="36">
        <f t="shared" si="142"/>
        <v>1250.1319999999998</v>
      </c>
      <c r="T192" s="36">
        <f t="shared" si="142"/>
        <v>4413.9275999999991</v>
      </c>
      <c r="U192" s="36">
        <f t="shared" si="142"/>
        <v>3501.7158959999992</v>
      </c>
      <c r="V192" s="36">
        <f t="shared" si="142"/>
        <v>714.35004278399981</v>
      </c>
      <c r="W192" s="36">
        <f t="shared" si="142"/>
        <v>0</v>
      </c>
      <c r="X192" s="36">
        <f t="shared" si="142"/>
        <v>0</v>
      </c>
      <c r="Y192" s="36">
        <f t="shared" si="142"/>
        <v>0</v>
      </c>
      <c r="Z192" s="36">
        <f t="shared" si="142"/>
        <v>181.19000142086094</v>
      </c>
      <c r="AA192" s="36">
        <f t="shared" si="142"/>
        <v>639.7400819398091</v>
      </c>
      <c r="AB192" s="36">
        <f t="shared" si="142"/>
        <v>507.52713167224852</v>
      </c>
      <c r="AC192" s="36">
        <f t="shared" si="142"/>
        <v>103.5355348611387</v>
      </c>
      <c r="AD192" s="36">
        <f t="shared" si="142"/>
        <v>0</v>
      </c>
      <c r="AE192" s="36">
        <f t="shared" si="142"/>
        <v>0</v>
      </c>
      <c r="AF192" s="36">
        <f t="shared" si="142"/>
        <v>0</v>
      </c>
      <c r="AG192" s="36">
        <f t="shared" si="142"/>
        <v>0</v>
      </c>
      <c r="AH192" s="36">
        <f t="shared" si="142"/>
        <v>0</v>
      </c>
      <c r="AI192" s="36">
        <f t="shared" si="142"/>
        <v>0</v>
      </c>
      <c r="AJ192" s="36">
        <f t="shared" si="142"/>
        <v>0</v>
      </c>
      <c r="AK192" s="36">
        <f t="shared" si="142"/>
        <v>0</v>
      </c>
      <c r="AL192" s="36">
        <f t="shared" si="142"/>
        <v>0</v>
      </c>
      <c r="AM192" s="36">
        <f t="shared" si="142"/>
        <v>0</v>
      </c>
      <c r="AN192" s="36">
        <f t="shared" si="142"/>
        <v>0</v>
      </c>
      <c r="AO192" s="32"/>
      <c r="AP192" s="28"/>
    </row>
    <row r="193" spans="1:42" s="26" customFormat="1" ht="15.6" customHeight="1" x14ac:dyDescent="0.25">
      <c r="A193" s="13"/>
      <c r="B193" t="s">
        <v>53</v>
      </c>
      <c r="E193" s="85">
        <f t="shared" si="138"/>
        <v>10028.487951077997</v>
      </c>
      <c r="F193" s="36">
        <f t="shared" ref="F193:AN193" si="143">+F56</f>
        <v>0</v>
      </c>
      <c r="G193" s="36">
        <f t="shared" si="143"/>
        <v>0</v>
      </c>
      <c r="H193" s="36">
        <f t="shared" si="143"/>
        <v>0</v>
      </c>
      <c r="I193" s="36">
        <f t="shared" si="143"/>
        <v>0</v>
      </c>
      <c r="J193" s="36">
        <f t="shared" si="143"/>
        <v>0</v>
      </c>
      <c r="K193" s="36">
        <f t="shared" si="143"/>
        <v>0</v>
      </c>
      <c r="L193" s="36">
        <f t="shared" si="143"/>
        <v>0</v>
      </c>
      <c r="M193" s="36">
        <f t="shared" si="143"/>
        <v>0</v>
      </c>
      <c r="N193" s="36">
        <f t="shared" si="143"/>
        <v>0</v>
      </c>
      <c r="O193" s="36">
        <f t="shared" si="143"/>
        <v>0</v>
      </c>
      <c r="P193" s="36">
        <f t="shared" si="143"/>
        <v>0</v>
      </c>
      <c r="Q193" s="36">
        <f t="shared" si="143"/>
        <v>0</v>
      </c>
      <c r="R193" s="36">
        <f t="shared" si="143"/>
        <v>0</v>
      </c>
      <c r="S193" s="36">
        <f t="shared" si="143"/>
        <v>0</v>
      </c>
      <c r="T193" s="36">
        <f t="shared" si="143"/>
        <v>0</v>
      </c>
      <c r="U193" s="36">
        <f t="shared" si="143"/>
        <v>0</v>
      </c>
      <c r="V193" s="36">
        <f t="shared" si="143"/>
        <v>683.1240790153845</v>
      </c>
      <c r="W193" s="36">
        <f t="shared" si="143"/>
        <v>696.78656059569221</v>
      </c>
      <c r="X193" s="36">
        <f t="shared" si="143"/>
        <v>710.7222918076061</v>
      </c>
      <c r="Y193" s="36">
        <f t="shared" si="143"/>
        <v>724.93673764375831</v>
      </c>
      <c r="Z193" s="36">
        <f t="shared" si="143"/>
        <v>739.43547239663337</v>
      </c>
      <c r="AA193" s="36">
        <f t="shared" si="143"/>
        <v>754.22418184456615</v>
      </c>
      <c r="AB193" s="36">
        <f t="shared" si="143"/>
        <v>769.30866548145741</v>
      </c>
      <c r="AC193" s="36">
        <f t="shared" si="143"/>
        <v>784.69483879108668</v>
      </c>
      <c r="AD193" s="36">
        <f t="shared" si="143"/>
        <v>800.38873556690839</v>
      </c>
      <c r="AE193" s="36">
        <f t="shared" si="143"/>
        <v>816.39651027824652</v>
      </c>
      <c r="AF193" s="36">
        <f t="shared" si="143"/>
        <v>832.72444048381135</v>
      </c>
      <c r="AG193" s="36">
        <f t="shared" si="143"/>
        <v>849.37892929348766</v>
      </c>
      <c r="AH193" s="36">
        <f t="shared" si="143"/>
        <v>866.36650787935753</v>
      </c>
      <c r="AI193" s="36">
        <f t="shared" si="143"/>
        <v>0</v>
      </c>
      <c r="AJ193" s="36">
        <f t="shared" si="143"/>
        <v>0</v>
      </c>
      <c r="AK193" s="36">
        <f t="shared" si="143"/>
        <v>0</v>
      </c>
      <c r="AL193" s="36">
        <f t="shared" si="143"/>
        <v>0</v>
      </c>
      <c r="AM193" s="36">
        <f t="shared" si="143"/>
        <v>0</v>
      </c>
      <c r="AN193" s="36">
        <f t="shared" si="143"/>
        <v>0</v>
      </c>
      <c r="AO193" s="32"/>
      <c r="AP193" s="28"/>
    </row>
    <row r="194" spans="1:42" s="26" customFormat="1" ht="15.6" customHeight="1" x14ac:dyDescent="0.25">
      <c r="A194" s="13"/>
      <c r="B194" s="26" t="s">
        <v>264</v>
      </c>
      <c r="E194" s="85">
        <f t="shared" si="138"/>
        <v>1086.412514308091</v>
      </c>
      <c r="F194" s="36">
        <f t="shared" ref="F194:AN194" si="144">SUM(F86:F87)</f>
        <v>13.76</v>
      </c>
      <c r="G194" s="36">
        <f t="shared" si="144"/>
        <v>0</v>
      </c>
      <c r="H194" s="36">
        <f t="shared" si="144"/>
        <v>0</v>
      </c>
      <c r="I194" s="36">
        <f t="shared" si="144"/>
        <v>0</v>
      </c>
      <c r="J194" s="36">
        <f t="shared" si="144"/>
        <v>0</v>
      </c>
      <c r="K194" s="36">
        <f t="shared" si="144"/>
        <v>0</v>
      </c>
      <c r="L194" s="36">
        <f t="shared" si="144"/>
        <v>0</v>
      </c>
      <c r="M194" s="36">
        <f t="shared" si="144"/>
        <v>0</v>
      </c>
      <c r="N194" s="36">
        <f t="shared" si="144"/>
        <v>11.223000000000001</v>
      </c>
      <c r="O194" s="36">
        <f t="shared" si="144"/>
        <v>0</v>
      </c>
      <c r="P194" s="36">
        <f t="shared" si="144"/>
        <v>0</v>
      </c>
      <c r="Q194" s="36">
        <f t="shared" si="144"/>
        <v>0</v>
      </c>
      <c r="R194" s="36">
        <f t="shared" si="144"/>
        <v>0</v>
      </c>
      <c r="S194" s="36">
        <f t="shared" si="144"/>
        <v>53.755675999999994</v>
      </c>
      <c r="T194" s="36">
        <f t="shared" si="144"/>
        <v>189.79888679999996</v>
      </c>
      <c r="U194" s="36">
        <f t="shared" si="144"/>
        <v>150.57378352799998</v>
      </c>
      <c r="V194" s="36">
        <f t="shared" si="144"/>
        <v>69.885678720256593</v>
      </c>
      <c r="W194" s="36">
        <f t="shared" si="144"/>
        <v>39.951999418155502</v>
      </c>
      <c r="X194" s="36">
        <f t="shared" si="144"/>
        <v>40.751039406518615</v>
      </c>
      <c r="Y194" s="36">
        <f t="shared" si="144"/>
        <v>41.56606019464899</v>
      </c>
      <c r="Z194" s="36">
        <f t="shared" si="144"/>
        <v>50.188551459638987</v>
      </c>
      <c r="AA194" s="36">
        <f t="shared" si="144"/>
        <v>70.754152549924612</v>
      </c>
      <c r="AB194" s="36">
        <f t="shared" si="144"/>
        <v>65.933902268949751</v>
      </c>
      <c r="AC194" s="36">
        <f t="shared" si="144"/>
        <v>49.444468318212898</v>
      </c>
      <c r="AD194" s="36">
        <f t="shared" si="144"/>
        <v>45.892289125567608</v>
      </c>
      <c r="AE194" s="36">
        <f t="shared" si="144"/>
        <v>46.810134908078957</v>
      </c>
      <c r="AF194" s="36">
        <f t="shared" si="144"/>
        <v>47.74633760624053</v>
      </c>
      <c r="AG194" s="36">
        <f t="shared" si="144"/>
        <v>48.70126435836535</v>
      </c>
      <c r="AH194" s="36">
        <f t="shared" si="144"/>
        <v>49.675289645532665</v>
      </c>
      <c r="AI194" s="36">
        <f t="shared" si="144"/>
        <v>0</v>
      </c>
      <c r="AJ194" s="36">
        <f t="shared" si="144"/>
        <v>0</v>
      </c>
      <c r="AK194" s="36">
        <f t="shared" si="144"/>
        <v>0</v>
      </c>
      <c r="AL194" s="36">
        <f t="shared" si="144"/>
        <v>0</v>
      </c>
      <c r="AM194" s="36">
        <f t="shared" si="144"/>
        <v>0</v>
      </c>
      <c r="AN194" s="36">
        <f t="shared" si="144"/>
        <v>0</v>
      </c>
      <c r="AO194" s="32"/>
      <c r="AP194" s="28"/>
    </row>
    <row r="195" spans="1:42" s="26" customFormat="1" ht="15.6" customHeight="1" x14ac:dyDescent="0.25">
      <c r="A195" s="13"/>
      <c r="B195" t="s">
        <v>109</v>
      </c>
      <c r="E195" s="85">
        <f t="shared" si="138"/>
        <v>972.93441276886983</v>
      </c>
      <c r="F195" s="36">
        <f t="shared" ref="F195:AN195" si="145">+F57</f>
        <v>0</v>
      </c>
      <c r="G195" s="36">
        <f t="shared" si="145"/>
        <v>0</v>
      </c>
      <c r="H195" s="36">
        <f t="shared" si="145"/>
        <v>0</v>
      </c>
      <c r="I195" s="36">
        <f t="shared" si="145"/>
        <v>0</v>
      </c>
      <c r="J195" s="36">
        <f t="shared" si="145"/>
        <v>0</v>
      </c>
      <c r="K195" s="36">
        <f t="shared" si="145"/>
        <v>0</v>
      </c>
      <c r="L195" s="36">
        <f t="shared" si="145"/>
        <v>0</v>
      </c>
      <c r="M195" s="36">
        <f t="shared" si="145"/>
        <v>0</v>
      </c>
      <c r="N195" s="36">
        <f t="shared" si="145"/>
        <v>0</v>
      </c>
      <c r="O195" s="36">
        <f t="shared" si="145"/>
        <v>0</v>
      </c>
      <c r="P195" s="36">
        <f t="shared" si="145"/>
        <v>0</v>
      </c>
      <c r="Q195" s="36">
        <f t="shared" si="145"/>
        <v>0</v>
      </c>
      <c r="R195" s="36">
        <f t="shared" si="145"/>
        <v>0</v>
      </c>
      <c r="S195" s="36">
        <f t="shared" si="145"/>
        <v>0</v>
      </c>
      <c r="T195" s="36">
        <f t="shared" si="145"/>
        <v>0</v>
      </c>
      <c r="U195" s="36">
        <f t="shared" si="145"/>
        <v>0</v>
      </c>
      <c r="V195" s="36">
        <f t="shared" si="145"/>
        <v>0</v>
      </c>
      <c r="W195" s="36">
        <f t="shared" si="145"/>
        <v>0</v>
      </c>
      <c r="X195" s="36">
        <f t="shared" si="145"/>
        <v>0</v>
      </c>
      <c r="Y195" s="36">
        <f t="shared" si="145"/>
        <v>0</v>
      </c>
      <c r="Z195" s="36">
        <f t="shared" si="145"/>
        <v>0</v>
      </c>
      <c r="AA195" s="36">
        <f t="shared" si="145"/>
        <v>0</v>
      </c>
      <c r="AB195" s="36">
        <f t="shared" si="145"/>
        <v>0</v>
      </c>
      <c r="AC195" s="36">
        <f t="shared" si="145"/>
        <v>0</v>
      </c>
      <c r="AD195" s="36">
        <f t="shared" si="145"/>
        <v>0</v>
      </c>
      <c r="AE195" s="36">
        <f t="shared" si="145"/>
        <v>0</v>
      </c>
      <c r="AF195" s="36">
        <f t="shared" si="145"/>
        <v>0</v>
      </c>
      <c r="AG195" s="36">
        <f t="shared" si="145"/>
        <v>0</v>
      </c>
      <c r="AH195" s="36">
        <f t="shared" si="145"/>
        <v>0</v>
      </c>
      <c r="AI195" s="36">
        <f t="shared" si="145"/>
        <v>972.93441276886983</v>
      </c>
      <c r="AJ195" s="36">
        <f t="shared" si="145"/>
        <v>0</v>
      </c>
      <c r="AK195" s="36">
        <f t="shared" si="145"/>
        <v>0</v>
      </c>
      <c r="AL195" s="36">
        <f t="shared" si="145"/>
        <v>0</v>
      </c>
      <c r="AM195" s="36">
        <f t="shared" si="145"/>
        <v>0</v>
      </c>
      <c r="AN195" s="36">
        <f t="shared" si="145"/>
        <v>0</v>
      </c>
      <c r="AO195" s="32"/>
      <c r="AP195" s="28"/>
    </row>
    <row r="196" spans="1:42" s="26" customFormat="1" ht="15.6" customHeight="1" x14ac:dyDescent="0.25">
      <c r="A196" s="13"/>
      <c r="B196" s="26" t="s">
        <v>72</v>
      </c>
      <c r="E196" s="98">
        <f t="shared" si="138"/>
        <v>9587.6179990402052</v>
      </c>
      <c r="F196" s="34">
        <f>+F189+F190-F191-F192-F193-F195-F194</f>
        <v>-333.76</v>
      </c>
      <c r="G196" s="34">
        <f t="shared" ref="G196:AN196" si="146">+G189+G190-G191-G192-G193-G195-G194</f>
        <v>0</v>
      </c>
      <c r="H196" s="34">
        <f t="shared" si="146"/>
        <v>0</v>
      </c>
      <c r="I196" s="34">
        <f t="shared" si="146"/>
        <v>0</v>
      </c>
      <c r="J196" s="34">
        <f t="shared" si="146"/>
        <v>0</v>
      </c>
      <c r="K196" s="34">
        <f t="shared" si="146"/>
        <v>0</v>
      </c>
      <c r="L196" s="34">
        <f t="shared" si="146"/>
        <v>0</v>
      </c>
      <c r="M196" s="34">
        <f t="shared" si="146"/>
        <v>0</v>
      </c>
      <c r="N196" s="34">
        <f t="shared" si="146"/>
        <v>-272.22300000000001</v>
      </c>
      <c r="O196" s="34">
        <f t="shared" si="146"/>
        <v>0</v>
      </c>
      <c r="P196" s="34">
        <f t="shared" si="146"/>
        <v>0</v>
      </c>
      <c r="Q196" s="34">
        <f t="shared" si="146"/>
        <v>0</v>
      </c>
      <c r="R196" s="34">
        <f t="shared" si="146"/>
        <v>0</v>
      </c>
      <c r="S196" s="34">
        <f t="shared" si="146"/>
        <v>-1303.8876759999998</v>
      </c>
      <c r="T196" s="34">
        <f t="shared" si="146"/>
        <v>-4603.7264867999993</v>
      </c>
      <c r="U196" s="34">
        <f t="shared" si="146"/>
        <v>-3652.2896795279994</v>
      </c>
      <c r="V196" s="34">
        <f t="shared" si="146"/>
        <v>-741.09557551964099</v>
      </c>
      <c r="W196" s="34">
        <f t="shared" si="146"/>
        <v>2028.875608786152</v>
      </c>
      <c r="X196" s="34">
        <f t="shared" si="146"/>
        <v>3479.9163470498761</v>
      </c>
      <c r="Y196" s="34">
        <f t="shared" si="146"/>
        <v>3549.5146739908728</v>
      </c>
      <c r="Z196" s="34">
        <f t="shared" si="146"/>
        <v>2483.6917924284726</v>
      </c>
      <c r="AA196" s="34">
        <f t="shared" si="146"/>
        <v>1821.9223534529594</v>
      </c>
      <c r="AB196" s="34">
        <f t="shared" si="146"/>
        <v>1997.6802702600824</v>
      </c>
      <c r="AC196" s="34">
        <f t="shared" si="146"/>
        <v>1753.637513696558</v>
      </c>
      <c r="AD196" s="34">
        <f t="shared" si="146"/>
        <v>1328.2851087096626</v>
      </c>
      <c r="AE196" s="34">
        <f t="shared" si="146"/>
        <v>1115.9897378316673</v>
      </c>
      <c r="AF196" s="34">
        <f t="shared" si="146"/>
        <v>825.65398385995263</v>
      </c>
      <c r="AG196" s="34">
        <f t="shared" si="146"/>
        <v>649.89195129772793</v>
      </c>
      <c r="AH196" s="34">
        <f t="shared" si="146"/>
        <v>432.47548829272773</v>
      </c>
      <c r="AI196" s="34">
        <f t="shared" si="146"/>
        <v>-972.93441276886983</v>
      </c>
      <c r="AJ196" s="34">
        <f t="shared" si="146"/>
        <v>0</v>
      </c>
      <c r="AK196" s="34">
        <f t="shared" si="146"/>
        <v>0</v>
      </c>
      <c r="AL196" s="34">
        <f t="shared" si="146"/>
        <v>0</v>
      </c>
      <c r="AM196" s="34">
        <f t="shared" si="146"/>
        <v>0</v>
      </c>
      <c r="AN196" s="34">
        <f t="shared" si="146"/>
        <v>0</v>
      </c>
      <c r="AO196" s="35"/>
      <c r="AP196" s="28"/>
    </row>
    <row r="197" spans="1:42" ht="15.6" customHeight="1" x14ac:dyDescent="0.25">
      <c r="C197" t="s">
        <v>75</v>
      </c>
      <c r="D197"/>
      <c r="E197" s="190"/>
      <c r="F197" s="5">
        <f>+F196</f>
        <v>-333.76</v>
      </c>
      <c r="G197" s="5">
        <f t="shared" ref="G197:AN197" si="147">+G196+F197</f>
        <v>-333.76</v>
      </c>
      <c r="H197" s="5">
        <f t="shared" si="147"/>
        <v>-333.76</v>
      </c>
      <c r="I197" s="5">
        <f t="shared" si="147"/>
        <v>-333.76</v>
      </c>
      <c r="J197" s="5">
        <f t="shared" si="147"/>
        <v>-333.76</v>
      </c>
      <c r="K197" s="5">
        <f t="shared" si="147"/>
        <v>-333.76</v>
      </c>
      <c r="L197" s="5">
        <f t="shared" si="147"/>
        <v>-333.76</v>
      </c>
      <c r="M197" s="5">
        <f t="shared" si="147"/>
        <v>-333.76</v>
      </c>
      <c r="N197" s="5">
        <f t="shared" si="147"/>
        <v>-605.98299999999995</v>
      </c>
      <c r="O197" s="5">
        <f t="shared" si="147"/>
        <v>-605.98299999999995</v>
      </c>
      <c r="P197" s="5">
        <f t="shared" si="147"/>
        <v>-605.98299999999995</v>
      </c>
      <c r="Q197" s="5">
        <f t="shared" si="147"/>
        <v>-605.98299999999995</v>
      </c>
      <c r="R197" s="5">
        <f t="shared" si="147"/>
        <v>-605.98299999999995</v>
      </c>
      <c r="S197" s="5">
        <f t="shared" si="147"/>
        <v>-1909.8706759999998</v>
      </c>
      <c r="T197" s="5">
        <f t="shared" si="147"/>
        <v>-6513.5971627999988</v>
      </c>
      <c r="U197" s="5">
        <f t="shared" si="147"/>
        <v>-10165.886842327998</v>
      </c>
      <c r="V197" s="5">
        <f t="shared" si="147"/>
        <v>-10906.982417847639</v>
      </c>
      <c r="W197" s="5">
        <f t="shared" si="147"/>
        <v>-8878.1068090614863</v>
      </c>
      <c r="X197" s="5">
        <f t="shared" si="147"/>
        <v>-5398.1904620116102</v>
      </c>
      <c r="Y197" s="5">
        <f t="shared" si="147"/>
        <v>-1848.6757880207374</v>
      </c>
      <c r="Z197" s="5">
        <f t="shared" si="147"/>
        <v>635.01600440773518</v>
      </c>
      <c r="AA197" s="5">
        <f t="shared" si="147"/>
        <v>2456.9383578606949</v>
      </c>
      <c r="AB197" s="5">
        <f t="shared" si="147"/>
        <v>4454.6186281207774</v>
      </c>
      <c r="AC197" s="5">
        <f t="shared" si="147"/>
        <v>6208.2561418173354</v>
      </c>
      <c r="AD197" s="5">
        <f t="shared" si="147"/>
        <v>7536.5412505269978</v>
      </c>
      <c r="AE197" s="5">
        <f t="shared" si="147"/>
        <v>8652.5309883586651</v>
      </c>
      <c r="AF197" s="5">
        <f t="shared" si="147"/>
        <v>9478.184972218618</v>
      </c>
      <c r="AG197" s="5">
        <f t="shared" si="147"/>
        <v>10128.076923516346</v>
      </c>
      <c r="AH197" s="5">
        <f t="shared" si="147"/>
        <v>10560.552411809074</v>
      </c>
      <c r="AI197" s="5">
        <f t="shared" si="147"/>
        <v>9587.6179990402052</v>
      </c>
      <c r="AJ197" s="5">
        <f t="shared" si="147"/>
        <v>9587.6179990402052</v>
      </c>
      <c r="AK197" s="5">
        <f t="shared" si="147"/>
        <v>9587.6179990402052</v>
      </c>
      <c r="AL197" s="5">
        <f t="shared" si="147"/>
        <v>9587.6179990402052</v>
      </c>
      <c r="AM197" s="5">
        <f t="shared" si="147"/>
        <v>9587.6179990402052</v>
      </c>
      <c r="AN197" s="5">
        <f t="shared" si="147"/>
        <v>9587.6179990402052</v>
      </c>
    </row>
    <row r="198" spans="1:42" ht="15.75" customHeight="1" x14ac:dyDescent="0.25">
      <c r="C198"/>
      <c r="D198"/>
      <c r="E198" s="190"/>
      <c r="S198" s="5"/>
      <c r="T198" s="5"/>
      <c r="U198" s="5"/>
      <c r="V198" s="5"/>
      <c r="W198" s="5"/>
      <c r="X198" s="5"/>
      <c r="Y198" s="5"/>
      <c r="Z198" s="5"/>
      <c r="AA198" s="5"/>
      <c r="AB198" s="5"/>
      <c r="AC198" s="5"/>
      <c r="AD198" s="5"/>
      <c r="AE198" s="5"/>
      <c r="AF198" s="5"/>
      <c r="AG198" s="5"/>
      <c r="AH198" s="5"/>
      <c r="AI198" s="5"/>
      <c r="AJ198" s="5"/>
      <c r="AK198" s="5"/>
      <c r="AL198" s="5"/>
      <c r="AM198" s="5"/>
      <c r="AN198" s="5"/>
    </row>
    <row r="199" spans="1:42" ht="15.75" customHeight="1" x14ac:dyDescent="0.25">
      <c r="A199" s="11" t="s">
        <v>178</v>
      </c>
    </row>
    <row r="200" spans="1:42" s="26" customFormat="1" ht="15.75" customHeight="1" x14ac:dyDescent="0.25">
      <c r="A200" s="13"/>
      <c r="B200" t="s">
        <v>7</v>
      </c>
      <c r="E200" s="85">
        <f t="shared" ref="E200:E206" si="148">SUM(F200:AN200)</f>
        <v>0</v>
      </c>
      <c r="F200" s="36">
        <f t="shared" ref="F200:AN200" si="149">+F76</f>
        <v>0</v>
      </c>
      <c r="G200" s="36">
        <f t="shared" si="149"/>
        <v>0</v>
      </c>
      <c r="H200" s="36">
        <f t="shared" si="149"/>
        <v>0</v>
      </c>
      <c r="I200" s="36">
        <f t="shared" si="149"/>
        <v>0</v>
      </c>
      <c r="J200" s="36">
        <f t="shared" si="149"/>
        <v>0</v>
      </c>
      <c r="K200" s="36">
        <f t="shared" si="149"/>
        <v>0</v>
      </c>
      <c r="L200" s="36">
        <f t="shared" si="149"/>
        <v>0</v>
      </c>
      <c r="M200" s="36">
        <f t="shared" si="149"/>
        <v>0</v>
      </c>
      <c r="N200" s="36">
        <f t="shared" si="149"/>
        <v>0</v>
      </c>
      <c r="O200" s="36">
        <f t="shared" si="149"/>
        <v>0</v>
      </c>
      <c r="P200" s="36">
        <f t="shared" si="149"/>
        <v>0</v>
      </c>
      <c r="Q200" s="36">
        <f t="shared" si="149"/>
        <v>0</v>
      </c>
      <c r="R200" s="36">
        <f t="shared" si="149"/>
        <v>0</v>
      </c>
      <c r="S200" s="36">
        <f t="shared" si="149"/>
        <v>0</v>
      </c>
      <c r="T200" s="36">
        <f t="shared" si="149"/>
        <v>0</v>
      </c>
      <c r="U200" s="36">
        <f t="shared" si="149"/>
        <v>0</v>
      </c>
      <c r="V200" s="36">
        <f t="shared" si="149"/>
        <v>0</v>
      </c>
      <c r="W200" s="36">
        <f t="shared" si="149"/>
        <v>0</v>
      </c>
      <c r="X200" s="36">
        <f t="shared" si="149"/>
        <v>0</v>
      </c>
      <c r="Y200" s="36">
        <f t="shared" si="149"/>
        <v>0</v>
      </c>
      <c r="Z200" s="36">
        <f t="shared" si="149"/>
        <v>0</v>
      </c>
      <c r="AA200" s="36">
        <f t="shared" si="149"/>
        <v>0</v>
      </c>
      <c r="AB200" s="36">
        <f t="shared" si="149"/>
        <v>0</v>
      </c>
      <c r="AC200" s="36">
        <f t="shared" si="149"/>
        <v>0</v>
      </c>
      <c r="AD200" s="36">
        <f t="shared" si="149"/>
        <v>0</v>
      </c>
      <c r="AE200" s="36">
        <f t="shared" si="149"/>
        <v>0</v>
      </c>
      <c r="AF200" s="36">
        <f t="shared" si="149"/>
        <v>0</v>
      </c>
      <c r="AG200" s="36">
        <f t="shared" si="149"/>
        <v>0</v>
      </c>
      <c r="AH200" s="36">
        <f t="shared" si="149"/>
        <v>0</v>
      </c>
      <c r="AI200" s="36">
        <f t="shared" si="149"/>
        <v>0</v>
      </c>
      <c r="AJ200" s="36">
        <f t="shared" si="149"/>
        <v>0</v>
      </c>
      <c r="AK200" s="36">
        <f t="shared" si="149"/>
        <v>0</v>
      </c>
      <c r="AL200" s="36">
        <f t="shared" si="149"/>
        <v>0</v>
      </c>
      <c r="AM200" s="36">
        <f t="shared" si="149"/>
        <v>0</v>
      </c>
      <c r="AN200" s="36">
        <f t="shared" si="149"/>
        <v>0</v>
      </c>
      <c r="AO200" s="32"/>
      <c r="AP200" s="28"/>
    </row>
    <row r="201" spans="1:42" s="26" customFormat="1" ht="15.75" customHeight="1" x14ac:dyDescent="0.25">
      <c r="A201" s="13"/>
      <c r="B201" t="s">
        <v>76</v>
      </c>
      <c r="E201" s="85">
        <f t="shared" si="148"/>
        <v>4592.245235215938</v>
      </c>
      <c r="F201" s="36">
        <f>+F186</f>
        <v>0</v>
      </c>
      <c r="G201" s="36">
        <f t="shared" ref="G201:AN201" si="150">+G186</f>
        <v>0</v>
      </c>
      <c r="H201" s="36">
        <f t="shared" si="150"/>
        <v>0</v>
      </c>
      <c r="I201" s="36">
        <f t="shared" si="150"/>
        <v>0</v>
      </c>
      <c r="J201" s="36">
        <f t="shared" si="150"/>
        <v>0</v>
      </c>
      <c r="K201" s="36">
        <f t="shared" si="150"/>
        <v>0</v>
      </c>
      <c r="L201" s="36">
        <f t="shared" si="150"/>
        <v>0</v>
      </c>
      <c r="M201" s="36">
        <f t="shared" si="150"/>
        <v>0</v>
      </c>
      <c r="N201" s="36">
        <f t="shared" si="150"/>
        <v>0</v>
      </c>
      <c r="O201" s="36">
        <f t="shared" si="150"/>
        <v>0</v>
      </c>
      <c r="P201" s="36">
        <f t="shared" si="150"/>
        <v>0</v>
      </c>
      <c r="Q201" s="36">
        <f t="shared" si="150"/>
        <v>0</v>
      </c>
      <c r="R201" s="36">
        <f t="shared" si="150"/>
        <v>0</v>
      </c>
      <c r="S201" s="36">
        <f t="shared" si="150"/>
        <v>0</v>
      </c>
      <c r="T201" s="36">
        <f t="shared" si="150"/>
        <v>0</v>
      </c>
      <c r="U201" s="36">
        <f t="shared" si="150"/>
        <v>0</v>
      </c>
      <c r="V201" s="36">
        <f t="shared" si="150"/>
        <v>0</v>
      </c>
      <c r="W201" s="36">
        <f t="shared" si="150"/>
        <v>0</v>
      </c>
      <c r="X201" s="36">
        <f t="shared" si="150"/>
        <v>0</v>
      </c>
      <c r="Y201" s="36">
        <f t="shared" si="150"/>
        <v>0</v>
      </c>
      <c r="Z201" s="36">
        <f t="shared" si="150"/>
        <v>163.79130749633913</v>
      </c>
      <c r="AA201" s="36">
        <f t="shared" si="150"/>
        <v>817.8055833630292</v>
      </c>
      <c r="AB201" s="36">
        <f t="shared" si="150"/>
        <v>855.72232925013554</v>
      </c>
      <c r="AC201" s="36">
        <f t="shared" si="150"/>
        <v>760.07095252705426</v>
      </c>
      <c r="AD201" s="36">
        <f t="shared" si="150"/>
        <v>609.63043617522248</v>
      </c>
      <c r="AE201" s="36">
        <f t="shared" si="150"/>
        <v>506.22476571895663</v>
      </c>
      <c r="AF201" s="36">
        <f t="shared" si="150"/>
        <v>380.32600221289249</v>
      </c>
      <c r="AG201" s="36">
        <f t="shared" si="150"/>
        <v>306.01178336990472</v>
      </c>
      <c r="AH201" s="36">
        <f t="shared" si="150"/>
        <v>192.66207510240309</v>
      </c>
      <c r="AI201" s="36">
        <f t="shared" si="150"/>
        <v>0</v>
      </c>
      <c r="AJ201" s="36">
        <f t="shared" si="150"/>
        <v>0</v>
      </c>
      <c r="AK201" s="36">
        <f t="shared" si="150"/>
        <v>0</v>
      </c>
      <c r="AL201" s="36">
        <f t="shared" si="150"/>
        <v>0</v>
      </c>
      <c r="AM201" s="36">
        <f t="shared" si="150"/>
        <v>0</v>
      </c>
      <c r="AN201" s="36">
        <f t="shared" si="150"/>
        <v>0</v>
      </c>
      <c r="AO201" s="32"/>
      <c r="AP201" s="28"/>
    </row>
    <row r="202" spans="1:42" s="26" customFormat="1" ht="15.75" customHeight="1" x14ac:dyDescent="0.25">
      <c r="A202" s="13"/>
      <c r="B202" s="26" t="s">
        <v>265</v>
      </c>
      <c r="E202" s="85">
        <f t="shared" si="148"/>
        <v>428.7643271154094</v>
      </c>
      <c r="F202" s="36">
        <f>F86</f>
        <v>4.16</v>
      </c>
      <c r="G202" s="36">
        <f t="shared" ref="G202:AN202" si="151">G86</f>
        <v>0</v>
      </c>
      <c r="H202" s="36">
        <f t="shared" si="151"/>
        <v>0</v>
      </c>
      <c r="I202" s="36">
        <f t="shared" si="151"/>
        <v>0</v>
      </c>
      <c r="J202" s="36">
        <f t="shared" si="151"/>
        <v>0</v>
      </c>
      <c r="K202" s="36">
        <f t="shared" si="151"/>
        <v>0</v>
      </c>
      <c r="L202" s="36">
        <f t="shared" si="151"/>
        <v>0</v>
      </c>
      <c r="M202" s="36">
        <f t="shared" si="151"/>
        <v>0</v>
      </c>
      <c r="N202" s="36">
        <f t="shared" si="151"/>
        <v>3.3930000000000002</v>
      </c>
      <c r="O202" s="36">
        <f t="shared" si="151"/>
        <v>0</v>
      </c>
      <c r="P202" s="36">
        <f t="shared" si="151"/>
        <v>0</v>
      </c>
      <c r="Q202" s="36">
        <f t="shared" si="151"/>
        <v>0</v>
      </c>
      <c r="R202" s="36">
        <f t="shared" si="151"/>
        <v>0</v>
      </c>
      <c r="S202" s="36">
        <f t="shared" si="151"/>
        <v>16.251715999999998</v>
      </c>
      <c r="T202" s="36">
        <f t="shared" si="151"/>
        <v>57.381058799999998</v>
      </c>
      <c r="U202" s="36">
        <f t="shared" si="151"/>
        <v>45.522306647999997</v>
      </c>
      <c r="V202" s="36">
        <f t="shared" si="151"/>
        <v>27.961455066275072</v>
      </c>
      <c r="W202" s="36">
        <f t="shared" si="151"/>
        <v>19.048402600284735</v>
      </c>
      <c r="X202" s="36">
        <f t="shared" si="151"/>
        <v>19.42937065229043</v>
      </c>
      <c r="Y202" s="36">
        <f t="shared" si="151"/>
        <v>19.817958065336242</v>
      </c>
      <c r="Z202" s="36">
        <f t="shared" si="151"/>
        <v>22.569787245114156</v>
      </c>
      <c r="AA202" s="36">
        <f t="shared" si="151"/>
        <v>28.935224636393343</v>
      </c>
      <c r="AB202" s="36">
        <f t="shared" si="151"/>
        <v>27.628828354338573</v>
      </c>
      <c r="AC202" s="36">
        <f t="shared" si="151"/>
        <v>22.797557108646135</v>
      </c>
      <c r="AD202" s="36">
        <f t="shared" si="151"/>
        <v>21.880627058560357</v>
      </c>
      <c r="AE202" s="36">
        <f t="shared" si="151"/>
        <v>22.318239599731562</v>
      </c>
      <c r="AF202" s="36">
        <f t="shared" si="151"/>
        <v>22.764604391726195</v>
      </c>
      <c r="AG202" s="36">
        <f t="shared" si="151"/>
        <v>23.21989647956072</v>
      </c>
      <c r="AH202" s="36">
        <f t="shared" si="151"/>
        <v>23.684294409151939</v>
      </c>
      <c r="AI202" s="36">
        <f t="shared" si="151"/>
        <v>0</v>
      </c>
      <c r="AJ202" s="36">
        <f t="shared" si="151"/>
        <v>0</v>
      </c>
      <c r="AK202" s="36">
        <f t="shared" si="151"/>
        <v>0</v>
      </c>
      <c r="AL202" s="36">
        <f t="shared" si="151"/>
        <v>0</v>
      </c>
      <c r="AM202" s="36">
        <f t="shared" si="151"/>
        <v>0</v>
      </c>
      <c r="AN202" s="36">
        <f t="shared" si="151"/>
        <v>0</v>
      </c>
      <c r="AO202" s="32"/>
      <c r="AP202" s="28"/>
    </row>
    <row r="203" spans="1:42" s="26" customFormat="1" ht="15.75" customHeight="1" x14ac:dyDescent="0.25">
      <c r="A203" s="13"/>
      <c r="B203" s="26" t="s">
        <v>263</v>
      </c>
      <c r="E203" s="85">
        <f t="shared" si="148"/>
        <v>657.64818719268146</v>
      </c>
      <c r="F203" s="36">
        <f>F87</f>
        <v>9.6</v>
      </c>
      <c r="G203" s="36">
        <f t="shared" ref="G203:AN203" si="152">G87</f>
        <v>0</v>
      </c>
      <c r="H203" s="36">
        <f t="shared" si="152"/>
        <v>0</v>
      </c>
      <c r="I203" s="36">
        <f t="shared" si="152"/>
        <v>0</v>
      </c>
      <c r="J203" s="36">
        <f t="shared" si="152"/>
        <v>0</v>
      </c>
      <c r="K203" s="36">
        <f t="shared" si="152"/>
        <v>0</v>
      </c>
      <c r="L203" s="36">
        <f t="shared" si="152"/>
        <v>0</v>
      </c>
      <c r="M203" s="36">
        <f t="shared" si="152"/>
        <v>0</v>
      </c>
      <c r="N203" s="36">
        <f t="shared" si="152"/>
        <v>7.83</v>
      </c>
      <c r="O203" s="36">
        <f t="shared" si="152"/>
        <v>0</v>
      </c>
      <c r="P203" s="36">
        <f t="shared" si="152"/>
        <v>0</v>
      </c>
      <c r="Q203" s="36">
        <f t="shared" si="152"/>
        <v>0</v>
      </c>
      <c r="R203" s="36">
        <f t="shared" si="152"/>
        <v>0</v>
      </c>
      <c r="S203" s="36">
        <f t="shared" si="152"/>
        <v>37.503959999999992</v>
      </c>
      <c r="T203" s="36">
        <f t="shared" si="152"/>
        <v>132.41782799999996</v>
      </c>
      <c r="U203" s="36">
        <f t="shared" si="152"/>
        <v>105.05147687999997</v>
      </c>
      <c r="V203" s="36">
        <f t="shared" si="152"/>
        <v>41.924223653981521</v>
      </c>
      <c r="W203" s="36">
        <f t="shared" si="152"/>
        <v>20.903596817870767</v>
      </c>
      <c r="X203" s="36">
        <f t="shared" si="152"/>
        <v>21.321668754228181</v>
      </c>
      <c r="Y203" s="36">
        <f t="shared" si="152"/>
        <v>21.748102129312748</v>
      </c>
      <c r="Z203" s="36">
        <f t="shared" si="152"/>
        <v>27.61876421452483</v>
      </c>
      <c r="AA203" s="36">
        <f t="shared" si="152"/>
        <v>41.818927913531262</v>
      </c>
      <c r="AB203" s="36">
        <f t="shared" si="152"/>
        <v>38.305073914611178</v>
      </c>
      <c r="AC203" s="36">
        <f t="shared" si="152"/>
        <v>26.64691120956676</v>
      </c>
      <c r="AD203" s="36">
        <f t="shared" si="152"/>
        <v>24.011662067007251</v>
      </c>
      <c r="AE203" s="36">
        <f t="shared" si="152"/>
        <v>24.491895308347395</v>
      </c>
      <c r="AF203" s="36">
        <f t="shared" si="152"/>
        <v>24.981733214514339</v>
      </c>
      <c r="AG203" s="36">
        <f t="shared" si="152"/>
        <v>25.48136787880463</v>
      </c>
      <c r="AH203" s="36">
        <f t="shared" si="152"/>
        <v>25.990995236380726</v>
      </c>
      <c r="AI203" s="36">
        <f t="shared" si="152"/>
        <v>0</v>
      </c>
      <c r="AJ203" s="36">
        <f t="shared" si="152"/>
        <v>0</v>
      </c>
      <c r="AK203" s="36">
        <f t="shared" si="152"/>
        <v>0</v>
      </c>
      <c r="AL203" s="36">
        <f t="shared" si="152"/>
        <v>0</v>
      </c>
      <c r="AM203" s="36">
        <f t="shared" si="152"/>
        <v>0</v>
      </c>
      <c r="AN203" s="36">
        <f t="shared" si="152"/>
        <v>0</v>
      </c>
      <c r="AO203" s="32"/>
      <c r="AP203" s="28"/>
    </row>
    <row r="204" spans="1:42" s="26" customFormat="1" ht="15.75" customHeight="1" x14ac:dyDescent="0.25">
      <c r="A204" s="13"/>
      <c r="B204" t="s">
        <v>181</v>
      </c>
      <c r="E204" s="85">
        <f t="shared" si="148"/>
        <v>595.70893165031168</v>
      </c>
      <c r="F204" s="36">
        <f t="shared" ref="F204:AN204" si="153">+F138</f>
        <v>0</v>
      </c>
      <c r="G204" s="36">
        <f t="shared" si="153"/>
        <v>0</v>
      </c>
      <c r="H204" s="36">
        <f t="shared" si="153"/>
        <v>0</v>
      </c>
      <c r="I204" s="36">
        <f t="shared" si="153"/>
        <v>0</v>
      </c>
      <c r="J204" s="36">
        <f t="shared" si="153"/>
        <v>0</v>
      </c>
      <c r="K204" s="36">
        <f t="shared" si="153"/>
        <v>0</v>
      </c>
      <c r="L204" s="36">
        <f t="shared" si="153"/>
        <v>0</v>
      </c>
      <c r="M204" s="36">
        <f t="shared" si="153"/>
        <v>0</v>
      </c>
      <c r="N204" s="36">
        <f t="shared" si="153"/>
        <v>0</v>
      </c>
      <c r="O204" s="36">
        <f t="shared" si="153"/>
        <v>0</v>
      </c>
      <c r="P204" s="36">
        <f t="shared" si="153"/>
        <v>0</v>
      </c>
      <c r="Q204" s="36">
        <f t="shared" si="153"/>
        <v>0</v>
      </c>
      <c r="R204" s="36">
        <f t="shared" si="153"/>
        <v>0</v>
      </c>
      <c r="S204" s="36">
        <f t="shared" si="153"/>
        <v>0</v>
      </c>
      <c r="T204" s="36">
        <f t="shared" si="153"/>
        <v>0</v>
      </c>
      <c r="U204" s="36">
        <f t="shared" si="153"/>
        <v>0</v>
      </c>
      <c r="V204" s="36">
        <f t="shared" si="153"/>
        <v>0</v>
      </c>
      <c r="W204" s="36">
        <f t="shared" si="153"/>
        <v>0</v>
      </c>
      <c r="X204" s="36">
        <f t="shared" si="153"/>
        <v>29.939787958778396</v>
      </c>
      <c r="Y204" s="36">
        <f t="shared" si="153"/>
        <v>64.671394347945295</v>
      </c>
      <c r="Z204" s="36">
        <f t="shared" si="153"/>
        <v>64.613791555703358</v>
      </c>
      <c r="AA204" s="36">
        <f t="shared" si="153"/>
        <v>60.643787790337626</v>
      </c>
      <c r="AB204" s="36">
        <f t="shared" si="153"/>
        <v>64.498593508690519</v>
      </c>
      <c r="AC204" s="36">
        <f t="shared" si="153"/>
        <v>72.211314196913747</v>
      </c>
      <c r="AD204" s="36">
        <f t="shared" si="153"/>
        <v>72.052718679032495</v>
      </c>
      <c r="AE204" s="36">
        <f t="shared" si="153"/>
        <v>61.108554462472412</v>
      </c>
      <c r="AF204" s="36">
        <f t="shared" si="153"/>
        <v>45.852514133622208</v>
      </c>
      <c r="AG204" s="36">
        <f t="shared" si="153"/>
        <v>36.604462314490078</v>
      </c>
      <c r="AH204" s="36">
        <f t="shared" si="153"/>
        <v>23.512012702325645</v>
      </c>
      <c r="AI204" s="36">
        <f t="shared" si="153"/>
        <v>0</v>
      </c>
      <c r="AJ204" s="36">
        <f t="shared" si="153"/>
        <v>0</v>
      </c>
      <c r="AK204" s="36">
        <f t="shared" si="153"/>
        <v>0</v>
      </c>
      <c r="AL204" s="36">
        <f t="shared" si="153"/>
        <v>0</v>
      </c>
      <c r="AM204" s="36">
        <f t="shared" si="153"/>
        <v>0</v>
      </c>
      <c r="AN204" s="36">
        <f t="shared" si="153"/>
        <v>0</v>
      </c>
      <c r="AO204" s="32"/>
      <c r="AP204" s="28"/>
    </row>
    <row r="205" spans="1:42" s="26" customFormat="1" ht="15.75" customHeight="1" x14ac:dyDescent="0.25">
      <c r="A205" s="13"/>
      <c r="B205" t="s">
        <v>182</v>
      </c>
      <c r="E205" s="85">
        <f t="shared" si="148"/>
        <v>8072.3068655494199</v>
      </c>
      <c r="F205" s="36">
        <f t="shared" ref="F205:AN205" si="154">+F158</f>
        <v>0</v>
      </c>
      <c r="G205" s="36">
        <f t="shared" si="154"/>
        <v>0</v>
      </c>
      <c r="H205" s="36">
        <f t="shared" si="154"/>
        <v>0</v>
      </c>
      <c r="I205" s="36">
        <f t="shared" si="154"/>
        <v>0</v>
      </c>
      <c r="J205" s="36">
        <f t="shared" si="154"/>
        <v>0</v>
      </c>
      <c r="K205" s="36">
        <f t="shared" si="154"/>
        <v>0</v>
      </c>
      <c r="L205" s="36">
        <f t="shared" si="154"/>
        <v>0</v>
      </c>
      <c r="M205" s="36">
        <f t="shared" si="154"/>
        <v>0</v>
      </c>
      <c r="N205" s="36">
        <f t="shared" si="154"/>
        <v>0</v>
      </c>
      <c r="O205" s="36">
        <f t="shared" si="154"/>
        <v>0</v>
      </c>
      <c r="P205" s="36">
        <f t="shared" si="154"/>
        <v>0</v>
      </c>
      <c r="Q205" s="36">
        <f t="shared" si="154"/>
        <v>0</v>
      </c>
      <c r="R205" s="36">
        <f t="shared" si="154"/>
        <v>0</v>
      </c>
      <c r="S205" s="36">
        <f t="shared" si="154"/>
        <v>0</v>
      </c>
      <c r="T205" s="36">
        <f t="shared" si="154"/>
        <v>0</v>
      </c>
      <c r="U205" s="36">
        <f t="shared" si="154"/>
        <v>0</v>
      </c>
      <c r="V205" s="36">
        <f t="shared" si="154"/>
        <v>0</v>
      </c>
      <c r="W205" s="36">
        <f t="shared" si="154"/>
        <v>0</v>
      </c>
      <c r="X205" s="36">
        <f t="shared" si="154"/>
        <v>0</v>
      </c>
      <c r="Y205" s="36">
        <f t="shared" si="154"/>
        <v>0</v>
      </c>
      <c r="Z205" s="36">
        <f t="shared" si="154"/>
        <v>624.81572220149337</v>
      </c>
      <c r="AA205" s="36">
        <f t="shared" si="154"/>
        <v>325.294436750557</v>
      </c>
      <c r="AB205" s="36">
        <f t="shared" si="154"/>
        <v>319.52137680344345</v>
      </c>
      <c r="AC205" s="36">
        <f t="shared" si="154"/>
        <v>1148.2014922389437</v>
      </c>
      <c r="AD205" s="36">
        <f t="shared" si="154"/>
        <v>1703.2608176408303</v>
      </c>
      <c r="AE205" s="36">
        <f t="shared" si="154"/>
        <v>1439.7848465278648</v>
      </c>
      <c r="AF205" s="36">
        <f t="shared" si="154"/>
        <v>1086.6457206082648</v>
      </c>
      <c r="AG205" s="36">
        <f t="shared" si="154"/>
        <v>874.31938105687107</v>
      </c>
      <c r="AH205" s="36">
        <f t="shared" si="154"/>
        <v>550.46307172115155</v>
      </c>
      <c r="AI205" s="36">
        <f t="shared" si="154"/>
        <v>0</v>
      </c>
      <c r="AJ205" s="36">
        <f t="shared" si="154"/>
        <v>0</v>
      </c>
      <c r="AK205" s="36">
        <f t="shared" si="154"/>
        <v>0</v>
      </c>
      <c r="AL205" s="36">
        <f t="shared" si="154"/>
        <v>0</v>
      </c>
      <c r="AM205" s="36">
        <f t="shared" si="154"/>
        <v>0</v>
      </c>
      <c r="AN205" s="36">
        <f t="shared" si="154"/>
        <v>0</v>
      </c>
      <c r="AO205" s="32"/>
      <c r="AP205" s="28"/>
    </row>
    <row r="206" spans="1:42" s="26" customFormat="1" ht="15.75" customHeight="1" x14ac:dyDescent="0.25">
      <c r="A206" s="13"/>
      <c r="B206" t="s">
        <v>8</v>
      </c>
      <c r="E206" s="98">
        <f t="shared" si="148"/>
        <v>14346.67354672376</v>
      </c>
      <c r="F206" s="34">
        <f t="shared" ref="F206:AN206" si="155">SUM(F200:F205)</f>
        <v>13.76</v>
      </c>
      <c r="G206" s="34">
        <f t="shared" si="155"/>
        <v>0</v>
      </c>
      <c r="H206" s="34">
        <f t="shared" si="155"/>
        <v>0</v>
      </c>
      <c r="I206" s="34">
        <f t="shared" si="155"/>
        <v>0</v>
      </c>
      <c r="J206" s="34">
        <f t="shared" si="155"/>
        <v>0</v>
      </c>
      <c r="K206" s="34">
        <f t="shared" si="155"/>
        <v>0</v>
      </c>
      <c r="L206" s="34">
        <f t="shared" si="155"/>
        <v>0</v>
      </c>
      <c r="M206" s="34">
        <f t="shared" si="155"/>
        <v>0</v>
      </c>
      <c r="N206" s="34">
        <f t="shared" si="155"/>
        <v>11.223000000000001</v>
      </c>
      <c r="O206" s="34">
        <f t="shared" si="155"/>
        <v>0</v>
      </c>
      <c r="P206" s="34">
        <f t="shared" si="155"/>
        <v>0</v>
      </c>
      <c r="Q206" s="34">
        <f t="shared" si="155"/>
        <v>0</v>
      </c>
      <c r="R206" s="34">
        <f t="shared" si="155"/>
        <v>0</v>
      </c>
      <c r="S206" s="34">
        <f t="shared" si="155"/>
        <v>53.755675999999994</v>
      </c>
      <c r="T206" s="34">
        <f t="shared" si="155"/>
        <v>189.79888679999996</v>
      </c>
      <c r="U206" s="34">
        <f t="shared" si="155"/>
        <v>150.57378352799998</v>
      </c>
      <c r="V206" s="34">
        <f t="shared" si="155"/>
        <v>69.885678720256593</v>
      </c>
      <c r="W206" s="34">
        <f t="shared" si="155"/>
        <v>39.951999418155502</v>
      </c>
      <c r="X206" s="34">
        <f t="shared" si="155"/>
        <v>70.690827365297011</v>
      </c>
      <c r="Y206" s="34">
        <f t="shared" si="155"/>
        <v>106.23745454259429</v>
      </c>
      <c r="Z206" s="34">
        <f t="shared" si="155"/>
        <v>903.40937271317489</v>
      </c>
      <c r="AA206" s="34">
        <f t="shared" si="155"/>
        <v>1274.4979604538485</v>
      </c>
      <c r="AB206" s="34">
        <f t="shared" si="155"/>
        <v>1305.6762018312193</v>
      </c>
      <c r="AC206" s="34">
        <f t="shared" si="155"/>
        <v>2029.9282272811247</v>
      </c>
      <c r="AD206" s="34">
        <f t="shared" si="155"/>
        <v>2430.8362616206527</v>
      </c>
      <c r="AE206" s="34">
        <f t="shared" si="155"/>
        <v>2053.9283016173727</v>
      </c>
      <c r="AF206" s="34">
        <f t="shared" si="155"/>
        <v>1560.5705745610201</v>
      </c>
      <c r="AG206" s="34">
        <f t="shared" si="155"/>
        <v>1265.6368910996312</v>
      </c>
      <c r="AH206" s="34">
        <f t="shared" si="155"/>
        <v>816.31244917141294</v>
      </c>
      <c r="AI206" s="34">
        <f t="shared" si="155"/>
        <v>0</v>
      </c>
      <c r="AJ206" s="34">
        <f t="shared" si="155"/>
        <v>0</v>
      </c>
      <c r="AK206" s="34">
        <f t="shared" si="155"/>
        <v>0</v>
      </c>
      <c r="AL206" s="34">
        <f t="shared" si="155"/>
        <v>0</v>
      </c>
      <c r="AM206" s="34">
        <f t="shared" si="155"/>
        <v>0</v>
      </c>
      <c r="AN206" s="34">
        <f t="shared" si="155"/>
        <v>0</v>
      </c>
      <c r="AO206" s="55">
        <f>+E206/(E206+E196)</f>
        <v>0.59941918561875795</v>
      </c>
      <c r="AP206" s="10" t="s">
        <v>73</v>
      </c>
    </row>
    <row r="207" spans="1:42" ht="15.75" customHeight="1" x14ac:dyDescent="0.25">
      <c r="B207" t="s">
        <v>9</v>
      </c>
      <c r="F207" s="5">
        <f>+F206</f>
        <v>13.76</v>
      </c>
      <c r="G207" s="5">
        <f t="shared" ref="G207:AN207" si="156">+G206+F207</f>
        <v>13.76</v>
      </c>
      <c r="H207" s="5">
        <f t="shared" si="156"/>
        <v>13.76</v>
      </c>
      <c r="I207" s="5">
        <f t="shared" si="156"/>
        <v>13.76</v>
      </c>
      <c r="J207" s="5">
        <f t="shared" si="156"/>
        <v>13.76</v>
      </c>
      <c r="K207" s="5">
        <f t="shared" si="156"/>
        <v>13.76</v>
      </c>
      <c r="L207" s="5">
        <f t="shared" si="156"/>
        <v>13.76</v>
      </c>
      <c r="M207" s="5">
        <f t="shared" si="156"/>
        <v>13.76</v>
      </c>
      <c r="N207" s="5">
        <f t="shared" si="156"/>
        <v>24.983000000000001</v>
      </c>
      <c r="O207" s="5">
        <f t="shared" si="156"/>
        <v>24.983000000000001</v>
      </c>
      <c r="P207" s="5">
        <f t="shared" si="156"/>
        <v>24.983000000000001</v>
      </c>
      <c r="Q207" s="5">
        <f t="shared" si="156"/>
        <v>24.983000000000001</v>
      </c>
      <c r="R207" s="5">
        <f t="shared" si="156"/>
        <v>24.983000000000001</v>
      </c>
      <c r="S207" s="5">
        <f t="shared" si="156"/>
        <v>78.738675999999998</v>
      </c>
      <c r="T207" s="5">
        <f t="shared" si="156"/>
        <v>268.53756279999993</v>
      </c>
      <c r="U207" s="5">
        <f t="shared" si="156"/>
        <v>419.11134632799991</v>
      </c>
      <c r="V207" s="5">
        <f t="shared" si="156"/>
        <v>488.99702504825649</v>
      </c>
      <c r="W207" s="5">
        <f t="shared" si="156"/>
        <v>528.94902446641197</v>
      </c>
      <c r="X207" s="5">
        <f t="shared" si="156"/>
        <v>599.63985183170894</v>
      </c>
      <c r="Y207" s="5">
        <f t="shared" si="156"/>
        <v>705.8773063743032</v>
      </c>
      <c r="Z207" s="5">
        <f t="shared" si="156"/>
        <v>1609.2866790874782</v>
      </c>
      <c r="AA207" s="5">
        <f t="shared" si="156"/>
        <v>2883.7846395413267</v>
      </c>
      <c r="AB207" s="5">
        <f t="shared" si="156"/>
        <v>4189.4608413725455</v>
      </c>
      <c r="AC207" s="5">
        <f t="shared" si="156"/>
        <v>6219.3890686536706</v>
      </c>
      <c r="AD207" s="5">
        <f t="shared" si="156"/>
        <v>8650.2253302743229</v>
      </c>
      <c r="AE207" s="5">
        <f t="shared" si="156"/>
        <v>10704.153631891695</v>
      </c>
      <c r="AF207" s="5">
        <f t="shared" si="156"/>
        <v>12264.724206452714</v>
      </c>
      <c r="AG207" s="5">
        <f t="shared" si="156"/>
        <v>13530.361097552346</v>
      </c>
      <c r="AH207" s="5">
        <f t="shared" si="156"/>
        <v>14346.67354672376</v>
      </c>
      <c r="AI207" s="5">
        <f t="shared" si="156"/>
        <v>14346.67354672376</v>
      </c>
      <c r="AJ207" s="5">
        <f t="shared" si="156"/>
        <v>14346.67354672376</v>
      </c>
      <c r="AK207" s="5">
        <f t="shared" si="156"/>
        <v>14346.67354672376</v>
      </c>
      <c r="AL207" s="5">
        <f t="shared" si="156"/>
        <v>14346.67354672376</v>
      </c>
      <c r="AM207" s="5">
        <f t="shared" si="156"/>
        <v>14346.67354672376</v>
      </c>
      <c r="AN207" s="5">
        <f t="shared" si="156"/>
        <v>14346.67354672376</v>
      </c>
    </row>
    <row r="208" spans="1:42" ht="15.75" customHeight="1" x14ac:dyDescent="0.25">
      <c r="B208"/>
      <c r="E208" s="190"/>
      <c r="S208" s="5"/>
      <c r="T208" s="5"/>
      <c r="U208" s="5"/>
      <c r="V208" s="5"/>
      <c r="W208" s="5"/>
      <c r="X208" s="5"/>
      <c r="Y208" s="5"/>
      <c r="Z208" s="5"/>
      <c r="AA208" s="5"/>
      <c r="AB208" s="5"/>
      <c r="AC208" s="5"/>
      <c r="AD208" s="5"/>
      <c r="AE208" s="5"/>
      <c r="AF208" s="5"/>
      <c r="AG208" s="5"/>
      <c r="AH208" s="5"/>
      <c r="AI208" s="5"/>
      <c r="AJ208" s="5"/>
      <c r="AK208" s="5"/>
      <c r="AL208" s="5"/>
      <c r="AM208" s="5"/>
      <c r="AN208" s="5"/>
    </row>
    <row r="209" spans="1:42" s="26" customFormat="1" ht="15.6" customHeight="1" x14ac:dyDescent="0.25">
      <c r="A209" s="13" t="s">
        <v>221</v>
      </c>
      <c r="E209" s="11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7"/>
      <c r="AP209" s="28"/>
    </row>
    <row r="210" spans="1:42" s="5" customFormat="1" x14ac:dyDescent="0.25">
      <c r="A210" s="11"/>
      <c r="B210" s="11"/>
      <c r="C210" s="111"/>
      <c r="D210" s="112"/>
      <c r="E210" s="113" t="s">
        <v>74</v>
      </c>
      <c r="F210" s="113" t="s">
        <v>107</v>
      </c>
      <c r="G210" s="114" t="s">
        <v>0</v>
      </c>
      <c r="J210"/>
      <c r="K210"/>
      <c r="L210"/>
      <c r="S210" s="6"/>
      <c r="T210" s="6"/>
      <c r="U210" s="6"/>
      <c r="V210" s="6"/>
      <c r="W210" s="6"/>
      <c r="X210" s="6"/>
      <c r="Y210" s="6"/>
      <c r="Z210" s="6"/>
      <c r="AA210" s="6"/>
      <c r="AB210" s="6"/>
      <c r="AC210" s="6"/>
      <c r="AD210" s="6"/>
      <c r="AE210" s="6"/>
      <c r="AF210" s="6"/>
      <c r="AG210" s="6"/>
      <c r="AH210" s="6"/>
      <c r="AI210" s="6"/>
      <c r="AJ210" s="6"/>
      <c r="AK210" s="6"/>
      <c r="AL210" s="6"/>
      <c r="AM210" s="6"/>
      <c r="AN210" s="6"/>
      <c r="AO210" s="9"/>
      <c r="AP210" s="10"/>
    </row>
    <row r="211" spans="1:42" x14ac:dyDescent="0.25">
      <c r="C211" s="304">
        <v>0.1</v>
      </c>
      <c r="D211" s="103"/>
      <c r="E211" s="56">
        <f>NPV(C211,S196:AN196)</f>
        <v>1142.5626913042252</v>
      </c>
      <c r="F211" s="56">
        <f>NPV(C211,S206:AN206)</f>
        <v>4923.7191906003463</v>
      </c>
      <c r="G211" s="104">
        <f>SUM(E211:F211)</f>
        <v>6066.2818819045715</v>
      </c>
      <c r="J211"/>
      <c r="K211"/>
      <c r="L211"/>
    </row>
    <row r="212" spans="1:42" x14ac:dyDescent="0.25">
      <c r="C212" s="105"/>
      <c r="D212" s="72"/>
      <c r="E212" s="107"/>
      <c r="F212" s="107"/>
      <c r="G212" s="108"/>
    </row>
    <row r="213" spans="1:42" x14ac:dyDescent="0.25">
      <c r="C213" s="195" t="s">
        <v>211</v>
      </c>
      <c r="D213" s="196"/>
      <c r="E213" s="200">
        <f>IRR(S196:AN196,0.2)</f>
        <v>0.12597687291200876</v>
      </c>
      <c r="F213" s="106"/>
      <c r="G213" s="108"/>
    </row>
    <row r="214" spans="1:42" x14ac:dyDescent="0.25">
      <c r="C214" s="195"/>
      <c r="D214" s="196"/>
      <c r="E214" s="200"/>
      <c r="F214" s="106"/>
      <c r="G214" s="108"/>
    </row>
    <row r="215" spans="1:42" s="26" customFormat="1" x14ac:dyDescent="0.25">
      <c r="A215" s="13"/>
      <c r="B215" s="13"/>
      <c r="C215" s="195" t="s">
        <v>261</v>
      </c>
      <c r="D215" s="196"/>
      <c r="E215" s="201">
        <f>E225</f>
        <v>7</v>
      </c>
      <c r="F215" s="37"/>
      <c r="G215" s="264"/>
      <c r="H215" s="41"/>
      <c r="I215" s="41"/>
      <c r="J215" s="41"/>
      <c r="K215" s="41"/>
      <c r="L215" s="41"/>
      <c r="M215" s="41"/>
      <c r="N215" s="41"/>
      <c r="O215" s="41"/>
      <c r="P215" s="41"/>
      <c r="Q215" s="41"/>
      <c r="R215" s="41"/>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27"/>
      <c r="AP215" s="28"/>
    </row>
    <row r="216" spans="1:42" x14ac:dyDescent="0.25">
      <c r="C216" s="195"/>
      <c r="D216" s="196"/>
      <c r="E216" s="200"/>
      <c r="F216" s="106"/>
      <c r="G216" s="108"/>
    </row>
    <row r="217" spans="1:42" s="26" customFormat="1" x14ac:dyDescent="0.25">
      <c r="A217" s="13"/>
      <c r="B217" s="13"/>
      <c r="C217" s="195" t="s">
        <v>10</v>
      </c>
      <c r="D217" s="196"/>
      <c r="E217" s="265">
        <f>SUM(F196:AN196)</f>
        <v>9587.6179990402052</v>
      </c>
      <c r="F217" s="266">
        <f>SUM(F206:AN206)</f>
        <v>14346.67354672376</v>
      </c>
      <c r="G217" s="267">
        <f>SUM(E217:F217)</f>
        <v>23934.291545763965</v>
      </c>
      <c r="H217" s="41"/>
      <c r="I217" s="41"/>
      <c r="J217" s="41"/>
      <c r="K217" s="41"/>
      <c r="L217" s="41"/>
      <c r="M217" s="41"/>
      <c r="N217" s="41"/>
      <c r="O217" s="41"/>
      <c r="P217" s="41"/>
      <c r="Q217" s="41"/>
      <c r="R217" s="41"/>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27"/>
      <c r="AP217" s="28"/>
    </row>
    <row r="218" spans="1:42" x14ac:dyDescent="0.25">
      <c r="C218" s="105" t="s">
        <v>78</v>
      </c>
      <c r="D218" s="72"/>
      <c r="E218" s="107">
        <f>+E217/G217</f>
        <v>0.40058081438124205</v>
      </c>
      <c r="F218" s="107">
        <f>+F217/G217</f>
        <v>0.59941918561875795</v>
      </c>
      <c r="G218" s="104"/>
    </row>
    <row r="219" spans="1:42" x14ac:dyDescent="0.25">
      <c r="C219" s="105"/>
      <c r="D219" s="72"/>
      <c r="E219" s="107"/>
      <c r="F219" s="107"/>
      <c r="G219" s="104"/>
    </row>
    <row r="220" spans="1:42" x14ac:dyDescent="0.25">
      <c r="C220" s="197" t="s">
        <v>80</v>
      </c>
      <c r="D220" s="198"/>
      <c r="E220" s="199">
        <f>MIN(F197:AN197)</f>
        <v>-10906.982417847639</v>
      </c>
      <c r="F220" s="109"/>
      <c r="G220" s="110"/>
    </row>
    <row r="221" spans="1:42" x14ac:dyDescent="0.25">
      <c r="C221" s="106"/>
      <c r="D221" s="106"/>
      <c r="F221" s="106"/>
      <c r="G221" s="106"/>
      <c r="H221" s="106"/>
    </row>
    <row r="222" spans="1:42" s="26" customFormat="1" x14ac:dyDescent="0.25">
      <c r="A222" s="13" t="s">
        <v>259</v>
      </c>
      <c r="B222" s="13"/>
      <c r="C222" s="43"/>
      <c r="D222" s="43"/>
      <c r="E222" s="119"/>
      <c r="F222" s="41"/>
      <c r="G222" s="41"/>
      <c r="H222" s="41"/>
      <c r="I222" s="41"/>
      <c r="J222" s="41"/>
      <c r="K222" s="41"/>
      <c r="L222" s="41"/>
      <c r="M222" s="41"/>
      <c r="N222" s="41"/>
      <c r="O222" s="41"/>
      <c r="P222" s="41"/>
      <c r="Q222" s="41"/>
      <c r="R222" s="41"/>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27"/>
      <c r="AP222" s="28"/>
    </row>
    <row r="223" spans="1:42" s="26" customFormat="1" ht="15.6" customHeight="1" x14ac:dyDescent="0.25">
      <c r="A223" s="13"/>
      <c r="C223" s="26" t="s">
        <v>258</v>
      </c>
      <c r="E223" s="98">
        <f>SUM(F223:AN223)</f>
        <v>9587.6179990402052</v>
      </c>
      <c r="F223" s="34">
        <f t="shared" ref="F223:AN223" si="157">+F196</f>
        <v>-333.76</v>
      </c>
      <c r="G223" s="34">
        <f t="shared" si="157"/>
        <v>0</v>
      </c>
      <c r="H223" s="34">
        <f t="shared" si="157"/>
        <v>0</v>
      </c>
      <c r="I223" s="34">
        <f t="shared" si="157"/>
        <v>0</v>
      </c>
      <c r="J223" s="34">
        <f t="shared" si="157"/>
        <v>0</v>
      </c>
      <c r="K223" s="34">
        <f t="shared" si="157"/>
        <v>0</v>
      </c>
      <c r="L223" s="34">
        <f t="shared" si="157"/>
        <v>0</v>
      </c>
      <c r="M223" s="34">
        <f t="shared" si="157"/>
        <v>0</v>
      </c>
      <c r="N223" s="34">
        <f t="shared" si="157"/>
        <v>-272.22300000000001</v>
      </c>
      <c r="O223" s="34">
        <f t="shared" si="157"/>
        <v>0</v>
      </c>
      <c r="P223" s="34">
        <f t="shared" si="157"/>
        <v>0</v>
      </c>
      <c r="Q223" s="34">
        <f t="shared" si="157"/>
        <v>0</v>
      </c>
      <c r="R223" s="34">
        <f t="shared" si="157"/>
        <v>0</v>
      </c>
      <c r="S223" s="34">
        <f t="shared" si="157"/>
        <v>-1303.8876759999998</v>
      </c>
      <c r="T223" s="34">
        <f t="shared" si="157"/>
        <v>-4603.7264867999993</v>
      </c>
      <c r="U223" s="34">
        <f t="shared" si="157"/>
        <v>-3652.2896795279994</v>
      </c>
      <c r="V223" s="34">
        <f t="shared" si="157"/>
        <v>-741.09557551964099</v>
      </c>
      <c r="W223" s="34">
        <f t="shared" si="157"/>
        <v>2028.875608786152</v>
      </c>
      <c r="X223" s="34">
        <f t="shared" si="157"/>
        <v>3479.9163470498761</v>
      </c>
      <c r="Y223" s="34">
        <f t="shared" si="157"/>
        <v>3549.5146739908728</v>
      </c>
      <c r="Z223" s="34">
        <f t="shared" si="157"/>
        <v>2483.6917924284726</v>
      </c>
      <c r="AA223" s="34">
        <f t="shared" si="157"/>
        <v>1821.9223534529594</v>
      </c>
      <c r="AB223" s="34">
        <f t="shared" si="157"/>
        <v>1997.6802702600824</v>
      </c>
      <c r="AC223" s="34">
        <f t="shared" si="157"/>
        <v>1753.637513696558</v>
      </c>
      <c r="AD223" s="34">
        <f t="shared" si="157"/>
        <v>1328.2851087096626</v>
      </c>
      <c r="AE223" s="34">
        <f t="shared" si="157"/>
        <v>1115.9897378316673</v>
      </c>
      <c r="AF223" s="34">
        <f t="shared" si="157"/>
        <v>825.65398385995263</v>
      </c>
      <c r="AG223" s="34">
        <f t="shared" si="157"/>
        <v>649.89195129772793</v>
      </c>
      <c r="AH223" s="34">
        <f t="shared" si="157"/>
        <v>432.47548829272773</v>
      </c>
      <c r="AI223" s="34">
        <f t="shared" si="157"/>
        <v>-972.93441276886983</v>
      </c>
      <c r="AJ223" s="34">
        <f t="shared" si="157"/>
        <v>0</v>
      </c>
      <c r="AK223" s="34">
        <f t="shared" si="157"/>
        <v>0</v>
      </c>
      <c r="AL223" s="34">
        <f t="shared" si="157"/>
        <v>0</v>
      </c>
      <c r="AM223" s="34">
        <f t="shared" si="157"/>
        <v>0</v>
      </c>
      <c r="AN223" s="34">
        <f t="shared" si="157"/>
        <v>0</v>
      </c>
      <c r="AO223" s="35"/>
      <c r="AP223" s="28"/>
    </row>
    <row r="224" spans="1:42" s="26" customFormat="1" ht="15.6" customHeight="1" x14ac:dyDescent="0.25">
      <c r="A224" s="13"/>
      <c r="B224" s="13"/>
      <c r="C224" s="26" t="s">
        <v>257</v>
      </c>
      <c r="E224" s="85"/>
      <c r="F224" s="41">
        <f>+F223</f>
        <v>-333.76</v>
      </c>
      <c r="G224" s="41">
        <f t="shared" ref="G224:AN224" si="158">+G223+F224</f>
        <v>-333.76</v>
      </c>
      <c r="H224" s="41">
        <f t="shared" si="158"/>
        <v>-333.76</v>
      </c>
      <c r="I224" s="41">
        <f t="shared" si="158"/>
        <v>-333.76</v>
      </c>
      <c r="J224" s="41">
        <f t="shared" si="158"/>
        <v>-333.76</v>
      </c>
      <c r="K224" s="41">
        <f t="shared" si="158"/>
        <v>-333.76</v>
      </c>
      <c r="L224" s="41">
        <f t="shared" si="158"/>
        <v>-333.76</v>
      </c>
      <c r="M224" s="41">
        <f t="shared" si="158"/>
        <v>-333.76</v>
      </c>
      <c r="N224" s="41">
        <f t="shared" si="158"/>
        <v>-605.98299999999995</v>
      </c>
      <c r="O224" s="41">
        <f t="shared" si="158"/>
        <v>-605.98299999999995</v>
      </c>
      <c r="P224" s="41">
        <f t="shared" si="158"/>
        <v>-605.98299999999995</v>
      </c>
      <c r="Q224" s="41">
        <f t="shared" si="158"/>
        <v>-605.98299999999995</v>
      </c>
      <c r="R224" s="41">
        <f t="shared" si="158"/>
        <v>-605.98299999999995</v>
      </c>
      <c r="S224" s="41">
        <f t="shared" si="158"/>
        <v>-1909.8706759999998</v>
      </c>
      <c r="T224" s="41">
        <f t="shared" si="158"/>
        <v>-6513.5971627999988</v>
      </c>
      <c r="U224" s="41">
        <f t="shared" si="158"/>
        <v>-10165.886842327998</v>
      </c>
      <c r="V224" s="41">
        <f t="shared" si="158"/>
        <v>-10906.982417847639</v>
      </c>
      <c r="W224" s="41">
        <f t="shared" si="158"/>
        <v>-8878.1068090614863</v>
      </c>
      <c r="X224" s="41">
        <f t="shared" si="158"/>
        <v>-5398.1904620116102</v>
      </c>
      <c r="Y224" s="41">
        <f t="shared" si="158"/>
        <v>-1848.6757880207374</v>
      </c>
      <c r="Z224" s="41">
        <f t="shared" si="158"/>
        <v>635.01600440773518</v>
      </c>
      <c r="AA224" s="41">
        <f t="shared" si="158"/>
        <v>2456.9383578606949</v>
      </c>
      <c r="AB224" s="41">
        <f t="shared" si="158"/>
        <v>4454.6186281207774</v>
      </c>
      <c r="AC224" s="41">
        <f t="shared" si="158"/>
        <v>6208.2561418173354</v>
      </c>
      <c r="AD224" s="41">
        <f t="shared" si="158"/>
        <v>7536.5412505269978</v>
      </c>
      <c r="AE224" s="41">
        <f t="shared" si="158"/>
        <v>8652.5309883586651</v>
      </c>
      <c r="AF224" s="41">
        <f t="shared" si="158"/>
        <v>9478.184972218618</v>
      </c>
      <c r="AG224" s="41">
        <f t="shared" si="158"/>
        <v>10128.076923516346</v>
      </c>
      <c r="AH224" s="41">
        <f t="shared" si="158"/>
        <v>10560.552411809074</v>
      </c>
      <c r="AI224" s="41">
        <f t="shared" si="158"/>
        <v>9587.6179990402052</v>
      </c>
      <c r="AJ224" s="41">
        <f t="shared" si="158"/>
        <v>9587.6179990402052</v>
      </c>
      <c r="AK224" s="41">
        <f t="shared" si="158"/>
        <v>9587.6179990402052</v>
      </c>
      <c r="AL224" s="41">
        <f t="shared" si="158"/>
        <v>9587.6179990402052</v>
      </c>
      <c r="AM224" s="41">
        <f t="shared" si="158"/>
        <v>9587.6179990402052</v>
      </c>
      <c r="AN224" s="41">
        <f t="shared" si="158"/>
        <v>9587.6179990402052</v>
      </c>
      <c r="AO224" s="27"/>
      <c r="AP224" s="28"/>
    </row>
    <row r="225" spans="1:42" s="43" customFormat="1" x14ac:dyDescent="0.25">
      <c r="A225" s="13"/>
      <c r="C225" s="43" t="s">
        <v>210</v>
      </c>
      <c r="E225" s="99">
        <f>SUM(F225:AN225)</f>
        <v>7</v>
      </c>
      <c r="F225" s="263"/>
      <c r="G225" s="263"/>
      <c r="H225" s="263"/>
      <c r="I225" s="263"/>
      <c r="J225" s="263"/>
      <c r="K225" s="263"/>
      <c r="L225" s="263"/>
      <c r="M225" s="263"/>
      <c r="N225" s="263"/>
      <c r="O225" s="263"/>
      <c r="P225" s="263"/>
      <c r="Q225" s="263"/>
      <c r="R225" s="263"/>
      <c r="S225" s="263">
        <f t="shared" ref="S225:AN225" si="159">IF(S224&gt;0,"",1)</f>
        <v>1</v>
      </c>
      <c r="T225" s="263">
        <f t="shared" si="159"/>
        <v>1</v>
      </c>
      <c r="U225" s="263">
        <f t="shared" si="159"/>
        <v>1</v>
      </c>
      <c r="V225" s="263">
        <f t="shared" si="159"/>
        <v>1</v>
      </c>
      <c r="W225" s="263">
        <f t="shared" si="159"/>
        <v>1</v>
      </c>
      <c r="X225" s="263">
        <f t="shared" si="159"/>
        <v>1</v>
      </c>
      <c r="Y225" s="263">
        <f t="shared" si="159"/>
        <v>1</v>
      </c>
      <c r="Z225" s="263" t="str">
        <f t="shared" si="159"/>
        <v/>
      </c>
      <c r="AA225" s="263" t="str">
        <f t="shared" si="159"/>
        <v/>
      </c>
      <c r="AB225" s="263" t="str">
        <f t="shared" si="159"/>
        <v/>
      </c>
      <c r="AC225" s="263" t="str">
        <f t="shared" si="159"/>
        <v/>
      </c>
      <c r="AD225" s="263" t="str">
        <f t="shared" si="159"/>
        <v/>
      </c>
      <c r="AE225" s="263" t="str">
        <f t="shared" si="159"/>
        <v/>
      </c>
      <c r="AF225" s="263" t="str">
        <f t="shared" si="159"/>
        <v/>
      </c>
      <c r="AG225" s="263" t="str">
        <f t="shared" si="159"/>
        <v/>
      </c>
      <c r="AH225" s="263" t="str">
        <f t="shared" si="159"/>
        <v/>
      </c>
      <c r="AI225" s="263" t="str">
        <f t="shared" si="159"/>
        <v/>
      </c>
      <c r="AJ225" s="263" t="str">
        <f t="shared" si="159"/>
        <v/>
      </c>
      <c r="AK225" s="263" t="str">
        <f t="shared" si="159"/>
        <v/>
      </c>
      <c r="AL225" s="263" t="str">
        <f t="shared" si="159"/>
        <v/>
      </c>
      <c r="AM225" s="263" t="str">
        <f t="shared" si="159"/>
        <v/>
      </c>
      <c r="AN225" s="263" t="str">
        <f t="shared" si="159"/>
        <v/>
      </c>
      <c r="AO225" s="27"/>
      <c r="AP225" s="28"/>
    </row>
    <row r="226" spans="1:42" s="26" customFormat="1" x14ac:dyDescent="0.25">
      <c r="A226" s="13"/>
      <c r="B226" s="13"/>
      <c r="C226" s="43"/>
      <c r="D226" s="43"/>
      <c r="E226" s="119"/>
      <c r="F226" s="325" t="s">
        <v>273</v>
      </c>
      <c r="G226" s="326"/>
      <c r="H226" s="326"/>
      <c r="I226" s="327"/>
      <c r="J226" s="41"/>
      <c r="K226" s="41"/>
      <c r="L226" s="41"/>
      <c r="M226" s="41"/>
      <c r="N226" s="41"/>
      <c r="O226" s="41"/>
      <c r="P226" s="41"/>
      <c r="Q226" s="41"/>
      <c r="R226" s="41"/>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27"/>
      <c r="AP226" s="28"/>
    </row>
    <row r="227" spans="1:42" x14ac:dyDescent="0.25">
      <c r="F227" s="272" t="s">
        <v>274</v>
      </c>
      <c r="G227" s="273" t="s">
        <v>275</v>
      </c>
      <c r="H227" s="273" t="s">
        <v>274</v>
      </c>
      <c r="I227" s="274" t="s">
        <v>276</v>
      </c>
    </row>
    <row r="228" spans="1:42" x14ac:dyDescent="0.25">
      <c r="F228" s="275" t="s">
        <v>277</v>
      </c>
      <c r="G228" s="106">
        <f>+E206</f>
        <v>14346.67354672376</v>
      </c>
      <c r="H228" s="106"/>
      <c r="I228" s="277">
        <f>+F218</f>
        <v>0.59941918561875795</v>
      </c>
    </row>
    <row r="229" spans="1:42" x14ac:dyDescent="0.25">
      <c r="F229" s="275">
        <f>+Dashboard!W6</f>
        <v>70</v>
      </c>
      <c r="G229" s="106">
        <f t="dataTable" ref="G229:G231" dt2D="0" dtr="0" r1="D11"/>
        <v>14346.67354672376</v>
      </c>
      <c r="H229" s="106">
        <f>+Dashboard!W6</f>
        <v>70</v>
      </c>
      <c r="I229" s="277">
        <f t="dataTable" ref="I229:I231" dt2D="0" dtr="0" r1="D11" ca="1"/>
        <v>0.59941918561875795</v>
      </c>
    </row>
    <row r="230" spans="1:42" x14ac:dyDescent="0.25">
      <c r="F230" s="275">
        <f>+Dashboard!W7</f>
        <v>85</v>
      </c>
      <c r="G230" s="106">
        <v>21024.20136271324</v>
      </c>
      <c r="H230" s="106">
        <f>+Dashboard!W7</f>
        <v>85</v>
      </c>
      <c r="I230" s="277">
        <v>0.61892242337557757</v>
      </c>
    </row>
    <row r="231" spans="1:42" x14ac:dyDescent="0.25">
      <c r="F231" s="276">
        <f>+Dashboard!W8</f>
        <v>100</v>
      </c>
      <c r="G231" s="109">
        <v>27714.17894796998</v>
      </c>
      <c r="H231" s="109">
        <f>+Dashboard!W8</f>
        <v>100</v>
      </c>
      <c r="I231" s="278">
        <v>0.62981343836061199</v>
      </c>
    </row>
  </sheetData>
  <mergeCells count="1">
    <mergeCell ref="F226:I226"/>
  </mergeCells>
  <pageMargins left="0.2" right="0.2" top="0.43" bottom="0.35" header="0.3" footer="0.3"/>
  <pageSetup scale="65" fitToWidth="8" fitToHeight="4"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221"/>
  <sheetViews>
    <sheetView showGridLines="0" workbookViewId="0">
      <pane xSplit="5" ySplit="3" topLeftCell="AG187" activePane="bottomRight" state="frozen"/>
      <selection activeCell="A190" sqref="A190:IV191"/>
      <selection pane="topRight" activeCell="A190" sqref="A190:IV191"/>
      <selection pane="bottomLeft" activeCell="A190" sqref="A190:IV191"/>
      <selection pane="bottomRight" activeCell="AH203" sqref="AH203"/>
    </sheetView>
  </sheetViews>
  <sheetFormatPr defaultColWidth="8.85546875" defaultRowHeight="15" x14ac:dyDescent="0.25"/>
  <cols>
    <col min="1" max="1" width="3" style="11" customWidth="1"/>
    <col min="2" max="2" width="1.42578125" style="11" customWidth="1"/>
    <col min="3" max="3" width="50.855468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85546875" customWidth="1"/>
  </cols>
  <sheetData>
    <row r="1" spans="1:42" ht="18.75" x14ac:dyDescent="0.3">
      <c r="A1" s="176" t="s">
        <v>102</v>
      </c>
      <c r="B1" s="177"/>
      <c r="C1" s="177"/>
      <c r="D1" s="177"/>
      <c r="E1" s="184"/>
      <c r="F1" s="177"/>
      <c r="G1" s="177"/>
      <c r="H1" s="177"/>
      <c r="I1" s="1"/>
      <c r="J1" s="2"/>
      <c r="K1" s="3"/>
      <c r="L1" s="4"/>
      <c r="AC1" s="7"/>
    </row>
    <row r="2" spans="1:42" ht="16.5" customHeight="1" x14ac:dyDescent="0.25">
      <c r="C2" s="159" t="s">
        <v>111</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105</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136</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116</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117</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141</v>
      </c>
    </row>
    <row r="18" spans="1:42" s="27" customFormat="1" ht="15.75" customHeight="1" x14ac:dyDescent="0.25">
      <c r="A18" s="82"/>
      <c r="C18" s="27" t="s">
        <v>118</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143</v>
      </c>
    </row>
    <row r="19" spans="1:42" s="26" customFormat="1" ht="15.75" customHeight="1" x14ac:dyDescent="0.25">
      <c r="A19"/>
      <c r="B19" s="26" t="s">
        <v>119</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140</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120</v>
      </c>
      <c r="D22" s="84">
        <f>+'Field Profiles'!E33</f>
        <v>0.64</v>
      </c>
      <c r="E22" s="99">
        <f>SUM(F22:AN22)</f>
        <v>2674.8672000000001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246.781184</v>
      </c>
      <c r="T22" s="38">
        <f t="shared" si="6"/>
        <v>854.24255999999991</v>
      </c>
      <c r="U22" s="38">
        <f t="shared" si="6"/>
        <v>664.41087999999991</v>
      </c>
      <c r="V22" s="38">
        <f t="shared" si="6"/>
        <v>132.88217600000002</v>
      </c>
      <c r="W22" s="38">
        <f t="shared" si="6"/>
        <v>0</v>
      </c>
      <c r="X22" s="38">
        <f t="shared" si="6"/>
        <v>0</v>
      </c>
      <c r="Y22" s="38">
        <f t="shared" si="6"/>
        <v>0</v>
      </c>
      <c r="Z22" s="38">
        <f t="shared" si="6"/>
        <v>100.95155199999999</v>
      </c>
      <c r="AA22" s="38">
        <f t="shared" si="6"/>
        <v>349.44767999999999</v>
      </c>
      <c r="AB22" s="38">
        <f t="shared" si="6"/>
        <v>271.79263999999995</v>
      </c>
      <c r="AC22" s="38">
        <f t="shared" si="6"/>
        <v>54.358528</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121</v>
      </c>
      <c r="D23" s="84">
        <f>1-D22</f>
        <v>0.36</v>
      </c>
      <c r="E23" s="99">
        <f>SUM(F23:AN23)</f>
        <v>1504.6127999999997</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138.81441599999999</v>
      </c>
      <c r="T23" s="38">
        <f t="shared" si="7"/>
        <v>480.51143999999994</v>
      </c>
      <c r="U23" s="38">
        <f t="shared" si="7"/>
        <v>373.73111999999992</v>
      </c>
      <c r="V23" s="38">
        <f t="shared" si="7"/>
        <v>74.746223999999998</v>
      </c>
      <c r="W23" s="38">
        <f t="shared" si="7"/>
        <v>0</v>
      </c>
      <c r="X23" s="38">
        <f t="shared" si="7"/>
        <v>0</v>
      </c>
      <c r="Y23" s="38">
        <f t="shared" si="7"/>
        <v>0</v>
      </c>
      <c r="Z23" s="38">
        <f t="shared" si="7"/>
        <v>56.785247999999996</v>
      </c>
      <c r="AA23" s="38">
        <f t="shared" si="7"/>
        <v>196.56431999999998</v>
      </c>
      <c r="AB23" s="38">
        <f t="shared" si="7"/>
        <v>152.88335999999998</v>
      </c>
      <c r="AC23" s="38">
        <f t="shared" si="7"/>
        <v>30.576671999999999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122</v>
      </c>
      <c r="E25" s="188">
        <f>SUM(F25:AN25)</f>
        <v>8154.8927999999996</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1003.3508159999999</v>
      </c>
      <c r="T25" s="34">
        <f t="shared" si="8"/>
        <v>3473.1374399999995</v>
      </c>
      <c r="U25" s="34">
        <f t="shared" si="8"/>
        <v>2701.3291199999994</v>
      </c>
      <c r="V25" s="34">
        <f t="shared" si="8"/>
        <v>540.26582399999995</v>
      </c>
      <c r="W25" s="34">
        <f t="shared" si="8"/>
        <v>0</v>
      </c>
      <c r="X25" s="34">
        <f t="shared" si="8"/>
        <v>0</v>
      </c>
      <c r="Y25" s="34">
        <f t="shared" si="8"/>
        <v>0</v>
      </c>
      <c r="Z25" s="34">
        <f t="shared" si="8"/>
        <v>56.785247999999996</v>
      </c>
      <c r="AA25" s="34">
        <f t="shared" si="8"/>
        <v>196.56431999999998</v>
      </c>
      <c r="AB25" s="34">
        <f t="shared" si="8"/>
        <v>152.88335999999998</v>
      </c>
      <c r="AC25" s="34">
        <f t="shared" si="8"/>
        <v>30.576671999999999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142</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137</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209</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139</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119</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158</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208</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119</v>
      </c>
      <c r="C55" s="43"/>
      <c r="D55" s="43"/>
      <c r="E55" s="85">
        <f>SUM(F55:AN55)</f>
        <v>11312.118288678055</v>
      </c>
      <c r="F55" s="41">
        <f t="shared" ref="F55:AN55" si="22">+F47*F$36</f>
        <v>0</v>
      </c>
      <c r="G55" s="41">
        <f t="shared" si="22"/>
        <v>0</v>
      </c>
      <c r="H55" s="41">
        <f t="shared" si="22"/>
        <v>0</v>
      </c>
      <c r="I55" s="41">
        <f t="shared" si="22"/>
        <v>0</v>
      </c>
      <c r="J55" s="41">
        <f t="shared" si="22"/>
        <v>0</v>
      </c>
      <c r="K55" s="41">
        <f t="shared" si="22"/>
        <v>0</v>
      </c>
      <c r="L55" s="41">
        <f t="shared" si="22"/>
        <v>0</v>
      </c>
      <c r="M55" s="41">
        <f t="shared" si="22"/>
        <v>0</v>
      </c>
      <c r="N55" s="41">
        <f t="shared" si="22"/>
        <v>0</v>
      </c>
      <c r="O55" s="41">
        <f t="shared" si="22"/>
        <v>0</v>
      </c>
      <c r="P55" s="41">
        <f t="shared" si="22"/>
        <v>0</v>
      </c>
      <c r="Q55" s="41">
        <f t="shared" si="22"/>
        <v>0</v>
      </c>
      <c r="R55" s="41">
        <f t="shared" si="22"/>
        <v>0</v>
      </c>
      <c r="S55" s="41">
        <f t="shared" si="22"/>
        <v>1250.1319999999998</v>
      </c>
      <c r="T55" s="41">
        <f t="shared" si="22"/>
        <v>4413.9275999999991</v>
      </c>
      <c r="U55" s="41">
        <f t="shared" si="22"/>
        <v>3501.7158959999992</v>
      </c>
      <c r="V55" s="41">
        <f t="shared" si="22"/>
        <v>714.35004278399981</v>
      </c>
      <c r="W55" s="41">
        <f t="shared" si="22"/>
        <v>0</v>
      </c>
      <c r="X55" s="41">
        <f t="shared" si="22"/>
        <v>0</v>
      </c>
      <c r="Y55" s="41">
        <f t="shared" si="22"/>
        <v>0</v>
      </c>
      <c r="Z55" s="41">
        <f t="shared" si="22"/>
        <v>181.19000142086094</v>
      </c>
      <c r="AA55" s="41">
        <f t="shared" si="22"/>
        <v>639.7400819398091</v>
      </c>
      <c r="AB55" s="41">
        <f t="shared" si="22"/>
        <v>507.52713167224852</v>
      </c>
      <c r="AC55" s="41">
        <f t="shared" si="22"/>
        <v>103.5355348611387</v>
      </c>
      <c r="AD55" s="41">
        <f t="shared" si="22"/>
        <v>0</v>
      </c>
      <c r="AE55" s="41">
        <f t="shared" si="22"/>
        <v>0</v>
      </c>
      <c r="AF55" s="41">
        <f t="shared" si="22"/>
        <v>0</v>
      </c>
      <c r="AG55" s="41">
        <f t="shared" si="22"/>
        <v>0</v>
      </c>
      <c r="AH55" s="41">
        <f t="shared" si="22"/>
        <v>0</v>
      </c>
      <c r="AI55" s="41">
        <f t="shared" si="22"/>
        <v>0</v>
      </c>
      <c r="AJ55" s="41">
        <f t="shared" si="22"/>
        <v>0</v>
      </c>
      <c r="AK55" s="41">
        <f t="shared" si="22"/>
        <v>0</v>
      </c>
      <c r="AL55" s="41">
        <f t="shared" si="22"/>
        <v>0</v>
      </c>
      <c r="AM55" s="41">
        <f t="shared" si="22"/>
        <v>0</v>
      </c>
      <c r="AN55" s="41">
        <f t="shared" si="22"/>
        <v>0</v>
      </c>
      <c r="AO55" s="32"/>
      <c r="AP55" s="28"/>
    </row>
    <row r="56" spans="1:42" s="26" customFormat="1" ht="15.75" customHeight="1" x14ac:dyDescent="0.25">
      <c r="A56" s="13"/>
      <c r="B56" s="26" t="s">
        <v>158</v>
      </c>
      <c r="C56" s="43"/>
      <c r="D56" s="43"/>
      <c r="E56" s="85">
        <f>SUM(F56:AN56)</f>
        <v>10028.487951077997</v>
      </c>
      <c r="F56" s="41">
        <f t="shared" ref="F56:AN56" si="23">+F48*F$36</f>
        <v>0</v>
      </c>
      <c r="G56" s="41">
        <f t="shared" si="23"/>
        <v>0</v>
      </c>
      <c r="H56" s="41">
        <f t="shared" si="23"/>
        <v>0</v>
      </c>
      <c r="I56" s="41">
        <f t="shared" si="23"/>
        <v>0</v>
      </c>
      <c r="J56" s="41">
        <f t="shared" si="23"/>
        <v>0</v>
      </c>
      <c r="K56" s="41">
        <f t="shared" si="23"/>
        <v>0</v>
      </c>
      <c r="L56" s="41">
        <f t="shared" si="23"/>
        <v>0</v>
      </c>
      <c r="M56" s="41">
        <f t="shared" si="23"/>
        <v>0</v>
      </c>
      <c r="N56" s="41">
        <f t="shared" si="23"/>
        <v>0</v>
      </c>
      <c r="O56" s="41">
        <f t="shared" si="23"/>
        <v>0</v>
      </c>
      <c r="P56" s="41">
        <f t="shared" si="23"/>
        <v>0</v>
      </c>
      <c r="Q56" s="41">
        <f t="shared" si="23"/>
        <v>0</v>
      </c>
      <c r="R56" s="41">
        <f t="shared" si="23"/>
        <v>0</v>
      </c>
      <c r="S56" s="41">
        <f t="shared" si="23"/>
        <v>0</v>
      </c>
      <c r="T56" s="41">
        <f t="shared" si="23"/>
        <v>0</v>
      </c>
      <c r="U56" s="41">
        <f t="shared" si="23"/>
        <v>0</v>
      </c>
      <c r="V56" s="41">
        <f t="shared" si="23"/>
        <v>683.1240790153845</v>
      </c>
      <c r="W56" s="41">
        <f t="shared" si="23"/>
        <v>696.78656059569221</v>
      </c>
      <c r="X56" s="41">
        <f t="shared" si="23"/>
        <v>710.7222918076061</v>
      </c>
      <c r="Y56" s="41">
        <f t="shared" si="23"/>
        <v>724.93673764375831</v>
      </c>
      <c r="Z56" s="41">
        <f t="shared" si="23"/>
        <v>739.43547239663337</v>
      </c>
      <c r="AA56" s="41">
        <f t="shared" si="23"/>
        <v>754.22418184456615</v>
      </c>
      <c r="AB56" s="41">
        <f t="shared" si="23"/>
        <v>769.30866548145741</v>
      </c>
      <c r="AC56" s="41">
        <f t="shared" si="23"/>
        <v>784.69483879108668</v>
      </c>
      <c r="AD56" s="41">
        <f t="shared" si="23"/>
        <v>800.38873556690839</v>
      </c>
      <c r="AE56" s="41">
        <f t="shared" si="23"/>
        <v>816.39651027824652</v>
      </c>
      <c r="AF56" s="41">
        <f t="shared" si="23"/>
        <v>832.72444048381135</v>
      </c>
      <c r="AG56" s="41">
        <f t="shared" si="23"/>
        <v>849.37892929348766</v>
      </c>
      <c r="AH56" s="41">
        <f t="shared" si="23"/>
        <v>866.36650787935753</v>
      </c>
      <c r="AI56" s="41">
        <f t="shared" si="23"/>
        <v>0</v>
      </c>
      <c r="AJ56" s="41">
        <f t="shared" si="23"/>
        <v>0</v>
      </c>
      <c r="AK56" s="41">
        <f t="shared" si="23"/>
        <v>0</v>
      </c>
      <c r="AL56" s="41">
        <f t="shared" si="23"/>
        <v>0</v>
      </c>
      <c r="AM56" s="41">
        <f t="shared" si="23"/>
        <v>0</v>
      </c>
      <c r="AN56" s="41">
        <f t="shared" si="23"/>
        <v>0</v>
      </c>
      <c r="AO56" s="32"/>
      <c r="AP56" s="28"/>
    </row>
    <row r="57" spans="1:42" s="26" customFormat="1" ht="15.75" customHeight="1" x14ac:dyDescent="0.25">
      <c r="A57" s="13"/>
      <c r="B57" s="26" t="s">
        <v>208</v>
      </c>
      <c r="C57" s="43"/>
      <c r="D57" s="43"/>
      <c r="E57" s="85">
        <f>SUM(F57:AN57)</f>
        <v>972.93441276886983</v>
      </c>
      <c r="F57" s="41">
        <f t="shared" ref="F57:AN57" si="24">+F49*F$36</f>
        <v>0</v>
      </c>
      <c r="G57" s="41">
        <f t="shared" si="24"/>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0</v>
      </c>
      <c r="S57" s="41">
        <f t="shared" si="24"/>
        <v>0</v>
      </c>
      <c r="T57" s="41">
        <f t="shared" si="24"/>
        <v>0</v>
      </c>
      <c r="U57" s="41">
        <f t="shared" si="24"/>
        <v>0</v>
      </c>
      <c r="V57" s="41">
        <f t="shared" si="24"/>
        <v>0</v>
      </c>
      <c r="W57" s="41">
        <f t="shared" si="24"/>
        <v>0</v>
      </c>
      <c r="X57" s="41">
        <f t="shared" si="24"/>
        <v>0</v>
      </c>
      <c r="Y57" s="41">
        <f t="shared" si="24"/>
        <v>0</v>
      </c>
      <c r="Z57" s="41">
        <f t="shared" si="24"/>
        <v>0</v>
      </c>
      <c r="AA57" s="41">
        <f t="shared" si="24"/>
        <v>0</v>
      </c>
      <c r="AB57" s="41">
        <f t="shared" si="24"/>
        <v>0</v>
      </c>
      <c r="AC57" s="41">
        <f t="shared" si="24"/>
        <v>0</v>
      </c>
      <c r="AD57" s="41">
        <f t="shared" si="24"/>
        <v>0</v>
      </c>
      <c r="AE57" s="41">
        <f t="shared" si="24"/>
        <v>0</v>
      </c>
      <c r="AF57" s="41">
        <f t="shared" si="24"/>
        <v>0</v>
      </c>
      <c r="AG57" s="41">
        <f t="shared" si="24"/>
        <v>0</v>
      </c>
      <c r="AH57" s="41">
        <f t="shared" si="24"/>
        <v>0</v>
      </c>
      <c r="AI57" s="41">
        <f t="shared" si="24"/>
        <v>972.93441276886983</v>
      </c>
      <c r="AJ57" s="41">
        <f t="shared" si="24"/>
        <v>0</v>
      </c>
      <c r="AK57" s="41">
        <f t="shared" si="24"/>
        <v>0</v>
      </c>
      <c r="AL57" s="41">
        <f t="shared" si="24"/>
        <v>0</v>
      </c>
      <c r="AM57" s="41">
        <f t="shared" si="24"/>
        <v>0</v>
      </c>
      <c r="AN57" s="41">
        <f t="shared" si="24"/>
        <v>0</v>
      </c>
      <c r="AO57" s="32"/>
      <c r="AP57" s="28"/>
    </row>
    <row r="58" spans="1:42" s="14" customFormat="1" ht="15.75" customHeight="1" x14ac:dyDescent="0.25">
      <c r="A58" s="13"/>
      <c r="B58" s="14" t="s">
        <v>67</v>
      </c>
      <c r="E58" s="98">
        <f>SUM(F58:AN58)</f>
        <v>22894.54065252492</v>
      </c>
      <c r="F58" s="97">
        <f t="shared" ref="F58:AN58" si="25">SUM(F54:F57)</f>
        <v>320</v>
      </c>
      <c r="G58" s="97">
        <f t="shared" si="25"/>
        <v>0</v>
      </c>
      <c r="H58" s="97">
        <f t="shared" si="25"/>
        <v>0</v>
      </c>
      <c r="I58" s="97">
        <f t="shared" si="25"/>
        <v>0</v>
      </c>
      <c r="J58" s="97">
        <f t="shared" si="25"/>
        <v>0</v>
      </c>
      <c r="K58" s="97">
        <f t="shared" si="25"/>
        <v>0</v>
      </c>
      <c r="L58" s="97">
        <f t="shared" si="25"/>
        <v>0</v>
      </c>
      <c r="M58" s="97">
        <f t="shared" si="25"/>
        <v>0</v>
      </c>
      <c r="N58" s="97">
        <f t="shared" si="25"/>
        <v>261</v>
      </c>
      <c r="O58" s="97">
        <f t="shared" si="25"/>
        <v>0</v>
      </c>
      <c r="P58" s="97">
        <f t="shared" si="25"/>
        <v>0</v>
      </c>
      <c r="Q58" s="97">
        <f t="shared" si="25"/>
        <v>0</v>
      </c>
      <c r="R58" s="97">
        <f t="shared" si="25"/>
        <v>0</v>
      </c>
      <c r="S58" s="97">
        <f t="shared" si="25"/>
        <v>1250.1319999999998</v>
      </c>
      <c r="T58" s="97">
        <f t="shared" si="25"/>
        <v>4413.9275999999991</v>
      </c>
      <c r="U58" s="97">
        <f t="shared" si="25"/>
        <v>3501.7158959999992</v>
      </c>
      <c r="V58" s="97">
        <f t="shared" si="25"/>
        <v>1397.4741217993842</v>
      </c>
      <c r="W58" s="97">
        <f t="shared" si="25"/>
        <v>696.78656059569221</v>
      </c>
      <c r="X58" s="97">
        <f t="shared" si="25"/>
        <v>710.7222918076061</v>
      </c>
      <c r="Y58" s="97">
        <f t="shared" si="25"/>
        <v>724.93673764375831</v>
      </c>
      <c r="Z58" s="97">
        <f t="shared" si="25"/>
        <v>920.62547381749437</v>
      </c>
      <c r="AA58" s="97">
        <f t="shared" si="25"/>
        <v>1393.9642637843754</v>
      </c>
      <c r="AB58" s="97">
        <f t="shared" si="25"/>
        <v>1276.8357971537059</v>
      </c>
      <c r="AC58" s="97">
        <f t="shared" si="25"/>
        <v>888.23037365222535</v>
      </c>
      <c r="AD58" s="97">
        <f t="shared" si="25"/>
        <v>800.38873556690839</v>
      </c>
      <c r="AE58" s="97">
        <f t="shared" si="25"/>
        <v>816.39651027824652</v>
      </c>
      <c r="AF58" s="97">
        <f t="shared" si="25"/>
        <v>832.72444048381135</v>
      </c>
      <c r="AG58" s="97">
        <f t="shared" si="25"/>
        <v>849.37892929348766</v>
      </c>
      <c r="AH58" s="97">
        <f t="shared" si="25"/>
        <v>866.36650787935753</v>
      </c>
      <c r="AI58" s="97">
        <f t="shared" si="25"/>
        <v>972.93441276886983</v>
      </c>
      <c r="AJ58" s="97">
        <f t="shared" si="25"/>
        <v>0</v>
      </c>
      <c r="AK58" s="97">
        <f t="shared" si="25"/>
        <v>0</v>
      </c>
      <c r="AL58" s="97">
        <f t="shared" si="25"/>
        <v>0</v>
      </c>
      <c r="AM58" s="97">
        <f t="shared" si="25"/>
        <v>0</v>
      </c>
      <c r="AN58" s="97">
        <f t="shared" si="25"/>
        <v>0</v>
      </c>
      <c r="AO58" s="99"/>
      <c r="AP58" s="100"/>
    </row>
    <row r="59" spans="1:42" s="26" customFormat="1" ht="15.75" customHeight="1" x14ac:dyDescent="0.25">
      <c r="A59" s="13"/>
      <c r="B59" s="26" t="s">
        <v>68</v>
      </c>
      <c r="C59" s="43"/>
      <c r="D59" s="43"/>
      <c r="E59" s="85"/>
      <c r="F59" s="41">
        <f>+F58</f>
        <v>320</v>
      </c>
      <c r="G59" s="41">
        <f t="shared" ref="G59:AN59" si="26">+G58+F59</f>
        <v>320</v>
      </c>
      <c r="H59" s="41">
        <f t="shared" si="26"/>
        <v>320</v>
      </c>
      <c r="I59" s="41">
        <f t="shared" si="26"/>
        <v>320</v>
      </c>
      <c r="J59" s="41">
        <f t="shared" si="26"/>
        <v>320</v>
      </c>
      <c r="K59" s="41">
        <f t="shared" si="26"/>
        <v>320</v>
      </c>
      <c r="L59" s="41">
        <f t="shared" si="26"/>
        <v>320</v>
      </c>
      <c r="M59" s="41">
        <f t="shared" si="26"/>
        <v>320</v>
      </c>
      <c r="N59" s="41">
        <f t="shared" si="26"/>
        <v>581</v>
      </c>
      <c r="O59" s="41">
        <f t="shared" si="26"/>
        <v>581</v>
      </c>
      <c r="P59" s="41">
        <f t="shared" si="26"/>
        <v>581</v>
      </c>
      <c r="Q59" s="41">
        <f t="shared" si="26"/>
        <v>581</v>
      </c>
      <c r="R59" s="41">
        <f t="shared" si="26"/>
        <v>581</v>
      </c>
      <c r="S59" s="41">
        <f t="shared" si="26"/>
        <v>1831.1319999999998</v>
      </c>
      <c r="T59" s="41">
        <f t="shared" si="26"/>
        <v>6245.0595999999987</v>
      </c>
      <c r="U59" s="41">
        <f t="shared" si="26"/>
        <v>9746.7754959999984</v>
      </c>
      <c r="V59" s="41">
        <f t="shared" si="26"/>
        <v>11144.249617799382</v>
      </c>
      <c r="W59" s="41">
        <f t="shared" si="26"/>
        <v>11841.036178395074</v>
      </c>
      <c r="X59" s="41">
        <f t="shared" si="26"/>
        <v>12551.75847020268</v>
      </c>
      <c r="Y59" s="41">
        <f t="shared" si="26"/>
        <v>13276.695207846438</v>
      </c>
      <c r="Z59" s="41">
        <f t="shared" si="26"/>
        <v>14197.320681663932</v>
      </c>
      <c r="AA59" s="41">
        <f t="shared" si="26"/>
        <v>15591.284945448308</v>
      </c>
      <c r="AB59" s="41">
        <f t="shared" si="26"/>
        <v>16868.120742602012</v>
      </c>
      <c r="AC59" s="41">
        <f t="shared" si="26"/>
        <v>17756.351116254238</v>
      </c>
      <c r="AD59" s="41">
        <f t="shared" si="26"/>
        <v>18556.739851821145</v>
      </c>
      <c r="AE59" s="41">
        <f t="shared" si="26"/>
        <v>19373.136362099391</v>
      </c>
      <c r="AF59" s="41">
        <f t="shared" si="26"/>
        <v>20205.860802583204</v>
      </c>
      <c r="AG59" s="41">
        <f t="shared" si="26"/>
        <v>21055.239731876693</v>
      </c>
      <c r="AH59" s="41">
        <f t="shared" si="26"/>
        <v>21921.606239756049</v>
      </c>
      <c r="AI59" s="41">
        <f t="shared" si="26"/>
        <v>22894.54065252492</v>
      </c>
      <c r="AJ59" s="41">
        <f t="shared" si="26"/>
        <v>22894.54065252492</v>
      </c>
      <c r="AK59" s="41">
        <f t="shared" si="26"/>
        <v>22894.54065252492</v>
      </c>
      <c r="AL59" s="41">
        <f t="shared" si="26"/>
        <v>22894.54065252492</v>
      </c>
      <c r="AM59" s="41">
        <f t="shared" si="26"/>
        <v>22894.54065252492</v>
      </c>
      <c r="AN59" s="41">
        <f t="shared" si="26"/>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140</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144</v>
      </c>
      <c r="D62" s="84"/>
      <c r="E62" s="99">
        <f>SUM(F62:AN62)</f>
        <v>2866.8526629128046</v>
      </c>
      <c r="F62" s="38">
        <f t="shared" ref="F62:AN62" si="27">+F36*F22</f>
        <v>0</v>
      </c>
      <c r="G62" s="38">
        <f t="shared" si="27"/>
        <v>0</v>
      </c>
      <c r="H62" s="38">
        <f t="shared" si="27"/>
        <v>0</v>
      </c>
      <c r="I62" s="38">
        <f t="shared" si="27"/>
        <v>0</v>
      </c>
      <c r="J62" s="38">
        <f t="shared" si="27"/>
        <v>0</v>
      </c>
      <c r="K62" s="38">
        <f t="shared" si="27"/>
        <v>0</v>
      </c>
      <c r="L62" s="38">
        <f t="shared" si="27"/>
        <v>0</v>
      </c>
      <c r="M62" s="38">
        <f t="shared" si="27"/>
        <v>0</v>
      </c>
      <c r="N62" s="38">
        <f t="shared" si="27"/>
        <v>0</v>
      </c>
      <c r="O62" s="38">
        <f t="shared" si="27"/>
        <v>0</v>
      </c>
      <c r="P62" s="38">
        <f t="shared" si="27"/>
        <v>0</v>
      </c>
      <c r="Q62" s="38">
        <f t="shared" si="27"/>
        <v>0</v>
      </c>
      <c r="R62" s="38">
        <f t="shared" si="27"/>
        <v>0</v>
      </c>
      <c r="S62" s="38">
        <f t="shared" si="27"/>
        <v>246.781184</v>
      </c>
      <c r="T62" s="38">
        <f t="shared" si="27"/>
        <v>871.32741119999991</v>
      </c>
      <c r="U62" s="38">
        <f t="shared" si="27"/>
        <v>691.25307955199992</v>
      </c>
      <c r="V62" s="38">
        <f t="shared" si="27"/>
        <v>141.01562822860799</v>
      </c>
      <c r="W62" s="38">
        <f t="shared" si="27"/>
        <v>0</v>
      </c>
      <c r="X62" s="38">
        <f t="shared" si="27"/>
        <v>0</v>
      </c>
      <c r="Y62" s="38">
        <f t="shared" si="27"/>
        <v>0</v>
      </c>
      <c r="Z62" s="38">
        <f t="shared" si="27"/>
        <v>115.96160090935101</v>
      </c>
      <c r="AA62" s="38">
        <f t="shared" si="27"/>
        <v>409.43365244147782</v>
      </c>
      <c r="AB62" s="38">
        <f t="shared" si="27"/>
        <v>324.81736427023901</v>
      </c>
      <c r="AC62" s="38">
        <f t="shared" si="27"/>
        <v>66.262742311128775</v>
      </c>
      <c r="AD62" s="38">
        <f t="shared" si="27"/>
        <v>0</v>
      </c>
      <c r="AE62" s="38">
        <f t="shared" si="27"/>
        <v>0</v>
      </c>
      <c r="AF62" s="38">
        <f t="shared" si="27"/>
        <v>0</v>
      </c>
      <c r="AG62" s="38">
        <f t="shared" si="27"/>
        <v>0</v>
      </c>
      <c r="AH62" s="38">
        <f t="shared" si="27"/>
        <v>0</v>
      </c>
      <c r="AI62" s="38">
        <f t="shared" si="27"/>
        <v>0</v>
      </c>
      <c r="AJ62" s="38">
        <f t="shared" si="27"/>
        <v>0</v>
      </c>
      <c r="AK62" s="38">
        <f t="shared" si="27"/>
        <v>0</v>
      </c>
      <c r="AL62" s="38">
        <f t="shared" si="27"/>
        <v>0</v>
      </c>
      <c r="AM62" s="38">
        <f t="shared" si="27"/>
        <v>0</v>
      </c>
      <c r="AN62" s="38">
        <f t="shared" si="27"/>
        <v>0</v>
      </c>
    </row>
    <row r="63" spans="1:42" s="27" customFormat="1" ht="15.75" customHeight="1" x14ac:dyDescent="0.25">
      <c r="A63" s="43"/>
      <c r="C63" s="27" t="s">
        <v>145</v>
      </c>
      <c r="D63" s="84"/>
      <c r="E63" s="99">
        <f>SUM(F63:AN63)</f>
        <v>1612.6046228884525</v>
      </c>
      <c r="F63" s="38">
        <f t="shared" ref="F63:AN63" si="28">+F36*F23</f>
        <v>0</v>
      </c>
      <c r="G63" s="38">
        <f t="shared" si="28"/>
        <v>0</v>
      </c>
      <c r="H63" s="38">
        <f t="shared" si="28"/>
        <v>0</v>
      </c>
      <c r="I63" s="38">
        <f t="shared" si="28"/>
        <v>0</v>
      </c>
      <c r="J63" s="38">
        <f t="shared" si="28"/>
        <v>0</v>
      </c>
      <c r="K63" s="38">
        <f t="shared" si="28"/>
        <v>0</v>
      </c>
      <c r="L63" s="38">
        <f t="shared" si="28"/>
        <v>0</v>
      </c>
      <c r="M63" s="38">
        <f t="shared" si="28"/>
        <v>0</v>
      </c>
      <c r="N63" s="38">
        <f t="shared" si="28"/>
        <v>0</v>
      </c>
      <c r="O63" s="38">
        <f t="shared" si="28"/>
        <v>0</v>
      </c>
      <c r="P63" s="38">
        <f t="shared" si="28"/>
        <v>0</v>
      </c>
      <c r="Q63" s="38">
        <f t="shared" si="28"/>
        <v>0</v>
      </c>
      <c r="R63" s="38">
        <f t="shared" si="28"/>
        <v>0</v>
      </c>
      <c r="S63" s="38">
        <f t="shared" si="28"/>
        <v>138.81441599999999</v>
      </c>
      <c r="T63" s="38">
        <f t="shared" si="28"/>
        <v>490.12166879999995</v>
      </c>
      <c r="U63" s="38">
        <f t="shared" si="28"/>
        <v>388.82985724799994</v>
      </c>
      <c r="V63" s="38">
        <f t="shared" si="28"/>
        <v>79.321290878591995</v>
      </c>
      <c r="W63" s="38">
        <f t="shared" si="28"/>
        <v>0</v>
      </c>
      <c r="X63" s="38">
        <f t="shared" si="28"/>
        <v>0</v>
      </c>
      <c r="Y63" s="38">
        <f t="shared" si="28"/>
        <v>0</v>
      </c>
      <c r="Z63" s="38">
        <f t="shared" si="28"/>
        <v>65.228400511509946</v>
      </c>
      <c r="AA63" s="38">
        <f t="shared" si="28"/>
        <v>230.30642949833125</v>
      </c>
      <c r="AB63" s="38">
        <f t="shared" si="28"/>
        <v>182.70976740200948</v>
      </c>
      <c r="AC63" s="38">
        <f t="shared" si="28"/>
        <v>37.272792550009932</v>
      </c>
      <c r="AD63" s="38">
        <f t="shared" si="28"/>
        <v>0</v>
      </c>
      <c r="AE63" s="38">
        <f t="shared" si="28"/>
        <v>0</v>
      </c>
      <c r="AF63" s="38">
        <f t="shared" si="28"/>
        <v>0</v>
      </c>
      <c r="AG63" s="38">
        <f t="shared" si="28"/>
        <v>0</v>
      </c>
      <c r="AH63" s="38">
        <f t="shared" si="28"/>
        <v>0</v>
      </c>
      <c r="AI63" s="38">
        <f t="shared" si="28"/>
        <v>0</v>
      </c>
      <c r="AJ63" s="38">
        <f t="shared" si="28"/>
        <v>0</v>
      </c>
      <c r="AK63" s="38">
        <f t="shared" si="28"/>
        <v>0</v>
      </c>
      <c r="AL63" s="38">
        <f t="shared" si="28"/>
        <v>0</v>
      </c>
      <c r="AM63" s="38">
        <f t="shared" si="28"/>
        <v>0</v>
      </c>
      <c r="AN63" s="38">
        <f t="shared" si="28"/>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122</v>
      </c>
      <c r="E65" s="188">
        <f>SUM(F65:AN65)</f>
        <v>8445.2656257652507</v>
      </c>
      <c r="F65" s="34">
        <f t="shared" ref="F65:AN65" si="29">+F36*F25</f>
        <v>0</v>
      </c>
      <c r="G65" s="34">
        <f t="shared" si="29"/>
        <v>0</v>
      </c>
      <c r="H65" s="34">
        <f t="shared" si="29"/>
        <v>0</v>
      </c>
      <c r="I65" s="34">
        <f t="shared" si="29"/>
        <v>0</v>
      </c>
      <c r="J65" s="34">
        <f t="shared" si="29"/>
        <v>0</v>
      </c>
      <c r="K65" s="34">
        <f t="shared" si="29"/>
        <v>0</v>
      </c>
      <c r="L65" s="34">
        <f t="shared" si="29"/>
        <v>0</v>
      </c>
      <c r="M65" s="34">
        <f t="shared" si="29"/>
        <v>0</v>
      </c>
      <c r="N65" s="34">
        <f t="shared" si="29"/>
        <v>0</v>
      </c>
      <c r="O65" s="34">
        <f t="shared" si="29"/>
        <v>0</v>
      </c>
      <c r="P65" s="34">
        <f t="shared" si="29"/>
        <v>0</v>
      </c>
      <c r="Q65" s="34">
        <f t="shared" si="29"/>
        <v>0</v>
      </c>
      <c r="R65" s="34">
        <f t="shared" si="29"/>
        <v>0</v>
      </c>
      <c r="S65" s="34">
        <f t="shared" si="29"/>
        <v>1003.3508159999999</v>
      </c>
      <c r="T65" s="34">
        <f t="shared" si="29"/>
        <v>3542.6001887999996</v>
      </c>
      <c r="U65" s="34">
        <f t="shared" si="29"/>
        <v>2810.4628164479996</v>
      </c>
      <c r="V65" s="34">
        <f t="shared" si="29"/>
        <v>573.33441455539196</v>
      </c>
      <c r="W65" s="34">
        <f t="shared" si="29"/>
        <v>0</v>
      </c>
      <c r="X65" s="34">
        <f t="shared" si="29"/>
        <v>0</v>
      </c>
      <c r="Y65" s="34">
        <f t="shared" si="29"/>
        <v>0</v>
      </c>
      <c r="Z65" s="34">
        <f t="shared" si="29"/>
        <v>65.228400511509946</v>
      </c>
      <c r="AA65" s="34">
        <f t="shared" si="29"/>
        <v>230.30642949833125</v>
      </c>
      <c r="AB65" s="34">
        <f t="shared" si="29"/>
        <v>182.70976740200948</v>
      </c>
      <c r="AC65" s="34">
        <f t="shared" si="29"/>
        <v>37.272792550009932</v>
      </c>
      <c r="AD65" s="34">
        <f t="shared" si="29"/>
        <v>0</v>
      </c>
      <c r="AE65" s="34">
        <f t="shared" si="29"/>
        <v>0</v>
      </c>
      <c r="AF65" s="34">
        <f t="shared" si="29"/>
        <v>0</v>
      </c>
      <c r="AG65" s="34">
        <f t="shared" si="29"/>
        <v>0</v>
      </c>
      <c r="AH65" s="34">
        <f t="shared" si="29"/>
        <v>0</v>
      </c>
      <c r="AI65" s="34">
        <f t="shared" si="29"/>
        <v>0</v>
      </c>
      <c r="AJ65" s="34">
        <f t="shared" si="29"/>
        <v>0</v>
      </c>
      <c r="AK65" s="34">
        <f t="shared" si="29"/>
        <v>0</v>
      </c>
      <c r="AL65" s="34">
        <f t="shared" si="29"/>
        <v>0</v>
      </c>
      <c r="AM65" s="34">
        <f t="shared" si="29"/>
        <v>0</v>
      </c>
      <c r="AN65" s="34">
        <f t="shared" si="29"/>
        <v>0</v>
      </c>
      <c r="AO65" s="50"/>
      <c r="AP65" s="27" t="s">
        <v>142</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207</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193</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194</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206</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124</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147</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146</v>
      </c>
    </row>
    <row r="75" spans="1:42" s="26" customFormat="1" ht="15.75" customHeight="1" x14ac:dyDescent="0.25">
      <c r="A75" s="13"/>
      <c r="C75" s="26" t="s">
        <v>25</v>
      </c>
      <c r="E75" s="85">
        <f>SUM(F75:AN75)</f>
        <v>46828.832198288881</v>
      </c>
      <c r="F75" s="41">
        <f t="shared" ref="F75:AN75" si="30">+F41</f>
        <v>0</v>
      </c>
      <c r="G75" s="41">
        <f t="shared" si="30"/>
        <v>0</v>
      </c>
      <c r="H75" s="41">
        <f t="shared" si="30"/>
        <v>0</v>
      </c>
      <c r="I75" s="41">
        <f t="shared" si="30"/>
        <v>0</v>
      </c>
      <c r="J75" s="41">
        <f t="shared" si="30"/>
        <v>0</v>
      </c>
      <c r="K75" s="41">
        <f t="shared" si="30"/>
        <v>0</v>
      </c>
      <c r="L75" s="41">
        <f t="shared" si="30"/>
        <v>0</v>
      </c>
      <c r="M75" s="41">
        <f t="shared" si="30"/>
        <v>0</v>
      </c>
      <c r="N75" s="41">
        <f t="shared" si="30"/>
        <v>0</v>
      </c>
      <c r="O75" s="41">
        <f t="shared" si="30"/>
        <v>0</v>
      </c>
      <c r="P75" s="41">
        <f t="shared" si="30"/>
        <v>0</v>
      </c>
      <c r="Q75" s="41">
        <f t="shared" si="30"/>
        <v>0</v>
      </c>
      <c r="R75" s="41">
        <f t="shared" si="30"/>
        <v>0</v>
      </c>
      <c r="S75" s="41">
        <f t="shared" si="30"/>
        <v>0</v>
      </c>
      <c r="T75" s="41">
        <f t="shared" si="30"/>
        <v>0</v>
      </c>
      <c r="U75" s="41">
        <f t="shared" si="30"/>
        <v>0</v>
      </c>
      <c r="V75" s="41">
        <f t="shared" si="30"/>
        <v>726.2642249999999</v>
      </c>
      <c r="W75" s="41">
        <f t="shared" si="30"/>
        <v>2765.6141687999998</v>
      </c>
      <c r="X75" s="41">
        <f t="shared" si="30"/>
        <v>4231.3896782640004</v>
      </c>
      <c r="Y75" s="41">
        <f t="shared" si="30"/>
        <v>4316.0174718292801</v>
      </c>
      <c r="Z75" s="41">
        <f t="shared" si="30"/>
        <v>4402.3378212658654</v>
      </c>
      <c r="AA75" s="41">
        <f t="shared" si="30"/>
        <v>4490.384577691183</v>
      </c>
      <c r="AB75" s="41">
        <f t="shared" si="30"/>
        <v>4580.1922692450071</v>
      </c>
      <c r="AC75" s="41">
        <f t="shared" si="30"/>
        <v>4671.7961146299076</v>
      </c>
      <c r="AD75" s="41">
        <f t="shared" si="30"/>
        <v>4559.5101058972241</v>
      </c>
      <c r="AE75" s="41">
        <f t="shared" si="30"/>
        <v>3986.3145497272867</v>
      </c>
      <c r="AF75" s="41">
        <f t="shared" si="30"/>
        <v>3218.9489989047843</v>
      </c>
      <c r="AG75" s="41">
        <f t="shared" si="30"/>
        <v>2764.9077716908469</v>
      </c>
      <c r="AH75" s="41">
        <f t="shared" si="30"/>
        <v>2115.1544453434981</v>
      </c>
      <c r="AI75" s="41">
        <f t="shared" si="30"/>
        <v>0</v>
      </c>
      <c r="AJ75" s="41">
        <f t="shared" si="30"/>
        <v>0</v>
      </c>
      <c r="AK75" s="41">
        <f t="shared" si="30"/>
        <v>0</v>
      </c>
      <c r="AL75" s="41">
        <f t="shared" si="30"/>
        <v>0</v>
      </c>
      <c r="AM75" s="41">
        <f t="shared" si="30"/>
        <v>0</v>
      </c>
      <c r="AN75" s="41">
        <f t="shared" si="30"/>
        <v>0</v>
      </c>
      <c r="AO75" s="32"/>
      <c r="AP75" s="28"/>
    </row>
    <row r="76" spans="1:42" s="26" customFormat="1" ht="15.75" customHeight="1" x14ac:dyDescent="0.25">
      <c r="A76" s="13"/>
      <c r="C76" s="26" t="s">
        <v>26</v>
      </c>
      <c r="D76" s="93">
        <f>+Dashboard!F29</f>
        <v>0.08</v>
      </c>
      <c r="E76" s="85">
        <f>SUM(F76:AN76)</f>
        <v>3746.306575863111</v>
      </c>
      <c r="F76" s="41">
        <f t="shared" ref="F76:AN76" si="31">+F75*$D76</f>
        <v>0</v>
      </c>
      <c r="G76" s="41">
        <f t="shared" si="31"/>
        <v>0</v>
      </c>
      <c r="H76" s="41">
        <f t="shared" si="31"/>
        <v>0</v>
      </c>
      <c r="I76" s="41">
        <f t="shared" si="31"/>
        <v>0</v>
      </c>
      <c r="J76" s="41">
        <f t="shared" si="31"/>
        <v>0</v>
      </c>
      <c r="K76" s="41">
        <f t="shared" si="31"/>
        <v>0</v>
      </c>
      <c r="L76" s="41">
        <f t="shared" si="31"/>
        <v>0</v>
      </c>
      <c r="M76" s="41">
        <f t="shared" si="31"/>
        <v>0</v>
      </c>
      <c r="N76" s="41">
        <f t="shared" si="31"/>
        <v>0</v>
      </c>
      <c r="O76" s="41">
        <f t="shared" si="31"/>
        <v>0</v>
      </c>
      <c r="P76" s="41">
        <f t="shared" si="31"/>
        <v>0</v>
      </c>
      <c r="Q76" s="41">
        <f t="shared" si="31"/>
        <v>0</v>
      </c>
      <c r="R76" s="41">
        <f t="shared" si="31"/>
        <v>0</v>
      </c>
      <c r="S76" s="41">
        <f t="shared" si="31"/>
        <v>0</v>
      </c>
      <c r="T76" s="41">
        <f t="shared" si="31"/>
        <v>0</v>
      </c>
      <c r="U76" s="41">
        <f t="shared" si="31"/>
        <v>0</v>
      </c>
      <c r="V76" s="41">
        <f t="shared" si="31"/>
        <v>58.101137999999992</v>
      </c>
      <c r="W76" s="41">
        <f t="shared" si="31"/>
        <v>221.24913350399999</v>
      </c>
      <c r="X76" s="41">
        <f t="shared" si="31"/>
        <v>338.51117426112006</v>
      </c>
      <c r="Y76" s="41">
        <f t="shared" si="31"/>
        <v>345.28139774634241</v>
      </c>
      <c r="Z76" s="41">
        <f t="shared" si="31"/>
        <v>352.18702570126925</v>
      </c>
      <c r="AA76" s="41">
        <f t="shared" si="31"/>
        <v>359.23076621529464</v>
      </c>
      <c r="AB76" s="41">
        <f t="shared" si="31"/>
        <v>366.41538153960056</v>
      </c>
      <c r="AC76" s="41">
        <f t="shared" si="31"/>
        <v>373.7436891703926</v>
      </c>
      <c r="AD76" s="41">
        <f t="shared" si="31"/>
        <v>364.76080847177792</v>
      </c>
      <c r="AE76" s="41">
        <f t="shared" si="31"/>
        <v>318.90516397818294</v>
      </c>
      <c r="AF76" s="41">
        <f t="shared" si="31"/>
        <v>257.51591991238274</v>
      </c>
      <c r="AG76" s="41">
        <f t="shared" si="31"/>
        <v>221.19262173526775</v>
      </c>
      <c r="AH76" s="41">
        <f t="shared" si="31"/>
        <v>169.21235562747984</v>
      </c>
      <c r="AI76" s="41">
        <f t="shared" si="31"/>
        <v>0</v>
      </c>
      <c r="AJ76" s="41">
        <f t="shared" si="31"/>
        <v>0</v>
      </c>
      <c r="AK76" s="41">
        <f t="shared" si="31"/>
        <v>0</v>
      </c>
      <c r="AL76" s="41">
        <f t="shared" si="31"/>
        <v>0</v>
      </c>
      <c r="AM76" s="41">
        <f t="shared" si="31"/>
        <v>0</v>
      </c>
      <c r="AN76" s="41">
        <f t="shared" si="31"/>
        <v>0</v>
      </c>
      <c r="AO76" s="27"/>
      <c r="AP76" s="28"/>
    </row>
    <row r="77" spans="1:42" ht="15.75" customHeight="1" x14ac:dyDescent="0.25">
      <c r="C77" t="s">
        <v>27</v>
      </c>
      <c r="E77" s="98">
        <f>SUM(F77:AN77)</f>
        <v>43082.525622425768</v>
      </c>
      <c r="F77" s="42">
        <f>+F75-F76</f>
        <v>0</v>
      </c>
      <c r="G77" s="42">
        <f t="shared" ref="G77:AN77" si="32">+G75-G76</f>
        <v>0</v>
      </c>
      <c r="H77" s="42">
        <f t="shared" si="32"/>
        <v>0</v>
      </c>
      <c r="I77" s="42">
        <f t="shared" si="32"/>
        <v>0</v>
      </c>
      <c r="J77" s="42">
        <f t="shared" si="32"/>
        <v>0</v>
      </c>
      <c r="K77" s="42">
        <f t="shared" si="32"/>
        <v>0</v>
      </c>
      <c r="L77" s="42">
        <f t="shared" si="32"/>
        <v>0</v>
      </c>
      <c r="M77" s="42">
        <f t="shared" si="32"/>
        <v>0</v>
      </c>
      <c r="N77" s="42">
        <f t="shared" si="32"/>
        <v>0</v>
      </c>
      <c r="O77" s="42">
        <f t="shared" si="32"/>
        <v>0</v>
      </c>
      <c r="P77" s="42">
        <f t="shared" si="32"/>
        <v>0</v>
      </c>
      <c r="Q77" s="42">
        <f t="shared" si="32"/>
        <v>0</v>
      </c>
      <c r="R77" s="42">
        <f t="shared" si="32"/>
        <v>0</v>
      </c>
      <c r="S77" s="42">
        <f t="shared" si="32"/>
        <v>0</v>
      </c>
      <c r="T77" s="42">
        <f t="shared" si="32"/>
        <v>0</v>
      </c>
      <c r="U77" s="42">
        <f t="shared" si="32"/>
        <v>0</v>
      </c>
      <c r="V77" s="42">
        <f t="shared" si="32"/>
        <v>668.1630869999999</v>
      </c>
      <c r="W77" s="42">
        <f t="shared" si="32"/>
        <v>2544.3650352959999</v>
      </c>
      <c r="X77" s="42">
        <f t="shared" si="32"/>
        <v>3892.8785040028802</v>
      </c>
      <c r="Y77" s="42">
        <f t="shared" si="32"/>
        <v>3970.7360740829376</v>
      </c>
      <c r="Z77" s="42">
        <f t="shared" si="32"/>
        <v>4050.1507955645961</v>
      </c>
      <c r="AA77" s="42">
        <f t="shared" si="32"/>
        <v>4131.1538114758887</v>
      </c>
      <c r="AB77" s="42">
        <f t="shared" si="32"/>
        <v>4213.7768877054068</v>
      </c>
      <c r="AC77" s="42">
        <f t="shared" si="32"/>
        <v>4298.0524254595148</v>
      </c>
      <c r="AD77" s="42">
        <f t="shared" si="32"/>
        <v>4194.7492974254465</v>
      </c>
      <c r="AE77" s="42">
        <f t="shared" si="32"/>
        <v>3667.4093857491039</v>
      </c>
      <c r="AF77" s="42">
        <f t="shared" si="32"/>
        <v>2961.4330789924015</v>
      </c>
      <c r="AG77" s="42">
        <f t="shared" si="32"/>
        <v>2543.7151499555789</v>
      </c>
      <c r="AH77" s="42">
        <f t="shared" si="32"/>
        <v>1945.9420897160182</v>
      </c>
      <c r="AI77" s="42">
        <f t="shared" si="32"/>
        <v>0</v>
      </c>
      <c r="AJ77" s="42">
        <f t="shared" si="32"/>
        <v>0</v>
      </c>
      <c r="AK77" s="42">
        <f t="shared" si="32"/>
        <v>0</v>
      </c>
      <c r="AL77" s="42">
        <f t="shared" si="32"/>
        <v>0</v>
      </c>
      <c r="AM77" s="42">
        <f t="shared" si="32"/>
        <v>0</v>
      </c>
      <c r="AN77" s="42">
        <f t="shared" si="32"/>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264</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327</v>
      </c>
      <c r="D80" s="43"/>
      <c r="E80" s="99">
        <f t="shared" ref="E80:E87" si="33">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328</v>
      </c>
      <c r="D81" s="43"/>
      <c r="E81" s="99">
        <f t="shared" si="33"/>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329</v>
      </c>
      <c r="D82" s="43"/>
      <c r="E82" s="99">
        <f t="shared" si="33"/>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330</v>
      </c>
      <c r="D83" s="43"/>
      <c r="E83" s="99">
        <f t="shared" si="33"/>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331</v>
      </c>
      <c r="D84" s="43"/>
      <c r="E84" s="99">
        <f t="shared" si="33"/>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332</v>
      </c>
      <c r="D85" s="43"/>
      <c r="E85" s="305">
        <f t="shared" si="33"/>
        <v>300.85463853233989</v>
      </c>
      <c r="F85" s="45">
        <f>F56*Dashboard!$D$23</f>
        <v>0</v>
      </c>
      <c r="G85" s="45">
        <f>G56*Dashboard!$D$23</f>
        <v>0</v>
      </c>
      <c r="H85" s="45">
        <f>H56*Dashboard!$D$23</f>
        <v>0</v>
      </c>
      <c r="I85" s="45">
        <f>I56*Dashboard!$D$23</f>
        <v>0</v>
      </c>
      <c r="J85" s="45">
        <f>J56*Dashboard!$D$23</f>
        <v>0</v>
      </c>
      <c r="K85" s="45">
        <f>K56*Dashboard!$D$23</f>
        <v>0</v>
      </c>
      <c r="L85" s="45">
        <f>L56*Dashboard!$D$23</f>
        <v>0</v>
      </c>
      <c r="M85" s="45">
        <f>M56*Dashboard!$D$23</f>
        <v>0</v>
      </c>
      <c r="N85" s="45">
        <f>N56*Dashboard!$D$23</f>
        <v>0</v>
      </c>
      <c r="O85" s="45">
        <f>O56*Dashboard!$D$23</f>
        <v>0</v>
      </c>
      <c r="P85" s="45">
        <f>P56*Dashboard!$D$23</f>
        <v>0</v>
      </c>
      <c r="Q85" s="45">
        <f>Q56*Dashboard!$D$23</f>
        <v>0</v>
      </c>
      <c r="R85" s="45">
        <f>R56*Dashboard!$D$23</f>
        <v>0</v>
      </c>
      <c r="S85" s="45">
        <f>S56*Dashboard!$D$23</f>
        <v>0</v>
      </c>
      <c r="T85" s="45">
        <f>T56*Dashboard!$D$23</f>
        <v>0</v>
      </c>
      <c r="U85" s="45">
        <f>U56*Dashboard!$D$23</f>
        <v>0</v>
      </c>
      <c r="V85" s="45">
        <f>V56*Dashboard!$D$23</f>
        <v>20.493722370461533</v>
      </c>
      <c r="W85" s="45">
        <f>W56*Dashboard!$D$23</f>
        <v>20.903596817870767</v>
      </c>
      <c r="X85" s="45">
        <f>X56*Dashboard!$D$23</f>
        <v>21.321668754228181</v>
      </c>
      <c r="Y85" s="45">
        <f>Y56*Dashboard!$D$23</f>
        <v>21.748102129312748</v>
      </c>
      <c r="Z85" s="45">
        <f>Z56*Dashboard!$D$23</f>
        <v>22.183064171899002</v>
      </c>
      <c r="AA85" s="45">
        <f>AA56*Dashboard!$D$23</f>
        <v>22.626725455336985</v>
      </c>
      <c r="AB85" s="45">
        <f>AB56*Dashboard!$D$23</f>
        <v>23.079259964443722</v>
      </c>
      <c r="AC85" s="45">
        <f>AC56*Dashboard!$D$23</f>
        <v>23.540845163732598</v>
      </c>
      <c r="AD85" s="45">
        <f>AD56*Dashboard!$D$23</f>
        <v>24.011662067007251</v>
      </c>
      <c r="AE85" s="45">
        <f>AE56*Dashboard!$D$23</f>
        <v>24.491895308347395</v>
      </c>
      <c r="AF85" s="45">
        <f>AF56*Dashboard!$D$23</f>
        <v>24.981733214514339</v>
      </c>
      <c r="AG85" s="45">
        <f>AG56*Dashboard!$D$23</f>
        <v>25.48136787880463</v>
      </c>
      <c r="AH85" s="45">
        <f>AH56*Dashboard!$D$23</f>
        <v>25.990995236380726</v>
      </c>
      <c r="AI85" s="45">
        <f>AI56*Dashboard!$D$23</f>
        <v>0</v>
      </c>
      <c r="AJ85" s="45">
        <f>AJ56*Dashboard!$D$23</f>
        <v>0</v>
      </c>
      <c r="AK85" s="45">
        <f>AK56*Dashboard!$D$23</f>
        <v>0</v>
      </c>
      <c r="AL85" s="45">
        <f>AL56*Dashboard!$D$23</f>
        <v>0</v>
      </c>
      <c r="AM85" s="45">
        <f>AM56*Dashboard!$D$23</f>
        <v>0</v>
      </c>
      <c r="AN85" s="45">
        <f>AN56*Dashboard!$D$23</f>
        <v>0</v>
      </c>
      <c r="AO85" s="47"/>
      <c r="AP85" s="28"/>
    </row>
    <row r="86" spans="1:42" s="26" customFormat="1" ht="15.75" customHeight="1" x14ac:dyDescent="0.25">
      <c r="A86" s="13"/>
      <c r="B86" s="13"/>
      <c r="C86" s="26" t="s">
        <v>265</v>
      </c>
      <c r="D86" s="43"/>
      <c r="E86" s="99">
        <f t="shared" si="33"/>
        <v>428.7643271154094</v>
      </c>
      <c r="F86" s="37">
        <f>SUM(F54:F55)*Dashboard!$D$22*'Field Profiles'!$D$29+F56*Dashboard!$D$22*'Field Profiles'!$D$30</f>
        <v>4.16</v>
      </c>
      <c r="G86" s="37">
        <f>SUM(G54:G55)*Dashboard!$D$22*'Field Profiles'!$D$29+G56*Dashboard!$D$22*'Field Profiles'!$D$30</f>
        <v>0</v>
      </c>
      <c r="H86" s="37">
        <f>SUM(H54:H55)*Dashboard!$D$22*'Field Profiles'!$D$29+H56*Dashboard!$D$22*'Field Profiles'!$D$30</f>
        <v>0</v>
      </c>
      <c r="I86" s="37">
        <f>SUM(I54:I55)*Dashboard!$D$22*'Field Profiles'!$D$29+I56*Dashboard!$D$22*'Field Profiles'!$D$30</f>
        <v>0</v>
      </c>
      <c r="J86" s="37">
        <f>SUM(J54:J55)*Dashboard!$D$22*'Field Profiles'!$D$29+J56*Dashboard!$D$22*'Field Profiles'!$D$30</f>
        <v>0</v>
      </c>
      <c r="K86" s="37">
        <f>SUM(K54:K55)*Dashboard!$D$22*'Field Profiles'!$D$29+K56*Dashboard!$D$22*'Field Profiles'!$D$30</f>
        <v>0</v>
      </c>
      <c r="L86" s="37">
        <f>SUM(L54:L55)*Dashboard!$D$22*'Field Profiles'!$D$29+L56*Dashboard!$D$22*'Field Profiles'!$D$30</f>
        <v>0</v>
      </c>
      <c r="M86" s="37">
        <f>SUM(M54:M55)*Dashboard!$D$22*'Field Profiles'!$D$29+M56*Dashboard!$D$22*'Field Profiles'!$D$30</f>
        <v>0</v>
      </c>
      <c r="N86" s="37">
        <f>SUM(N54:N55)*Dashboard!$D$22*'Field Profiles'!$D$29+N56*Dashboard!$D$22*'Field Profiles'!$D$30</f>
        <v>3.3930000000000002</v>
      </c>
      <c r="O86" s="37">
        <f>SUM(O54:O55)*Dashboard!$D$22*'Field Profiles'!$D$29+O56*Dashboard!$D$22*'Field Profiles'!$D$30</f>
        <v>0</v>
      </c>
      <c r="P86" s="37">
        <f>SUM(P54:P55)*Dashboard!$D$22*'Field Profiles'!$D$29+P56*Dashboard!$D$22*'Field Profiles'!$D$30</f>
        <v>0</v>
      </c>
      <c r="Q86" s="37">
        <f>SUM(Q54:Q55)*Dashboard!$D$22*'Field Profiles'!$D$29+Q56*Dashboard!$D$22*'Field Profiles'!$D$30</f>
        <v>0</v>
      </c>
      <c r="R86" s="37">
        <f>SUM(R54:R55)*Dashboard!$D$22*'Field Profiles'!$D$29+R56*Dashboard!$D$22*'Field Profiles'!$D$30</f>
        <v>0</v>
      </c>
      <c r="S86" s="37">
        <f>SUM(S54:S55)*Dashboard!$D$22*'Field Profiles'!$D$29+S56*Dashboard!$D$22*'Field Profiles'!$D$30</f>
        <v>16.251715999999998</v>
      </c>
      <c r="T86" s="37">
        <f>SUM(T54:T55)*Dashboard!$D$22*'Field Profiles'!$D$29+T56*Dashboard!$D$22*'Field Profiles'!$D$30</f>
        <v>57.381058799999998</v>
      </c>
      <c r="U86" s="37">
        <f>SUM(U54:U55)*Dashboard!$D$22*'Field Profiles'!$D$29+U56*Dashboard!$D$22*'Field Profiles'!$D$30</f>
        <v>45.522306647999997</v>
      </c>
      <c r="V86" s="37">
        <f>SUM(V54:V55)*Dashboard!$D$22*'Field Profiles'!$D$29+V56*Dashboard!$D$22*'Field Profiles'!$D$30</f>
        <v>27.961455066275072</v>
      </c>
      <c r="W86" s="37">
        <f>SUM(W54:W55)*Dashboard!$D$22*'Field Profiles'!$D$29+W56*Dashboard!$D$22*'Field Profiles'!$D$30</f>
        <v>19.048402600284735</v>
      </c>
      <c r="X86" s="37">
        <f>SUM(X54:X55)*Dashboard!$D$22*'Field Profiles'!$D$29+X56*Dashboard!$D$22*'Field Profiles'!$D$30</f>
        <v>19.42937065229043</v>
      </c>
      <c r="Y86" s="37">
        <f>SUM(Y54:Y55)*Dashboard!$D$22*'Field Profiles'!$D$29+Y56*Dashboard!$D$22*'Field Profiles'!$D$30</f>
        <v>19.817958065336242</v>
      </c>
      <c r="Z86" s="37">
        <f>SUM(Z54:Z55)*Dashboard!$D$22*'Field Profiles'!$D$29+Z56*Dashboard!$D$22*'Field Profiles'!$D$30</f>
        <v>22.569787245114156</v>
      </c>
      <c r="AA86" s="37">
        <f>SUM(AA54:AA55)*Dashboard!$D$22*'Field Profiles'!$D$29+AA56*Dashboard!$D$22*'Field Profiles'!$D$30</f>
        <v>28.935224636393343</v>
      </c>
      <c r="AB86" s="37">
        <f>SUM(AB54:AB55)*Dashboard!$D$22*'Field Profiles'!$D$29+AB56*Dashboard!$D$22*'Field Profiles'!$D$30</f>
        <v>27.628828354338573</v>
      </c>
      <c r="AC86" s="37">
        <f>SUM(AC54:AC55)*Dashboard!$D$22*'Field Profiles'!$D$29+AC56*Dashboard!$D$22*'Field Profiles'!$D$30</f>
        <v>22.797557108646135</v>
      </c>
      <c r="AD86" s="37">
        <f>SUM(AD54:AD55)*Dashboard!$D$22*'Field Profiles'!$D$29+AD56*Dashboard!$D$22*'Field Profiles'!$D$30</f>
        <v>21.880627058560357</v>
      </c>
      <c r="AE86" s="37">
        <f>SUM(AE54:AE55)*Dashboard!$D$22*'Field Profiles'!$D$29+AE56*Dashboard!$D$22*'Field Profiles'!$D$30</f>
        <v>22.318239599731562</v>
      </c>
      <c r="AF86" s="37">
        <f>SUM(AF54:AF55)*Dashboard!$D$22*'Field Profiles'!$D$29+AF56*Dashboard!$D$22*'Field Profiles'!$D$30</f>
        <v>22.764604391726195</v>
      </c>
      <c r="AG86" s="37">
        <f>SUM(AG54:AG55)*Dashboard!$D$22*'Field Profiles'!$D$29+AG56*Dashboard!$D$22*'Field Profiles'!$D$30</f>
        <v>23.21989647956072</v>
      </c>
      <c r="AH86" s="37">
        <f>SUM(AH54:AH55)*Dashboard!$D$22*'Field Profiles'!$D$29+AH56*Dashboard!$D$22*'Field Profiles'!$D$30</f>
        <v>23.684294409151939</v>
      </c>
      <c r="AI86" s="37">
        <f>SUM(AI54:AI55)*Dashboard!$D$22*'Field Profiles'!$D$29+AI56*Dashboard!$D$22*'Field Profiles'!$D$30</f>
        <v>0</v>
      </c>
      <c r="AJ86" s="37">
        <f>SUM(AJ54:AJ55)*Dashboard!$D$22*'Field Profiles'!$D$29+AJ56*Dashboard!$D$22*'Field Profiles'!$D$30</f>
        <v>0</v>
      </c>
      <c r="AK86" s="37">
        <f>SUM(AK54:AK55)*Dashboard!$D$22*'Field Profiles'!$D$29+AK56*Dashboard!$D$22*'Field Profiles'!$D$30</f>
        <v>0</v>
      </c>
      <c r="AL86" s="37">
        <f>SUM(AL54:AL55)*Dashboard!$D$22*'Field Profiles'!$D$29+AL56*Dashboard!$D$22*'Field Profiles'!$D$30</f>
        <v>0</v>
      </c>
      <c r="AM86" s="37">
        <f>SUM(AM54:AM55)*Dashboard!$D$22*'Field Profiles'!$D$29+AM56*Dashboard!$D$22*'Field Profiles'!$D$30</f>
        <v>0</v>
      </c>
      <c r="AN86" s="37">
        <f>SUM(AN54:AN55)*Dashboard!$D$22*'Field Profiles'!$D$29+AN56*Dashboard!$D$22*'Field Profiles'!$D$30</f>
        <v>0</v>
      </c>
      <c r="AO86" s="47"/>
      <c r="AP86" s="28"/>
    </row>
    <row r="87" spans="1:42" s="26" customFormat="1" ht="15.75" customHeight="1" x14ac:dyDescent="0.25">
      <c r="A87" s="13"/>
      <c r="B87" s="13"/>
      <c r="C87" s="26" t="s">
        <v>263</v>
      </c>
      <c r="D87" s="43"/>
      <c r="E87" s="99">
        <f t="shared" si="33"/>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138</v>
      </c>
      <c r="E92" s="85">
        <f t="shared" ref="E92:E97" si="34">SUM(F92:AN92)</f>
        <v>581</v>
      </c>
      <c r="F92" s="5">
        <f t="shared" ref="F92:AN92" si="35">+F54</f>
        <v>320</v>
      </c>
      <c r="G92" s="5">
        <f t="shared" si="35"/>
        <v>0</v>
      </c>
      <c r="H92" s="5">
        <f t="shared" si="35"/>
        <v>0</v>
      </c>
      <c r="I92" s="5">
        <f t="shared" si="35"/>
        <v>0</v>
      </c>
      <c r="J92" s="5">
        <f t="shared" si="35"/>
        <v>0</v>
      </c>
      <c r="K92" s="5">
        <f t="shared" si="35"/>
        <v>0</v>
      </c>
      <c r="L92" s="5">
        <f t="shared" si="35"/>
        <v>0</v>
      </c>
      <c r="M92" s="5">
        <f t="shared" si="35"/>
        <v>0</v>
      </c>
      <c r="N92" s="5">
        <f t="shared" si="35"/>
        <v>261</v>
      </c>
      <c r="O92" s="5">
        <f t="shared" si="35"/>
        <v>0</v>
      </c>
      <c r="P92" s="5">
        <f t="shared" si="35"/>
        <v>0</v>
      </c>
      <c r="Q92" s="5">
        <f t="shared" si="35"/>
        <v>0</v>
      </c>
      <c r="R92" s="5">
        <f t="shared" si="35"/>
        <v>0</v>
      </c>
      <c r="S92" s="5">
        <f t="shared" si="35"/>
        <v>0</v>
      </c>
      <c r="T92" s="5">
        <f t="shared" si="35"/>
        <v>0</v>
      </c>
      <c r="U92" s="5">
        <f t="shared" si="35"/>
        <v>0</v>
      </c>
      <c r="V92" s="5">
        <f t="shared" si="35"/>
        <v>0</v>
      </c>
      <c r="W92" s="5">
        <f t="shared" si="35"/>
        <v>0</v>
      </c>
      <c r="X92" s="5">
        <f t="shared" si="35"/>
        <v>0</v>
      </c>
      <c r="Y92" s="5">
        <f t="shared" si="35"/>
        <v>0</v>
      </c>
      <c r="Z92" s="5">
        <f t="shared" si="35"/>
        <v>0</v>
      </c>
      <c r="AA92" s="5">
        <f t="shared" si="35"/>
        <v>0</v>
      </c>
      <c r="AB92" s="5">
        <f t="shared" si="35"/>
        <v>0</v>
      </c>
      <c r="AC92" s="5">
        <f t="shared" si="35"/>
        <v>0</v>
      </c>
      <c r="AD92" s="5">
        <f t="shared" si="35"/>
        <v>0</v>
      </c>
      <c r="AE92" s="5">
        <f t="shared" si="35"/>
        <v>0</v>
      </c>
      <c r="AF92" s="5">
        <f t="shared" si="35"/>
        <v>0</v>
      </c>
      <c r="AG92" s="5">
        <f t="shared" si="35"/>
        <v>0</v>
      </c>
      <c r="AH92" s="5">
        <f t="shared" si="35"/>
        <v>0</v>
      </c>
      <c r="AI92" s="5">
        <f t="shared" si="35"/>
        <v>0</v>
      </c>
      <c r="AJ92" s="5">
        <f t="shared" si="35"/>
        <v>0</v>
      </c>
      <c r="AK92" s="5">
        <f t="shared" si="35"/>
        <v>0</v>
      </c>
      <c r="AL92" s="5">
        <f t="shared" si="35"/>
        <v>0</v>
      </c>
      <c r="AM92" s="5">
        <f t="shared" si="35"/>
        <v>0</v>
      </c>
      <c r="AN92" s="5">
        <f t="shared" si="35"/>
        <v>0</v>
      </c>
    </row>
    <row r="93" spans="1:42" s="54" customFormat="1" ht="15.75" customHeight="1" x14ac:dyDescent="0.25">
      <c r="A93" s="115"/>
      <c r="B93" s="115"/>
      <c r="C93" s="102" t="s">
        <v>149</v>
      </c>
      <c r="D93" s="116"/>
      <c r="E93" s="85">
        <f t="shared" si="34"/>
        <v>2866.8526629128046</v>
      </c>
      <c r="F93" s="106">
        <f t="shared" ref="F93:AN93" si="36">+F62</f>
        <v>0</v>
      </c>
      <c r="G93" s="106">
        <f t="shared" si="36"/>
        <v>0</v>
      </c>
      <c r="H93" s="106">
        <f t="shared" si="36"/>
        <v>0</v>
      </c>
      <c r="I93" s="106">
        <f t="shared" si="36"/>
        <v>0</v>
      </c>
      <c r="J93" s="106">
        <f t="shared" si="36"/>
        <v>0</v>
      </c>
      <c r="K93" s="106">
        <f t="shared" si="36"/>
        <v>0</v>
      </c>
      <c r="L93" s="106">
        <f t="shared" si="36"/>
        <v>0</v>
      </c>
      <c r="M93" s="106">
        <f t="shared" si="36"/>
        <v>0</v>
      </c>
      <c r="N93" s="106">
        <f t="shared" si="36"/>
        <v>0</v>
      </c>
      <c r="O93" s="106">
        <f t="shared" si="36"/>
        <v>0</v>
      </c>
      <c r="P93" s="106">
        <f t="shared" si="36"/>
        <v>0</v>
      </c>
      <c r="Q93" s="106">
        <f t="shared" si="36"/>
        <v>0</v>
      </c>
      <c r="R93" s="106">
        <f t="shared" si="36"/>
        <v>0</v>
      </c>
      <c r="S93" s="106">
        <f t="shared" si="36"/>
        <v>246.781184</v>
      </c>
      <c r="T93" s="106">
        <f t="shared" si="36"/>
        <v>871.32741119999991</v>
      </c>
      <c r="U93" s="106">
        <f t="shared" si="36"/>
        <v>691.25307955199992</v>
      </c>
      <c r="V93" s="106">
        <f t="shared" si="36"/>
        <v>141.01562822860799</v>
      </c>
      <c r="W93" s="106">
        <f t="shared" si="36"/>
        <v>0</v>
      </c>
      <c r="X93" s="106">
        <f t="shared" si="36"/>
        <v>0</v>
      </c>
      <c r="Y93" s="106">
        <f t="shared" si="36"/>
        <v>0</v>
      </c>
      <c r="Z93" s="106">
        <f t="shared" si="36"/>
        <v>115.96160090935101</v>
      </c>
      <c r="AA93" s="106">
        <f t="shared" si="36"/>
        <v>409.43365244147782</v>
      </c>
      <c r="AB93" s="106">
        <f t="shared" si="36"/>
        <v>324.81736427023901</v>
      </c>
      <c r="AC93" s="106">
        <f t="shared" si="36"/>
        <v>66.262742311128775</v>
      </c>
      <c r="AD93" s="106">
        <f t="shared" si="36"/>
        <v>0</v>
      </c>
      <c r="AE93" s="106">
        <f t="shared" si="36"/>
        <v>0</v>
      </c>
      <c r="AF93" s="106">
        <f t="shared" si="36"/>
        <v>0</v>
      </c>
      <c r="AG93" s="106">
        <f t="shared" si="36"/>
        <v>0</v>
      </c>
      <c r="AH93" s="106">
        <f t="shared" si="36"/>
        <v>0</v>
      </c>
      <c r="AI93" s="106">
        <f t="shared" si="36"/>
        <v>0</v>
      </c>
      <c r="AJ93" s="106">
        <f t="shared" si="36"/>
        <v>0</v>
      </c>
      <c r="AK93" s="106">
        <f t="shared" si="36"/>
        <v>0</v>
      </c>
      <c r="AL93" s="106">
        <f t="shared" si="36"/>
        <v>0</v>
      </c>
      <c r="AM93" s="106">
        <f t="shared" si="36"/>
        <v>0</v>
      </c>
      <c r="AN93" s="106">
        <f t="shared" si="36"/>
        <v>0</v>
      </c>
      <c r="AO93" s="122"/>
      <c r="AP93" s="117"/>
    </row>
    <row r="94" spans="1:42" s="54" customFormat="1" ht="15.75" customHeight="1" x14ac:dyDescent="0.25">
      <c r="A94" s="115"/>
      <c r="B94" s="115"/>
      <c r="C94" s="102" t="s">
        <v>53</v>
      </c>
      <c r="D94" s="116"/>
      <c r="E94" s="85">
        <f t="shared" si="34"/>
        <v>10028.487951077997</v>
      </c>
      <c r="F94" s="106">
        <f t="shared" ref="F94:AN94" si="37">+F56</f>
        <v>0</v>
      </c>
      <c r="G94" s="106">
        <f t="shared" si="37"/>
        <v>0</v>
      </c>
      <c r="H94" s="106">
        <f t="shared" si="37"/>
        <v>0</v>
      </c>
      <c r="I94" s="106">
        <f t="shared" si="37"/>
        <v>0</v>
      </c>
      <c r="J94" s="106">
        <f t="shared" si="37"/>
        <v>0</v>
      </c>
      <c r="K94" s="106">
        <f t="shared" si="37"/>
        <v>0</v>
      </c>
      <c r="L94" s="106">
        <f t="shared" si="37"/>
        <v>0</v>
      </c>
      <c r="M94" s="106">
        <f t="shared" si="37"/>
        <v>0</v>
      </c>
      <c r="N94" s="106">
        <f t="shared" si="37"/>
        <v>0</v>
      </c>
      <c r="O94" s="106">
        <f t="shared" si="37"/>
        <v>0</v>
      </c>
      <c r="P94" s="106">
        <f t="shared" si="37"/>
        <v>0</v>
      </c>
      <c r="Q94" s="106">
        <f t="shared" si="37"/>
        <v>0</v>
      </c>
      <c r="R94" s="106">
        <f t="shared" si="37"/>
        <v>0</v>
      </c>
      <c r="S94" s="106">
        <f t="shared" si="37"/>
        <v>0</v>
      </c>
      <c r="T94" s="106">
        <f t="shared" si="37"/>
        <v>0</v>
      </c>
      <c r="U94" s="106">
        <f t="shared" si="37"/>
        <v>0</v>
      </c>
      <c r="V94" s="106">
        <f t="shared" si="37"/>
        <v>683.1240790153845</v>
      </c>
      <c r="W94" s="106">
        <f t="shared" si="37"/>
        <v>696.78656059569221</v>
      </c>
      <c r="X94" s="106">
        <f t="shared" si="37"/>
        <v>710.7222918076061</v>
      </c>
      <c r="Y94" s="106">
        <f t="shared" si="37"/>
        <v>724.93673764375831</v>
      </c>
      <c r="Z94" s="106">
        <f t="shared" si="37"/>
        <v>739.43547239663337</v>
      </c>
      <c r="AA94" s="106">
        <f t="shared" si="37"/>
        <v>754.22418184456615</v>
      </c>
      <c r="AB94" s="106">
        <f t="shared" si="37"/>
        <v>769.30866548145741</v>
      </c>
      <c r="AC94" s="106">
        <f t="shared" si="37"/>
        <v>784.69483879108668</v>
      </c>
      <c r="AD94" s="106">
        <f t="shared" si="37"/>
        <v>800.38873556690839</v>
      </c>
      <c r="AE94" s="106">
        <f t="shared" si="37"/>
        <v>816.39651027824652</v>
      </c>
      <c r="AF94" s="106">
        <f t="shared" si="37"/>
        <v>832.72444048381135</v>
      </c>
      <c r="AG94" s="106">
        <f t="shared" si="37"/>
        <v>849.37892929348766</v>
      </c>
      <c r="AH94" s="106">
        <f t="shared" si="37"/>
        <v>866.36650787935753</v>
      </c>
      <c r="AI94" s="106">
        <f t="shared" si="37"/>
        <v>0</v>
      </c>
      <c r="AJ94" s="106">
        <f t="shared" si="37"/>
        <v>0</v>
      </c>
      <c r="AK94" s="106">
        <f t="shared" si="37"/>
        <v>0</v>
      </c>
      <c r="AL94" s="106">
        <f t="shared" si="37"/>
        <v>0</v>
      </c>
      <c r="AM94" s="106">
        <f t="shared" si="37"/>
        <v>0</v>
      </c>
      <c r="AN94" s="106">
        <f t="shared" si="37"/>
        <v>0</v>
      </c>
      <c r="AO94" s="122"/>
      <c r="AP94" s="117"/>
    </row>
    <row r="95" spans="1:42" s="49" customFormat="1" ht="15.75" customHeight="1" x14ac:dyDescent="0.25">
      <c r="A95" s="48"/>
      <c r="B95" s="48"/>
      <c r="C95" s="102" t="s">
        <v>264</v>
      </c>
      <c r="D95" s="102"/>
      <c r="E95" s="85">
        <f t="shared" si="34"/>
        <v>1086.412514308091</v>
      </c>
      <c r="F95" s="37">
        <f>SUM(F86:F87)</f>
        <v>13.76</v>
      </c>
      <c r="G95" s="37">
        <f t="shared" ref="G95:AN95" si="38">SUM(G86:G87)</f>
        <v>0</v>
      </c>
      <c r="H95" s="37">
        <f t="shared" si="38"/>
        <v>0</v>
      </c>
      <c r="I95" s="37">
        <f t="shared" si="38"/>
        <v>0</v>
      </c>
      <c r="J95" s="37">
        <f t="shared" si="38"/>
        <v>0</v>
      </c>
      <c r="K95" s="37">
        <f t="shared" si="38"/>
        <v>0</v>
      </c>
      <c r="L95" s="37">
        <f t="shared" si="38"/>
        <v>0</v>
      </c>
      <c r="M95" s="37">
        <f t="shared" si="38"/>
        <v>0</v>
      </c>
      <c r="N95" s="37">
        <f t="shared" si="38"/>
        <v>11.223000000000001</v>
      </c>
      <c r="O95" s="37">
        <f t="shared" si="38"/>
        <v>0</v>
      </c>
      <c r="P95" s="37">
        <f t="shared" si="38"/>
        <v>0</v>
      </c>
      <c r="Q95" s="37">
        <f t="shared" si="38"/>
        <v>0</v>
      </c>
      <c r="R95" s="37">
        <f t="shared" si="38"/>
        <v>0</v>
      </c>
      <c r="S95" s="37">
        <f t="shared" si="38"/>
        <v>53.755675999999994</v>
      </c>
      <c r="T95" s="37">
        <f t="shared" si="38"/>
        <v>189.79888679999996</v>
      </c>
      <c r="U95" s="37">
        <f t="shared" si="38"/>
        <v>150.57378352799998</v>
      </c>
      <c r="V95" s="37">
        <f t="shared" si="38"/>
        <v>69.885678720256593</v>
      </c>
      <c r="W95" s="37">
        <f t="shared" si="38"/>
        <v>39.951999418155502</v>
      </c>
      <c r="X95" s="37">
        <f t="shared" si="38"/>
        <v>40.751039406518615</v>
      </c>
      <c r="Y95" s="37">
        <f t="shared" si="38"/>
        <v>41.56606019464899</v>
      </c>
      <c r="Z95" s="37">
        <f t="shared" si="38"/>
        <v>50.188551459638987</v>
      </c>
      <c r="AA95" s="37">
        <f t="shared" si="38"/>
        <v>70.754152549924612</v>
      </c>
      <c r="AB95" s="37">
        <f t="shared" si="38"/>
        <v>65.933902268949751</v>
      </c>
      <c r="AC95" s="37">
        <f t="shared" si="38"/>
        <v>49.444468318212898</v>
      </c>
      <c r="AD95" s="37">
        <f t="shared" si="38"/>
        <v>45.892289125567608</v>
      </c>
      <c r="AE95" s="37">
        <f t="shared" si="38"/>
        <v>46.810134908078957</v>
      </c>
      <c r="AF95" s="37">
        <f t="shared" si="38"/>
        <v>47.74633760624053</v>
      </c>
      <c r="AG95" s="37">
        <f t="shared" si="38"/>
        <v>48.70126435836535</v>
      </c>
      <c r="AH95" s="37">
        <f t="shared" si="38"/>
        <v>49.675289645532665</v>
      </c>
      <c r="AI95" s="37">
        <f t="shared" si="38"/>
        <v>0</v>
      </c>
      <c r="AJ95" s="37">
        <f t="shared" si="38"/>
        <v>0</v>
      </c>
      <c r="AK95" s="37">
        <f t="shared" si="38"/>
        <v>0</v>
      </c>
      <c r="AL95" s="37">
        <f t="shared" si="38"/>
        <v>0</v>
      </c>
      <c r="AM95" s="37">
        <f t="shared" si="38"/>
        <v>0</v>
      </c>
      <c r="AN95" s="37">
        <f t="shared" si="38"/>
        <v>0</v>
      </c>
      <c r="AO95" s="124"/>
      <c r="AP95" s="50"/>
    </row>
    <row r="96" spans="1:42" s="26" customFormat="1" ht="15.75" customHeight="1" x14ac:dyDescent="0.25">
      <c r="A96" s="13"/>
      <c r="B96" s="13"/>
      <c r="C96" s="43" t="s">
        <v>163</v>
      </c>
      <c r="D96" s="43"/>
      <c r="E96" s="85">
        <f t="shared" si="34"/>
        <v>972.93441276886983</v>
      </c>
      <c r="F96" s="41">
        <f t="shared" ref="F96:AN96" si="39">+F70</f>
        <v>0</v>
      </c>
      <c r="G96" s="41">
        <f t="shared" si="39"/>
        <v>0</v>
      </c>
      <c r="H96" s="41">
        <f t="shared" si="39"/>
        <v>0</v>
      </c>
      <c r="I96" s="41">
        <f t="shared" si="39"/>
        <v>0</v>
      </c>
      <c r="J96" s="41">
        <f t="shared" si="39"/>
        <v>0</v>
      </c>
      <c r="K96" s="41">
        <f t="shared" si="39"/>
        <v>0</v>
      </c>
      <c r="L96" s="41">
        <f t="shared" si="39"/>
        <v>0</v>
      </c>
      <c r="M96" s="41">
        <f t="shared" si="39"/>
        <v>0</v>
      </c>
      <c r="N96" s="41">
        <f t="shared" si="39"/>
        <v>0</v>
      </c>
      <c r="O96" s="41">
        <f t="shared" si="39"/>
        <v>0</v>
      </c>
      <c r="P96" s="41">
        <f t="shared" si="39"/>
        <v>0</v>
      </c>
      <c r="Q96" s="41">
        <f t="shared" si="39"/>
        <v>0</v>
      </c>
      <c r="R96" s="41">
        <f t="shared" si="39"/>
        <v>0</v>
      </c>
      <c r="S96" s="41">
        <f t="shared" si="39"/>
        <v>0</v>
      </c>
      <c r="T96" s="41">
        <f t="shared" si="39"/>
        <v>0</v>
      </c>
      <c r="U96" s="41">
        <f t="shared" si="39"/>
        <v>0</v>
      </c>
      <c r="V96" s="41">
        <f t="shared" si="39"/>
        <v>13.393360945610569</v>
      </c>
      <c r="W96" s="41">
        <f t="shared" si="39"/>
        <v>51.01968791197492</v>
      </c>
      <c r="X96" s="41">
        <f t="shared" si="39"/>
        <v>78.197418789658556</v>
      </c>
      <c r="Y96" s="41">
        <f t="shared" si="39"/>
        <v>80.101601534720444</v>
      </c>
      <c r="Z96" s="41">
        <f t="shared" si="39"/>
        <v>82.306938143518295</v>
      </c>
      <c r="AA96" s="41">
        <f t="shared" si="39"/>
        <v>84.908789102254801</v>
      </c>
      <c r="AB96" s="41">
        <f t="shared" si="39"/>
        <v>88.055683262739066</v>
      </c>
      <c r="AC96" s="41">
        <f t="shared" si="39"/>
        <v>91.997839974064462</v>
      </c>
      <c r="AD96" s="41">
        <f t="shared" si="39"/>
        <v>93.01082067759198</v>
      </c>
      <c r="AE96" s="41">
        <f t="shared" si="39"/>
        <v>85.800232177820561</v>
      </c>
      <c r="AF96" s="41">
        <f t="shared" si="39"/>
        <v>75.337753474176992</v>
      </c>
      <c r="AG96" s="41">
        <f t="shared" si="39"/>
        <v>74.129795100759907</v>
      </c>
      <c r="AH96" s="41">
        <f t="shared" si="39"/>
        <v>74.674491673979119</v>
      </c>
      <c r="AI96" s="41">
        <f t="shared" si="39"/>
        <v>1.1368683772161603E-13</v>
      </c>
      <c r="AJ96" s="41">
        <f t="shared" si="39"/>
        <v>0</v>
      </c>
      <c r="AK96" s="41">
        <f t="shared" si="39"/>
        <v>0</v>
      </c>
      <c r="AL96" s="41">
        <f t="shared" si="39"/>
        <v>0</v>
      </c>
      <c r="AM96" s="41">
        <f t="shared" si="39"/>
        <v>0</v>
      </c>
      <c r="AN96" s="41">
        <f t="shared" si="39"/>
        <v>0</v>
      </c>
      <c r="AO96" s="27"/>
      <c r="AP96" s="28"/>
    </row>
    <row r="97" spans="1:42" ht="15.75" customHeight="1" x14ac:dyDescent="0.25">
      <c r="C97" t="s">
        <v>35</v>
      </c>
      <c r="E97" s="98">
        <f t="shared" si="34"/>
        <v>15535.687541067762</v>
      </c>
      <c r="F97" s="42">
        <f>SUM(F92:F96)</f>
        <v>333.76</v>
      </c>
      <c r="G97" s="42">
        <f t="shared" ref="G97:AN97" si="40">SUM(G92:G96)</f>
        <v>0</v>
      </c>
      <c r="H97" s="42">
        <f t="shared" si="40"/>
        <v>0</v>
      </c>
      <c r="I97" s="42">
        <f t="shared" si="40"/>
        <v>0</v>
      </c>
      <c r="J97" s="42">
        <f t="shared" si="40"/>
        <v>0</v>
      </c>
      <c r="K97" s="42">
        <f t="shared" si="40"/>
        <v>0</v>
      </c>
      <c r="L97" s="42">
        <f t="shared" si="40"/>
        <v>0</v>
      </c>
      <c r="M97" s="42">
        <f t="shared" si="40"/>
        <v>0</v>
      </c>
      <c r="N97" s="42">
        <f t="shared" si="40"/>
        <v>272.22300000000001</v>
      </c>
      <c r="O97" s="42">
        <f t="shared" si="40"/>
        <v>0</v>
      </c>
      <c r="P97" s="42">
        <f t="shared" si="40"/>
        <v>0</v>
      </c>
      <c r="Q97" s="42">
        <f t="shared" si="40"/>
        <v>0</v>
      </c>
      <c r="R97" s="42">
        <f t="shared" si="40"/>
        <v>0</v>
      </c>
      <c r="S97" s="42">
        <f t="shared" si="40"/>
        <v>300.53685999999999</v>
      </c>
      <c r="T97" s="42">
        <f t="shared" si="40"/>
        <v>1061.1262979999999</v>
      </c>
      <c r="U97" s="42">
        <f t="shared" si="40"/>
        <v>841.82686307999984</v>
      </c>
      <c r="V97" s="42">
        <f t="shared" si="40"/>
        <v>907.41874690985958</v>
      </c>
      <c r="W97" s="42">
        <f t="shared" si="40"/>
        <v>787.75824792582262</v>
      </c>
      <c r="X97" s="42">
        <f t="shared" si="40"/>
        <v>829.67075000378327</v>
      </c>
      <c r="Y97" s="42">
        <f t="shared" si="40"/>
        <v>846.60439937312776</v>
      </c>
      <c r="Z97" s="42">
        <f t="shared" si="40"/>
        <v>987.8925629091417</v>
      </c>
      <c r="AA97" s="42">
        <f t="shared" si="40"/>
        <v>1319.3207759382233</v>
      </c>
      <c r="AB97" s="42">
        <f t="shared" si="40"/>
        <v>1248.1156152833853</v>
      </c>
      <c r="AC97" s="42">
        <f t="shared" si="40"/>
        <v>992.3998893944929</v>
      </c>
      <c r="AD97" s="42">
        <f t="shared" si="40"/>
        <v>939.2918453700679</v>
      </c>
      <c r="AE97" s="42">
        <f t="shared" si="40"/>
        <v>949.00687736414602</v>
      </c>
      <c r="AF97" s="42">
        <f t="shared" si="40"/>
        <v>955.80853156422893</v>
      </c>
      <c r="AG97" s="42">
        <f t="shared" si="40"/>
        <v>972.20998875261296</v>
      </c>
      <c r="AH97" s="42">
        <f t="shared" si="40"/>
        <v>990.71628919886928</v>
      </c>
      <c r="AI97" s="42">
        <f t="shared" si="40"/>
        <v>1.1368683772161603E-13</v>
      </c>
      <c r="AJ97" s="42">
        <f t="shared" si="40"/>
        <v>0</v>
      </c>
      <c r="AK97" s="42">
        <f t="shared" si="40"/>
        <v>0</v>
      </c>
      <c r="AL97" s="42">
        <f t="shared" si="40"/>
        <v>0</v>
      </c>
      <c r="AM97" s="42">
        <f t="shared" si="40"/>
        <v>0</v>
      </c>
      <c r="AN97" s="42">
        <f t="shared" si="40"/>
        <v>0</v>
      </c>
      <c r="AO97" s="47"/>
    </row>
    <row r="98" spans="1:42" ht="15.75" customHeight="1" x14ac:dyDescent="0.25">
      <c r="C98" s="94"/>
    </row>
    <row r="99" spans="1:42" ht="15.6" customHeight="1" x14ac:dyDescent="0.25">
      <c r="C99" s="94" t="s">
        <v>148</v>
      </c>
      <c r="AP99" s="10" t="s">
        <v>33</v>
      </c>
    </row>
    <row r="100" spans="1:42" s="54" customFormat="1" ht="15.75" customHeight="1" x14ac:dyDescent="0.25">
      <c r="A100" s="115"/>
      <c r="B100" s="115"/>
      <c r="C100" s="20" t="s">
        <v>150</v>
      </c>
      <c r="D100" s="116"/>
      <c r="E100" s="99">
        <f>SUM(F100:AN100)</f>
        <v>8445.2656257652507</v>
      </c>
      <c r="F100" s="37">
        <f t="shared" ref="F100:AN100" si="41">+F65</f>
        <v>0</v>
      </c>
      <c r="G100" s="37">
        <f t="shared" si="41"/>
        <v>0</v>
      </c>
      <c r="H100" s="37">
        <f t="shared" si="41"/>
        <v>0</v>
      </c>
      <c r="I100" s="37">
        <f t="shared" si="41"/>
        <v>0</v>
      </c>
      <c r="J100" s="37">
        <f t="shared" si="41"/>
        <v>0</v>
      </c>
      <c r="K100" s="37">
        <f t="shared" si="41"/>
        <v>0</v>
      </c>
      <c r="L100" s="37">
        <f t="shared" si="41"/>
        <v>0</v>
      </c>
      <c r="M100" s="37">
        <f t="shared" si="41"/>
        <v>0</v>
      </c>
      <c r="N100" s="37">
        <f t="shared" si="41"/>
        <v>0</v>
      </c>
      <c r="O100" s="37">
        <f t="shared" si="41"/>
        <v>0</v>
      </c>
      <c r="P100" s="37">
        <f t="shared" si="41"/>
        <v>0</v>
      </c>
      <c r="Q100" s="37">
        <f t="shared" si="41"/>
        <v>0</v>
      </c>
      <c r="R100" s="37">
        <f t="shared" si="41"/>
        <v>0</v>
      </c>
      <c r="S100" s="37">
        <f t="shared" si="41"/>
        <v>1003.3508159999999</v>
      </c>
      <c r="T100" s="37">
        <f t="shared" si="41"/>
        <v>3542.6001887999996</v>
      </c>
      <c r="U100" s="37">
        <f t="shared" si="41"/>
        <v>2810.4628164479996</v>
      </c>
      <c r="V100" s="37">
        <f t="shared" si="41"/>
        <v>573.33441455539196</v>
      </c>
      <c r="W100" s="37">
        <f t="shared" si="41"/>
        <v>0</v>
      </c>
      <c r="X100" s="37">
        <f t="shared" si="41"/>
        <v>0</v>
      </c>
      <c r="Y100" s="37">
        <f t="shared" si="41"/>
        <v>0</v>
      </c>
      <c r="Z100" s="37">
        <f t="shared" si="41"/>
        <v>65.228400511509946</v>
      </c>
      <c r="AA100" s="37">
        <f t="shared" si="41"/>
        <v>230.30642949833125</v>
      </c>
      <c r="AB100" s="37">
        <f t="shared" si="41"/>
        <v>182.70976740200948</v>
      </c>
      <c r="AC100" s="37">
        <f t="shared" si="41"/>
        <v>37.272792550009932</v>
      </c>
      <c r="AD100" s="37">
        <f t="shared" si="41"/>
        <v>0</v>
      </c>
      <c r="AE100" s="37">
        <f t="shared" si="41"/>
        <v>0</v>
      </c>
      <c r="AF100" s="37">
        <f t="shared" si="41"/>
        <v>0</v>
      </c>
      <c r="AG100" s="37">
        <f t="shared" si="41"/>
        <v>0</v>
      </c>
      <c r="AH100" s="37">
        <f t="shared" si="41"/>
        <v>0</v>
      </c>
      <c r="AI100" s="37">
        <f t="shared" si="41"/>
        <v>0</v>
      </c>
      <c r="AJ100" s="37">
        <f t="shared" si="41"/>
        <v>0</v>
      </c>
      <c r="AK100" s="37">
        <f t="shared" si="41"/>
        <v>0</v>
      </c>
      <c r="AL100" s="37">
        <f t="shared" si="41"/>
        <v>0</v>
      </c>
      <c r="AM100" s="37">
        <f t="shared" si="41"/>
        <v>0</v>
      </c>
      <c r="AN100" s="37">
        <f t="shared" si="41"/>
        <v>0</v>
      </c>
      <c r="AO100" s="47"/>
      <c r="AP100" s="117"/>
    </row>
    <row r="101" spans="1:42" s="26" customFormat="1" ht="15.75" customHeight="1" x14ac:dyDescent="0.25">
      <c r="A101" s="13"/>
      <c r="C101" s="20" t="s">
        <v>151</v>
      </c>
      <c r="D101" s="93"/>
      <c r="E101" s="85"/>
      <c r="F101" s="41">
        <f>IF(F3&lt;0,F100,0)</f>
        <v>0</v>
      </c>
      <c r="G101" s="41">
        <f t="shared" ref="G101:AN101" si="42">IF(G3&lt;0,G100+F101,0)</f>
        <v>0</v>
      </c>
      <c r="H101" s="41">
        <f t="shared" si="42"/>
        <v>0</v>
      </c>
      <c r="I101" s="41">
        <f t="shared" si="42"/>
        <v>0</v>
      </c>
      <c r="J101" s="41">
        <f t="shared" si="42"/>
        <v>0</v>
      </c>
      <c r="K101" s="41">
        <f t="shared" si="42"/>
        <v>0</v>
      </c>
      <c r="L101" s="41">
        <f t="shared" si="42"/>
        <v>0</v>
      </c>
      <c r="M101" s="41">
        <f t="shared" si="42"/>
        <v>0</v>
      </c>
      <c r="N101" s="41">
        <f t="shared" si="42"/>
        <v>0</v>
      </c>
      <c r="O101" s="41">
        <f t="shared" si="42"/>
        <v>0</v>
      </c>
      <c r="P101" s="41">
        <f t="shared" si="42"/>
        <v>0</v>
      </c>
      <c r="Q101" s="41">
        <f t="shared" si="42"/>
        <v>0</v>
      </c>
      <c r="R101" s="41">
        <f t="shared" si="42"/>
        <v>0</v>
      </c>
      <c r="S101" s="41">
        <f t="shared" si="42"/>
        <v>1003.3508159999999</v>
      </c>
      <c r="T101" s="41">
        <f t="shared" si="42"/>
        <v>4545.9510047999993</v>
      </c>
      <c r="U101" s="41">
        <f t="shared" si="42"/>
        <v>7356.4138212479993</v>
      </c>
      <c r="V101" s="41">
        <f t="shared" si="42"/>
        <v>0</v>
      </c>
      <c r="W101" s="41">
        <f t="shared" si="42"/>
        <v>0</v>
      </c>
      <c r="X101" s="41">
        <f t="shared" si="42"/>
        <v>0</v>
      </c>
      <c r="Y101" s="41">
        <f t="shared" si="42"/>
        <v>0</v>
      </c>
      <c r="Z101" s="41">
        <f t="shared" si="42"/>
        <v>0</v>
      </c>
      <c r="AA101" s="41">
        <f t="shared" si="42"/>
        <v>0</v>
      </c>
      <c r="AB101" s="41">
        <f t="shared" si="42"/>
        <v>0</v>
      </c>
      <c r="AC101" s="41">
        <f t="shared" si="42"/>
        <v>0</v>
      </c>
      <c r="AD101" s="41">
        <f t="shared" si="42"/>
        <v>0</v>
      </c>
      <c r="AE101" s="41">
        <f t="shared" si="42"/>
        <v>0</v>
      </c>
      <c r="AF101" s="41">
        <f t="shared" si="42"/>
        <v>0</v>
      </c>
      <c r="AG101" s="41">
        <f t="shared" si="42"/>
        <v>0</v>
      </c>
      <c r="AH101" s="41">
        <f t="shared" si="42"/>
        <v>0</v>
      </c>
      <c r="AI101" s="41">
        <f t="shared" si="42"/>
        <v>0</v>
      </c>
      <c r="AJ101" s="41">
        <f t="shared" si="42"/>
        <v>0</v>
      </c>
      <c r="AK101" s="41">
        <f t="shared" si="42"/>
        <v>0</v>
      </c>
      <c r="AL101" s="41">
        <f t="shared" si="42"/>
        <v>0</v>
      </c>
      <c r="AM101" s="41">
        <f t="shared" si="42"/>
        <v>0</v>
      </c>
      <c r="AN101" s="41">
        <f t="shared" si="42"/>
        <v>0</v>
      </c>
      <c r="AO101" s="27"/>
      <c r="AP101" s="28"/>
    </row>
    <row r="102" spans="1:42" ht="15.6" customHeight="1" x14ac:dyDescent="0.25">
      <c r="C102" s="20" t="s">
        <v>152</v>
      </c>
      <c r="E102" s="189">
        <f>SUM(F102:AN102)</f>
        <v>8445.2656257652507</v>
      </c>
      <c r="F102" s="95">
        <f>IF(F3=0,F100+F101,IF(F3&lt;0,0,F100))</f>
        <v>0</v>
      </c>
      <c r="G102" s="95">
        <f t="shared" ref="G102:AN102" si="43">IF(G3=0,G100+F101,IF(G3&lt;0,0,G100))</f>
        <v>0</v>
      </c>
      <c r="H102" s="95">
        <f t="shared" si="43"/>
        <v>0</v>
      </c>
      <c r="I102" s="95">
        <f t="shared" si="43"/>
        <v>0</v>
      </c>
      <c r="J102" s="95">
        <f t="shared" si="43"/>
        <v>0</v>
      </c>
      <c r="K102" s="95">
        <f t="shared" si="43"/>
        <v>0</v>
      </c>
      <c r="L102" s="95">
        <f t="shared" si="43"/>
        <v>0</v>
      </c>
      <c r="M102" s="95">
        <f t="shared" si="43"/>
        <v>0</v>
      </c>
      <c r="N102" s="95">
        <f t="shared" si="43"/>
        <v>0</v>
      </c>
      <c r="O102" s="95">
        <f t="shared" si="43"/>
        <v>0</v>
      </c>
      <c r="P102" s="95">
        <f t="shared" si="43"/>
        <v>0</v>
      </c>
      <c r="Q102" s="95">
        <f t="shared" si="43"/>
        <v>0</v>
      </c>
      <c r="R102" s="95">
        <f t="shared" si="43"/>
        <v>0</v>
      </c>
      <c r="S102" s="95">
        <f t="shared" si="43"/>
        <v>0</v>
      </c>
      <c r="T102" s="95">
        <f t="shared" si="43"/>
        <v>0</v>
      </c>
      <c r="U102" s="95">
        <f t="shared" si="43"/>
        <v>0</v>
      </c>
      <c r="V102" s="95">
        <f t="shared" si="43"/>
        <v>7929.7482358033913</v>
      </c>
      <c r="W102" s="95">
        <f t="shared" si="43"/>
        <v>0</v>
      </c>
      <c r="X102" s="95">
        <f t="shared" si="43"/>
        <v>0</v>
      </c>
      <c r="Y102" s="95">
        <f t="shared" si="43"/>
        <v>0</v>
      </c>
      <c r="Z102" s="95">
        <f t="shared" si="43"/>
        <v>65.228400511509946</v>
      </c>
      <c r="AA102" s="95">
        <f t="shared" si="43"/>
        <v>230.30642949833125</v>
      </c>
      <c r="AB102" s="95">
        <f t="shared" si="43"/>
        <v>182.70976740200948</v>
      </c>
      <c r="AC102" s="95">
        <f t="shared" si="43"/>
        <v>37.272792550009932</v>
      </c>
      <c r="AD102" s="95">
        <f t="shared" si="43"/>
        <v>0</v>
      </c>
      <c r="AE102" s="95">
        <f t="shared" si="43"/>
        <v>0</v>
      </c>
      <c r="AF102" s="95">
        <f t="shared" si="43"/>
        <v>0</v>
      </c>
      <c r="AG102" s="95">
        <f t="shared" si="43"/>
        <v>0</v>
      </c>
      <c r="AH102" s="95">
        <f t="shared" si="43"/>
        <v>0</v>
      </c>
      <c r="AI102" s="95">
        <f t="shared" si="43"/>
        <v>0</v>
      </c>
      <c r="AJ102" s="95">
        <f t="shared" si="43"/>
        <v>0</v>
      </c>
      <c r="AK102" s="95">
        <f t="shared" si="43"/>
        <v>0</v>
      </c>
      <c r="AL102" s="95">
        <f t="shared" si="43"/>
        <v>0</v>
      </c>
      <c r="AM102" s="95">
        <f t="shared" si="43"/>
        <v>0</v>
      </c>
      <c r="AN102" s="95">
        <f t="shared" si="43"/>
        <v>0</v>
      </c>
    </row>
    <row r="103" spans="1:42" ht="15.75" customHeight="1" x14ac:dyDescent="0.25">
      <c r="C103" s="20" t="s">
        <v>153</v>
      </c>
      <c r="E103" s="99">
        <f>SUM(F103:AN103)</f>
        <v>8445.2656257652543</v>
      </c>
      <c r="F103" s="5">
        <f>0.2*(SUM(F102:F102))</f>
        <v>0</v>
      </c>
      <c r="G103" s="5">
        <f>0.2*(SUM(F102:G102))</f>
        <v>0</v>
      </c>
      <c r="H103" s="5">
        <f>0.2*(SUM(F102:H102))</f>
        <v>0</v>
      </c>
      <c r="I103" s="5">
        <f>0.2*(SUM(F102:I102))</f>
        <v>0</v>
      </c>
      <c r="J103" s="5">
        <f t="shared" ref="J103:O103" si="44">0.2*(SUM(F102:J102))</f>
        <v>0</v>
      </c>
      <c r="K103" s="5">
        <f t="shared" si="44"/>
        <v>0</v>
      </c>
      <c r="L103" s="5">
        <f t="shared" si="44"/>
        <v>0</v>
      </c>
      <c r="M103" s="5">
        <f t="shared" si="44"/>
        <v>0</v>
      </c>
      <c r="N103" s="5">
        <f t="shared" si="44"/>
        <v>0</v>
      </c>
      <c r="O103" s="5">
        <f t="shared" si="44"/>
        <v>0</v>
      </c>
      <c r="P103" s="5">
        <f t="shared" ref="P103:AN103" si="45">0.2*(SUM(L102:P102))</f>
        <v>0</v>
      </c>
      <c r="Q103" s="5">
        <f t="shared" si="45"/>
        <v>0</v>
      </c>
      <c r="R103" s="5">
        <f t="shared" si="45"/>
        <v>0</v>
      </c>
      <c r="S103" s="5">
        <f t="shared" si="45"/>
        <v>0</v>
      </c>
      <c r="T103" s="5">
        <f t="shared" si="45"/>
        <v>0</v>
      </c>
      <c r="U103" s="5">
        <f t="shared" si="45"/>
        <v>0</v>
      </c>
      <c r="V103" s="5">
        <f t="shared" si="45"/>
        <v>1585.9496471606783</v>
      </c>
      <c r="W103" s="5">
        <f t="shared" si="45"/>
        <v>1585.9496471606783</v>
      </c>
      <c r="X103" s="5">
        <f t="shared" si="45"/>
        <v>1585.9496471606783</v>
      </c>
      <c r="Y103" s="5">
        <f t="shared" si="45"/>
        <v>1585.9496471606783</v>
      </c>
      <c r="Z103" s="5">
        <f t="shared" si="45"/>
        <v>1598.9953272629803</v>
      </c>
      <c r="AA103" s="5">
        <f t="shared" si="45"/>
        <v>59.106966001968239</v>
      </c>
      <c r="AB103" s="5">
        <f t="shared" si="45"/>
        <v>95.648919482370147</v>
      </c>
      <c r="AC103" s="5">
        <f t="shared" si="45"/>
        <v>103.10347799237213</v>
      </c>
      <c r="AD103" s="5">
        <f t="shared" si="45"/>
        <v>103.10347799237213</v>
      </c>
      <c r="AE103" s="5">
        <f t="shared" si="45"/>
        <v>90.057797890070134</v>
      </c>
      <c r="AF103" s="5">
        <f t="shared" si="45"/>
        <v>43.996511990403889</v>
      </c>
      <c r="AG103" s="5">
        <f t="shared" si="45"/>
        <v>7.4545585100019869</v>
      </c>
      <c r="AH103" s="5">
        <f t="shared" si="45"/>
        <v>0</v>
      </c>
      <c r="AI103" s="5">
        <f t="shared" si="45"/>
        <v>0</v>
      </c>
      <c r="AJ103" s="5">
        <f t="shared" si="45"/>
        <v>0</v>
      </c>
      <c r="AK103" s="5">
        <f t="shared" si="45"/>
        <v>0</v>
      </c>
      <c r="AL103" s="5">
        <f t="shared" si="45"/>
        <v>0</v>
      </c>
      <c r="AM103" s="5">
        <f t="shared" si="45"/>
        <v>0</v>
      </c>
      <c r="AN103" s="5">
        <f t="shared" si="45"/>
        <v>0</v>
      </c>
    </row>
    <row r="104" spans="1:42" ht="15.75" customHeight="1" x14ac:dyDescent="0.25"/>
    <row r="105" spans="1:42" s="27" customFormat="1" ht="15.75" customHeight="1" x14ac:dyDescent="0.25">
      <c r="B105" s="14" t="s">
        <v>34</v>
      </c>
      <c r="E105" s="85">
        <f>SUM(F105:AN105)</f>
        <v>23980.953166833013</v>
      </c>
      <c r="F105" s="39">
        <f t="shared" ref="F105:AN105" si="46">+F97+F103</f>
        <v>333.76</v>
      </c>
      <c r="G105" s="39">
        <f t="shared" si="46"/>
        <v>0</v>
      </c>
      <c r="H105" s="39">
        <f t="shared" si="46"/>
        <v>0</v>
      </c>
      <c r="I105" s="39">
        <f t="shared" si="46"/>
        <v>0</v>
      </c>
      <c r="J105" s="39">
        <f t="shared" si="46"/>
        <v>0</v>
      </c>
      <c r="K105" s="39">
        <f t="shared" si="46"/>
        <v>0</v>
      </c>
      <c r="L105" s="39">
        <f t="shared" si="46"/>
        <v>0</v>
      </c>
      <c r="M105" s="39">
        <f t="shared" si="46"/>
        <v>0</v>
      </c>
      <c r="N105" s="39">
        <f t="shared" si="46"/>
        <v>272.22300000000001</v>
      </c>
      <c r="O105" s="39">
        <f t="shared" si="46"/>
        <v>0</v>
      </c>
      <c r="P105" s="39">
        <f t="shared" si="46"/>
        <v>0</v>
      </c>
      <c r="Q105" s="39">
        <f t="shared" si="46"/>
        <v>0</v>
      </c>
      <c r="R105" s="39">
        <f t="shared" si="46"/>
        <v>0</v>
      </c>
      <c r="S105" s="39">
        <f t="shared" si="46"/>
        <v>300.53685999999999</v>
      </c>
      <c r="T105" s="39">
        <f t="shared" si="46"/>
        <v>1061.1262979999999</v>
      </c>
      <c r="U105" s="39">
        <f t="shared" si="46"/>
        <v>841.82686307999984</v>
      </c>
      <c r="V105" s="39">
        <f t="shared" si="46"/>
        <v>2493.3683940705378</v>
      </c>
      <c r="W105" s="39">
        <f t="shared" si="46"/>
        <v>2373.7078950865007</v>
      </c>
      <c r="X105" s="39">
        <f t="shared" si="46"/>
        <v>2415.6203971644618</v>
      </c>
      <c r="Y105" s="39">
        <f t="shared" si="46"/>
        <v>2432.5540465338063</v>
      </c>
      <c r="Z105" s="39">
        <f t="shared" si="46"/>
        <v>2586.8878901721218</v>
      </c>
      <c r="AA105" s="39">
        <f t="shared" si="46"/>
        <v>1378.4277419401915</v>
      </c>
      <c r="AB105" s="39">
        <f t="shared" si="46"/>
        <v>1343.7645347657553</v>
      </c>
      <c r="AC105" s="39">
        <f t="shared" si="46"/>
        <v>1095.503367386865</v>
      </c>
      <c r="AD105" s="39">
        <f t="shared" si="46"/>
        <v>1042.39532336244</v>
      </c>
      <c r="AE105" s="39">
        <f t="shared" si="46"/>
        <v>1039.0646752542161</v>
      </c>
      <c r="AF105" s="39">
        <f t="shared" si="46"/>
        <v>999.80504355463279</v>
      </c>
      <c r="AG105" s="39">
        <f t="shared" si="46"/>
        <v>979.66454726261497</v>
      </c>
      <c r="AH105" s="39">
        <f t="shared" si="46"/>
        <v>990.71628919886928</v>
      </c>
      <c r="AI105" s="39">
        <f t="shared" si="46"/>
        <v>1.1368683772161603E-13</v>
      </c>
      <c r="AJ105" s="39">
        <f t="shared" si="46"/>
        <v>0</v>
      </c>
      <c r="AK105" s="39">
        <f t="shared" si="46"/>
        <v>0</v>
      </c>
      <c r="AL105" s="39">
        <f t="shared" si="46"/>
        <v>0</v>
      </c>
      <c r="AM105" s="39">
        <f t="shared" si="46"/>
        <v>0</v>
      </c>
      <c r="AN105" s="39">
        <f t="shared" si="46"/>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43082.525622425768</v>
      </c>
      <c r="F108" s="41">
        <f t="shared" ref="F108:AN108" si="47">+F77</f>
        <v>0</v>
      </c>
      <c r="G108" s="41">
        <f t="shared" si="47"/>
        <v>0</v>
      </c>
      <c r="H108" s="41">
        <f t="shared" si="47"/>
        <v>0</v>
      </c>
      <c r="I108" s="41">
        <f t="shared" si="47"/>
        <v>0</v>
      </c>
      <c r="J108" s="41">
        <f t="shared" si="47"/>
        <v>0</v>
      </c>
      <c r="K108" s="41">
        <f t="shared" si="47"/>
        <v>0</v>
      </c>
      <c r="L108" s="41">
        <f t="shared" si="47"/>
        <v>0</v>
      </c>
      <c r="M108" s="41">
        <f t="shared" si="47"/>
        <v>0</v>
      </c>
      <c r="N108" s="41">
        <f t="shared" si="47"/>
        <v>0</v>
      </c>
      <c r="O108" s="41">
        <f t="shared" si="47"/>
        <v>0</v>
      </c>
      <c r="P108" s="41">
        <f t="shared" si="47"/>
        <v>0</v>
      </c>
      <c r="Q108" s="41">
        <f t="shared" si="47"/>
        <v>0</v>
      </c>
      <c r="R108" s="41">
        <f t="shared" si="47"/>
        <v>0</v>
      </c>
      <c r="S108" s="41">
        <f t="shared" si="47"/>
        <v>0</v>
      </c>
      <c r="T108" s="41">
        <f t="shared" si="47"/>
        <v>0</v>
      </c>
      <c r="U108" s="41">
        <f t="shared" si="47"/>
        <v>0</v>
      </c>
      <c r="V108" s="41">
        <f t="shared" si="47"/>
        <v>668.1630869999999</v>
      </c>
      <c r="W108" s="41">
        <f t="shared" si="47"/>
        <v>2544.3650352959999</v>
      </c>
      <c r="X108" s="41">
        <f t="shared" si="47"/>
        <v>3892.8785040028802</v>
      </c>
      <c r="Y108" s="41">
        <f t="shared" si="47"/>
        <v>3970.7360740829376</v>
      </c>
      <c r="Z108" s="41">
        <f t="shared" si="47"/>
        <v>4050.1507955645961</v>
      </c>
      <c r="AA108" s="41">
        <f t="shared" si="47"/>
        <v>4131.1538114758887</v>
      </c>
      <c r="AB108" s="41">
        <f t="shared" si="47"/>
        <v>4213.7768877054068</v>
      </c>
      <c r="AC108" s="41">
        <f t="shared" si="47"/>
        <v>4298.0524254595148</v>
      </c>
      <c r="AD108" s="41">
        <f t="shared" si="47"/>
        <v>4194.7492974254465</v>
      </c>
      <c r="AE108" s="41">
        <f t="shared" si="47"/>
        <v>3667.4093857491039</v>
      </c>
      <c r="AF108" s="41">
        <f t="shared" si="47"/>
        <v>2961.4330789924015</v>
      </c>
      <c r="AG108" s="41">
        <f t="shared" si="47"/>
        <v>2543.7151499555789</v>
      </c>
      <c r="AH108" s="41">
        <f t="shared" si="47"/>
        <v>1945.9420897160182</v>
      </c>
      <c r="AI108" s="41">
        <f t="shared" si="47"/>
        <v>0</v>
      </c>
      <c r="AJ108" s="41">
        <f t="shared" si="47"/>
        <v>0</v>
      </c>
      <c r="AK108" s="41">
        <f t="shared" si="47"/>
        <v>0</v>
      </c>
      <c r="AL108" s="41">
        <f t="shared" si="47"/>
        <v>0</v>
      </c>
      <c r="AM108" s="41">
        <f t="shared" si="47"/>
        <v>0</v>
      </c>
      <c r="AN108" s="41">
        <f t="shared" si="47"/>
        <v>0</v>
      </c>
      <c r="AO108" s="32"/>
      <c r="AP108" s="28"/>
    </row>
    <row r="109" spans="1:42" s="26" customFormat="1" ht="15.75" customHeight="1" x14ac:dyDescent="0.25">
      <c r="A109" s="13"/>
      <c r="C109" s="26" t="s">
        <v>30</v>
      </c>
      <c r="D109" s="93">
        <f>+Dashboard!F31</f>
        <v>0.8</v>
      </c>
      <c r="E109" s="85">
        <f>SUM(F109:AN109)</f>
        <v>34466.020497940619</v>
      </c>
      <c r="F109" s="41">
        <f t="shared" ref="F109:AN109" si="48">+F77*$D109</f>
        <v>0</v>
      </c>
      <c r="G109" s="41">
        <f t="shared" si="48"/>
        <v>0</v>
      </c>
      <c r="H109" s="41">
        <f t="shared" si="48"/>
        <v>0</v>
      </c>
      <c r="I109" s="41">
        <f t="shared" si="48"/>
        <v>0</v>
      </c>
      <c r="J109" s="41">
        <f t="shared" si="48"/>
        <v>0</v>
      </c>
      <c r="K109" s="41">
        <f t="shared" si="48"/>
        <v>0</v>
      </c>
      <c r="L109" s="41">
        <f t="shared" si="48"/>
        <v>0</v>
      </c>
      <c r="M109" s="41">
        <f t="shared" si="48"/>
        <v>0</v>
      </c>
      <c r="N109" s="41">
        <f t="shared" si="48"/>
        <v>0</v>
      </c>
      <c r="O109" s="41">
        <f t="shared" si="48"/>
        <v>0</v>
      </c>
      <c r="P109" s="41">
        <f t="shared" si="48"/>
        <v>0</v>
      </c>
      <c r="Q109" s="41">
        <f t="shared" si="48"/>
        <v>0</v>
      </c>
      <c r="R109" s="41">
        <f t="shared" si="48"/>
        <v>0</v>
      </c>
      <c r="S109" s="41">
        <f t="shared" si="48"/>
        <v>0</v>
      </c>
      <c r="T109" s="41">
        <f t="shared" si="48"/>
        <v>0</v>
      </c>
      <c r="U109" s="41">
        <f t="shared" si="48"/>
        <v>0</v>
      </c>
      <c r="V109" s="41">
        <f t="shared" si="48"/>
        <v>534.53046959999995</v>
      </c>
      <c r="W109" s="41">
        <f t="shared" si="48"/>
        <v>2035.4920282368</v>
      </c>
      <c r="X109" s="41">
        <f t="shared" si="48"/>
        <v>3114.3028032023044</v>
      </c>
      <c r="Y109" s="41">
        <f t="shared" si="48"/>
        <v>3176.5888592663505</v>
      </c>
      <c r="Z109" s="41">
        <f t="shared" si="48"/>
        <v>3240.120636451677</v>
      </c>
      <c r="AA109" s="41">
        <f t="shared" si="48"/>
        <v>3304.9230491807111</v>
      </c>
      <c r="AB109" s="41">
        <f t="shared" si="48"/>
        <v>3371.0215101643257</v>
      </c>
      <c r="AC109" s="41">
        <f t="shared" si="48"/>
        <v>3438.441940367612</v>
      </c>
      <c r="AD109" s="41">
        <f t="shared" si="48"/>
        <v>3355.7994379403572</v>
      </c>
      <c r="AE109" s="41">
        <f t="shared" si="48"/>
        <v>2933.9275085992831</v>
      </c>
      <c r="AF109" s="41">
        <f t="shared" si="48"/>
        <v>2369.1464631939211</v>
      </c>
      <c r="AG109" s="41">
        <f t="shared" si="48"/>
        <v>2034.9721199644632</v>
      </c>
      <c r="AH109" s="41">
        <f t="shared" si="48"/>
        <v>1556.7536717728146</v>
      </c>
      <c r="AI109" s="41">
        <f t="shared" si="48"/>
        <v>0</v>
      </c>
      <c r="AJ109" s="41">
        <f t="shared" si="48"/>
        <v>0</v>
      </c>
      <c r="AK109" s="41">
        <f t="shared" si="48"/>
        <v>0</v>
      </c>
      <c r="AL109" s="41">
        <f t="shared" si="48"/>
        <v>0</v>
      </c>
      <c r="AM109" s="41">
        <f t="shared" si="48"/>
        <v>0</v>
      </c>
      <c r="AN109" s="41">
        <f t="shared" si="48"/>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L112" si="49">+F117</f>
        <v>333.76</v>
      </c>
      <c r="H112" s="36">
        <f t="shared" si="49"/>
        <v>333.76</v>
      </c>
      <c r="I112" s="36">
        <f t="shared" si="49"/>
        <v>333.76</v>
      </c>
      <c r="J112" s="36">
        <f t="shared" si="49"/>
        <v>333.76</v>
      </c>
      <c r="K112" s="36">
        <f t="shared" si="49"/>
        <v>333.76</v>
      </c>
      <c r="L112" s="36">
        <f t="shared" si="49"/>
        <v>333.76</v>
      </c>
      <c r="M112" s="36">
        <f>+L117</f>
        <v>333.76</v>
      </c>
      <c r="N112" s="36">
        <f t="shared" ref="N112:AN112" si="50">+M117</f>
        <v>333.76</v>
      </c>
      <c r="O112" s="36">
        <f t="shared" si="50"/>
        <v>605.98299999999995</v>
      </c>
      <c r="P112" s="36">
        <f t="shared" si="50"/>
        <v>605.98299999999995</v>
      </c>
      <c r="Q112" s="36">
        <f t="shared" si="50"/>
        <v>605.98299999999995</v>
      </c>
      <c r="R112" s="36">
        <f t="shared" si="50"/>
        <v>605.98299999999995</v>
      </c>
      <c r="S112" s="36">
        <f t="shared" si="50"/>
        <v>605.98299999999995</v>
      </c>
      <c r="T112" s="36">
        <f t="shared" si="50"/>
        <v>906.51985999999988</v>
      </c>
      <c r="U112" s="36">
        <f t="shared" si="50"/>
        <v>1967.6461579999998</v>
      </c>
      <c r="V112" s="36">
        <f t="shared" si="50"/>
        <v>2809.4730210799999</v>
      </c>
      <c r="W112" s="36">
        <f t="shared" si="50"/>
        <v>4768.3109455505373</v>
      </c>
      <c r="X112" s="36">
        <f t="shared" si="50"/>
        <v>5106.5268124002378</v>
      </c>
      <c r="Y112" s="36">
        <f t="shared" si="50"/>
        <v>4407.8444063623956</v>
      </c>
      <c r="Z112" s="36">
        <f t="shared" si="50"/>
        <v>3663.8095936298514</v>
      </c>
      <c r="AA112" s="36">
        <f t="shared" si="50"/>
        <v>3010.5768473502962</v>
      </c>
      <c r="AB112" s="36">
        <f t="shared" si="50"/>
        <v>1084.0815401097761</v>
      </c>
      <c r="AC112" s="36">
        <f t="shared" si="50"/>
        <v>0</v>
      </c>
      <c r="AD112" s="36">
        <f t="shared" si="50"/>
        <v>0</v>
      </c>
      <c r="AE112" s="36">
        <f t="shared" si="50"/>
        <v>0</v>
      </c>
      <c r="AF112" s="36">
        <f t="shared" si="50"/>
        <v>0</v>
      </c>
      <c r="AG112" s="36">
        <f t="shared" si="50"/>
        <v>0</v>
      </c>
      <c r="AH112" s="36">
        <f t="shared" si="50"/>
        <v>0</v>
      </c>
      <c r="AI112" s="36">
        <f t="shared" si="50"/>
        <v>0</v>
      </c>
      <c r="AJ112" s="36">
        <f t="shared" si="50"/>
        <v>1.1368683772161603E-13</v>
      </c>
      <c r="AK112" s="36">
        <f t="shared" si="50"/>
        <v>1.1368683772161603E-13</v>
      </c>
      <c r="AL112" s="36">
        <f t="shared" si="50"/>
        <v>1.1368683772161603E-13</v>
      </c>
      <c r="AM112" s="36">
        <f t="shared" si="50"/>
        <v>1.1368683772161603E-13</v>
      </c>
      <c r="AN112" s="36">
        <f t="shared" si="50"/>
        <v>1.1368683772161603E-13</v>
      </c>
      <c r="AO112" s="27"/>
      <c r="AP112" s="28"/>
    </row>
    <row r="113" spans="1:42" s="26" customFormat="1" ht="15.75" customHeight="1" x14ac:dyDescent="0.25">
      <c r="A113" s="13"/>
      <c r="B113" s="13"/>
      <c r="C113" s="26" t="s">
        <v>40</v>
      </c>
      <c r="E113" s="85">
        <f>SUM(F113:AN113)</f>
        <v>23980.953166833013</v>
      </c>
      <c r="F113" s="36">
        <f t="shared" ref="F113:AN113" si="51">+F105</f>
        <v>333.76</v>
      </c>
      <c r="G113" s="36">
        <f t="shared" si="51"/>
        <v>0</v>
      </c>
      <c r="H113" s="36">
        <f t="shared" si="51"/>
        <v>0</v>
      </c>
      <c r="I113" s="36">
        <f t="shared" si="51"/>
        <v>0</v>
      </c>
      <c r="J113" s="36">
        <f t="shared" si="51"/>
        <v>0</v>
      </c>
      <c r="K113" s="36">
        <f t="shared" si="51"/>
        <v>0</v>
      </c>
      <c r="L113" s="36">
        <f t="shared" si="51"/>
        <v>0</v>
      </c>
      <c r="M113" s="36">
        <f t="shared" si="51"/>
        <v>0</v>
      </c>
      <c r="N113" s="36">
        <f t="shared" si="51"/>
        <v>272.22300000000001</v>
      </c>
      <c r="O113" s="36">
        <f t="shared" si="51"/>
        <v>0</v>
      </c>
      <c r="P113" s="36">
        <f t="shared" si="51"/>
        <v>0</v>
      </c>
      <c r="Q113" s="36">
        <f t="shared" si="51"/>
        <v>0</v>
      </c>
      <c r="R113" s="36">
        <f t="shared" si="51"/>
        <v>0</v>
      </c>
      <c r="S113" s="36">
        <f t="shared" si="51"/>
        <v>300.53685999999999</v>
      </c>
      <c r="T113" s="36">
        <f t="shared" si="51"/>
        <v>1061.1262979999999</v>
      </c>
      <c r="U113" s="36">
        <f t="shared" si="51"/>
        <v>841.82686307999984</v>
      </c>
      <c r="V113" s="36">
        <f t="shared" si="51"/>
        <v>2493.3683940705378</v>
      </c>
      <c r="W113" s="36">
        <f t="shared" si="51"/>
        <v>2373.7078950865007</v>
      </c>
      <c r="X113" s="36">
        <f t="shared" si="51"/>
        <v>2415.6203971644618</v>
      </c>
      <c r="Y113" s="36">
        <f t="shared" si="51"/>
        <v>2432.5540465338063</v>
      </c>
      <c r="Z113" s="36">
        <f t="shared" si="51"/>
        <v>2586.8878901721218</v>
      </c>
      <c r="AA113" s="36">
        <f t="shared" si="51"/>
        <v>1378.4277419401915</v>
      </c>
      <c r="AB113" s="36">
        <f t="shared" si="51"/>
        <v>1343.7645347657553</v>
      </c>
      <c r="AC113" s="36">
        <f t="shared" si="51"/>
        <v>1095.503367386865</v>
      </c>
      <c r="AD113" s="36">
        <f t="shared" si="51"/>
        <v>1042.39532336244</v>
      </c>
      <c r="AE113" s="36">
        <f t="shared" si="51"/>
        <v>1039.0646752542161</v>
      </c>
      <c r="AF113" s="36">
        <f t="shared" si="51"/>
        <v>999.80504355463279</v>
      </c>
      <c r="AG113" s="36">
        <f t="shared" si="51"/>
        <v>979.66454726261497</v>
      </c>
      <c r="AH113" s="36">
        <f t="shared" si="51"/>
        <v>990.71628919886928</v>
      </c>
      <c r="AI113" s="36">
        <f t="shared" si="51"/>
        <v>1.1368683772161603E-13</v>
      </c>
      <c r="AJ113" s="36">
        <f t="shared" si="51"/>
        <v>0</v>
      </c>
      <c r="AK113" s="36">
        <f t="shared" si="51"/>
        <v>0</v>
      </c>
      <c r="AL113" s="36">
        <f t="shared" si="51"/>
        <v>0</v>
      </c>
      <c r="AM113" s="36">
        <f t="shared" si="51"/>
        <v>0</v>
      </c>
      <c r="AN113" s="36">
        <f t="shared" si="51"/>
        <v>0</v>
      </c>
      <c r="AO113" s="32"/>
      <c r="AP113" s="28"/>
    </row>
    <row r="114" spans="1:42" s="26" customFormat="1" ht="15.75" customHeight="1" x14ac:dyDescent="0.25">
      <c r="A114" s="13"/>
      <c r="B114" s="13"/>
      <c r="C114" s="26" t="s">
        <v>71</v>
      </c>
      <c r="E114" s="85"/>
      <c r="F114" s="42">
        <f t="shared" ref="F114:Y114" si="52">+F112+F113</f>
        <v>333.76</v>
      </c>
      <c r="G114" s="42">
        <f t="shared" si="52"/>
        <v>333.76</v>
      </c>
      <c r="H114" s="42">
        <f t="shared" si="52"/>
        <v>333.76</v>
      </c>
      <c r="I114" s="42">
        <f t="shared" si="52"/>
        <v>333.76</v>
      </c>
      <c r="J114" s="42">
        <f t="shared" si="52"/>
        <v>333.76</v>
      </c>
      <c r="K114" s="42">
        <f t="shared" si="52"/>
        <v>333.76</v>
      </c>
      <c r="L114" s="42">
        <f t="shared" si="52"/>
        <v>333.76</v>
      </c>
      <c r="M114" s="42">
        <f t="shared" si="52"/>
        <v>333.76</v>
      </c>
      <c r="N114" s="42">
        <f t="shared" si="52"/>
        <v>605.98299999999995</v>
      </c>
      <c r="O114" s="42">
        <f t="shared" si="52"/>
        <v>605.98299999999995</v>
      </c>
      <c r="P114" s="42">
        <f t="shared" si="52"/>
        <v>605.98299999999995</v>
      </c>
      <c r="Q114" s="42">
        <f t="shared" si="52"/>
        <v>605.98299999999995</v>
      </c>
      <c r="R114" s="42">
        <f t="shared" si="52"/>
        <v>605.98299999999995</v>
      </c>
      <c r="S114" s="42">
        <f t="shared" si="52"/>
        <v>906.51985999999988</v>
      </c>
      <c r="T114" s="42">
        <f t="shared" si="52"/>
        <v>1967.6461579999998</v>
      </c>
      <c r="U114" s="42">
        <f t="shared" si="52"/>
        <v>2809.4730210799999</v>
      </c>
      <c r="V114" s="42">
        <f t="shared" si="52"/>
        <v>5302.8414151505376</v>
      </c>
      <c r="W114" s="42">
        <f t="shared" si="52"/>
        <v>7142.018840637038</v>
      </c>
      <c r="X114" s="42">
        <f t="shared" si="52"/>
        <v>7522.1472095646996</v>
      </c>
      <c r="Y114" s="42">
        <f t="shared" si="52"/>
        <v>6840.3984528962019</v>
      </c>
      <c r="Z114" s="42">
        <f>+Z112+Z113</f>
        <v>6250.6974838019732</v>
      </c>
      <c r="AA114" s="42">
        <f t="shared" ref="AA114:AN114" si="53">+AA112+AA113</f>
        <v>4389.0045892904873</v>
      </c>
      <c r="AB114" s="42">
        <f t="shared" si="53"/>
        <v>2427.8460748755315</v>
      </c>
      <c r="AC114" s="42">
        <f t="shared" si="53"/>
        <v>1095.503367386865</v>
      </c>
      <c r="AD114" s="42">
        <f t="shared" si="53"/>
        <v>1042.39532336244</v>
      </c>
      <c r="AE114" s="42">
        <f t="shared" si="53"/>
        <v>1039.0646752542161</v>
      </c>
      <c r="AF114" s="42">
        <f t="shared" si="53"/>
        <v>999.80504355463279</v>
      </c>
      <c r="AG114" s="42">
        <f t="shared" si="53"/>
        <v>979.66454726261497</v>
      </c>
      <c r="AH114" s="42">
        <f t="shared" si="53"/>
        <v>990.71628919886928</v>
      </c>
      <c r="AI114" s="42">
        <f t="shared" si="53"/>
        <v>1.1368683772161603E-13</v>
      </c>
      <c r="AJ114" s="42">
        <f t="shared" si="53"/>
        <v>1.1368683772161603E-13</v>
      </c>
      <c r="AK114" s="42">
        <f t="shared" si="53"/>
        <v>1.1368683772161603E-13</v>
      </c>
      <c r="AL114" s="42">
        <f t="shared" si="53"/>
        <v>1.1368683772161603E-13</v>
      </c>
      <c r="AM114" s="42">
        <f t="shared" si="53"/>
        <v>1.1368683772161603E-13</v>
      </c>
      <c r="AN114" s="42">
        <f t="shared" si="53"/>
        <v>1.1368683772161603E-13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23980.953166833013</v>
      </c>
      <c r="F116" s="101">
        <f t="shared" ref="F116:AN116" si="54">IF(F109&lt;F114,F109,F114)</f>
        <v>0</v>
      </c>
      <c r="G116" s="101">
        <f t="shared" si="54"/>
        <v>0</v>
      </c>
      <c r="H116" s="101">
        <f t="shared" si="54"/>
        <v>0</v>
      </c>
      <c r="I116" s="101">
        <f t="shared" si="54"/>
        <v>0</v>
      </c>
      <c r="J116" s="101">
        <f t="shared" si="54"/>
        <v>0</v>
      </c>
      <c r="K116" s="101">
        <f t="shared" si="54"/>
        <v>0</v>
      </c>
      <c r="L116" s="101">
        <f t="shared" si="54"/>
        <v>0</v>
      </c>
      <c r="M116" s="101">
        <f t="shared" si="54"/>
        <v>0</v>
      </c>
      <c r="N116" s="101">
        <f t="shared" si="54"/>
        <v>0</v>
      </c>
      <c r="O116" s="101">
        <f t="shared" si="54"/>
        <v>0</v>
      </c>
      <c r="P116" s="101">
        <f t="shared" si="54"/>
        <v>0</v>
      </c>
      <c r="Q116" s="101">
        <f t="shared" si="54"/>
        <v>0</v>
      </c>
      <c r="R116" s="101">
        <f t="shared" si="54"/>
        <v>0</v>
      </c>
      <c r="S116" s="101">
        <f t="shared" si="54"/>
        <v>0</v>
      </c>
      <c r="T116" s="101">
        <f t="shared" si="54"/>
        <v>0</v>
      </c>
      <c r="U116" s="101">
        <f t="shared" si="54"/>
        <v>0</v>
      </c>
      <c r="V116" s="101">
        <f t="shared" si="54"/>
        <v>534.53046959999995</v>
      </c>
      <c r="W116" s="101">
        <f t="shared" si="54"/>
        <v>2035.4920282368</v>
      </c>
      <c r="X116" s="101">
        <f t="shared" si="54"/>
        <v>3114.3028032023044</v>
      </c>
      <c r="Y116" s="101">
        <f t="shared" si="54"/>
        <v>3176.5888592663505</v>
      </c>
      <c r="Z116" s="101">
        <f t="shared" si="54"/>
        <v>3240.120636451677</v>
      </c>
      <c r="AA116" s="101">
        <f t="shared" si="54"/>
        <v>3304.9230491807111</v>
      </c>
      <c r="AB116" s="101">
        <f t="shared" si="54"/>
        <v>2427.8460748755315</v>
      </c>
      <c r="AC116" s="101">
        <f t="shared" si="54"/>
        <v>1095.503367386865</v>
      </c>
      <c r="AD116" s="101">
        <f t="shared" si="54"/>
        <v>1042.39532336244</v>
      </c>
      <c r="AE116" s="101">
        <f t="shared" si="54"/>
        <v>1039.0646752542161</v>
      </c>
      <c r="AF116" s="101">
        <f t="shared" si="54"/>
        <v>999.80504355463279</v>
      </c>
      <c r="AG116" s="101">
        <f t="shared" si="54"/>
        <v>979.66454726261497</v>
      </c>
      <c r="AH116" s="101">
        <f t="shared" si="54"/>
        <v>990.71628919886928</v>
      </c>
      <c r="AI116" s="101">
        <f t="shared" si="54"/>
        <v>0</v>
      </c>
      <c r="AJ116" s="101">
        <f t="shared" si="54"/>
        <v>0</v>
      </c>
      <c r="AK116" s="101">
        <f t="shared" si="54"/>
        <v>0</v>
      </c>
      <c r="AL116" s="101">
        <f t="shared" si="54"/>
        <v>0</v>
      </c>
      <c r="AM116" s="101">
        <f t="shared" si="54"/>
        <v>0</v>
      </c>
      <c r="AN116" s="101">
        <f t="shared" si="54"/>
        <v>0</v>
      </c>
      <c r="AO116" s="119"/>
      <c r="AP116" s="100"/>
    </row>
    <row r="117" spans="1:42" s="26" customFormat="1" ht="15.75" customHeight="1" x14ac:dyDescent="0.25">
      <c r="A117" s="13"/>
      <c r="B117" s="13"/>
      <c r="C117" s="26" t="s">
        <v>43</v>
      </c>
      <c r="E117" s="119"/>
      <c r="F117" s="41">
        <f>+F114-F116</f>
        <v>333.76</v>
      </c>
      <c r="G117" s="41">
        <f t="shared" ref="G117:AN117" si="55">+G114-G116</f>
        <v>333.76</v>
      </c>
      <c r="H117" s="41">
        <f t="shared" si="55"/>
        <v>333.76</v>
      </c>
      <c r="I117" s="41">
        <f t="shared" si="55"/>
        <v>333.76</v>
      </c>
      <c r="J117" s="41">
        <f t="shared" si="55"/>
        <v>333.76</v>
      </c>
      <c r="K117" s="41">
        <f t="shared" si="55"/>
        <v>333.76</v>
      </c>
      <c r="L117" s="41">
        <f t="shared" si="55"/>
        <v>333.76</v>
      </c>
      <c r="M117" s="41">
        <f t="shared" si="55"/>
        <v>333.76</v>
      </c>
      <c r="N117" s="41">
        <f t="shared" si="55"/>
        <v>605.98299999999995</v>
      </c>
      <c r="O117" s="41">
        <f t="shared" si="55"/>
        <v>605.98299999999995</v>
      </c>
      <c r="P117" s="41">
        <f t="shared" si="55"/>
        <v>605.98299999999995</v>
      </c>
      <c r="Q117" s="41">
        <f t="shared" si="55"/>
        <v>605.98299999999995</v>
      </c>
      <c r="R117" s="41">
        <f t="shared" si="55"/>
        <v>605.98299999999995</v>
      </c>
      <c r="S117" s="41">
        <f t="shared" si="55"/>
        <v>906.51985999999988</v>
      </c>
      <c r="T117" s="41">
        <f t="shared" si="55"/>
        <v>1967.6461579999998</v>
      </c>
      <c r="U117" s="41">
        <f t="shared" si="55"/>
        <v>2809.4730210799999</v>
      </c>
      <c r="V117" s="41">
        <f t="shared" si="55"/>
        <v>4768.3109455505373</v>
      </c>
      <c r="W117" s="41">
        <f t="shared" si="55"/>
        <v>5106.5268124002378</v>
      </c>
      <c r="X117" s="41">
        <f t="shared" si="55"/>
        <v>4407.8444063623956</v>
      </c>
      <c r="Y117" s="41">
        <f t="shared" si="55"/>
        <v>3663.8095936298514</v>
      </c>
      <c r="Z117" s="41">
        <f t="shared" si="55"/>
        <v>3010.5768473502962</v>
      </c>
      <c r="AA117" s="41">
        <f t="shared" si="55"/>
        <v>1084.0815401097761</v>
      </c>
      <c r="AB117" s="41">
        <f t="shared" si="55"/>
        <v>0</v>
      </c>
      <c r="AC117" s="41">
        <f t="shared" si="55"/>
        <v>0</v>
      </c>
      <c r="AD117" s="41">
        <f t="shared" si="55"/>
        <v>0</v>
      </c>
      <c r="AE117" s="41">
        <f t="shared" si="55"/>
        <v>0</v>
      </c>
      <c r="AF117" s="41">
        <f t="shared" si="55"/>
        <v>0</v>
      </c>
      <c r="AG117" s="41">
        <f t="shared" si="55"/>
        <v>0</v>
      </c>
      <c r="AH117" s="41">
        <f t="shared" si="55"/>
        <v>0</v>
      </c>
      <c r="AI117" s="41">
        <f t="shared" si="55"/>
        <v>1.1368683772161603E-13</v>
      </c>
      <c r="AJ117" s="41">
        <f t="shared" si="55"/>
        <v>1.1368683772161603E-13</v>
      </c>
      <c r="AK117" s="41">
        <f t="shared" si="55"/>
        <v>1.1368683772161603E-13</v>
      </c>
      <c r="AL117" s="41">
        <f t="shared" si="55"/>
        <v>1.1368683772161603E-13</v>
      </c>
      <c r="AM117" s="41">
        <f t="shared" si="55"/>
        <v>1.1368683772161603E-13</v>
      </c>
      <c r="AN117" s="41">
        <f t="shared" si="55"/>
        <v>1.1368683772161603E-13</v>
      </c>
      <c r="AO117" s="27"/>
      <c r="AP117" s="28"/>
    </row>
    <row r="118" spans="1:42" s="26" customFormat="1" ht="15.75" customHeight="1" x14ac:dyDescent="0.25">
      <c r="A118" s="13"/>
      <c r="B118" s="13"/>
      <c r="C118" s="26" t="s">
        <v>44</v>
      </c>
      <c r="E118" s="85"/>
      <c r="F118" s="41">
        <f>+F116</f>
        <v>0</v>
      </c>
      <c r="G118" s="41">
        <f>G116+F118</f>
        <v>0</v>
      </c>
      <c r="H118" s="41">
        <f t="shared" ref="H118:AN118" si="56">H116+G118</f>
        <v>0</v>
      </c>
      <c r="I118" s="41">
        <f t="shared" si="56"/>
        <v>0</v>
      </c>
      <c r="J118" s="41">
        <f t="shared" si="56"/>
        <v>0</v>
      </c>
      <c r="K118" s="41">
        <f t="shared" si="56"/>
        <v>0</v>
      </c>
      <c r="L118" s="41">
        <f t="shared" si="56"/>
        <v>0</v>
      </c>
      <c r="M118" s="41">
        <f t="shared" si="56"/>
        <v>0</v>
      </c>
      <c r="N118" s="41">
        <f t="shared" si="56"/>
        <v>0</v>
      </c>
      <c r="O118" s="41">
        <f t="shared" si="56"/>
        <v>0</v>
      </c>
      <c r="P118" s="41">
        <f t="shared" si="56"/>
        <v>0</v>
      </c>
      <c r="Q118" s="41">
        <f t="shared" si="56"/>
        <v>0</v>
      </c>
      <c r="R118" s="41">
        <f t="shared" si="56"/>
        <v>0</v>
      </c>
      <c r="S118" s="41">
        <f t="shared" si="56"/>
        <v>0</v>
      </c>
      <c r="T118" s="41">
        <f t="shared" si="56"/>
        <v>0</v>
      </c>
      <c r="U118" s="41">
        <f t="shared" si="56"/>
        <v>0</v>
      </c>
      <c r="V118" s="41">
        <f t="shared" si="56"/>
        <v>534.53046959999995</v>
      </c>
      <c r="W118" s="41">
        <f t="shared" si="56"/>
        <v>2570.0224978368001</v>
      </c>
      <c r="X118" s="41">
        <f t="shared" si="56"/>
        <v>5684.3253010391045</v>
      </c>
      <c r="Y118" s="41">
        <f t="shared" si="56"/>
        <v>8860.9141603054559</v>
      </c>
      <c r="Z118" s="41">
        <f t="shared" si="56"/>
        <v>12101.034796757132</v>
      </c>
      <c r="AA118" s="41">
        <f t="shared" si="56"/>
        <v>15405.957845937843</v>
      </c>
      <c r="AB118" s="41">
        <f t="shared" si="56"/>
        <v>17833.803920813374</v>
      </c>
      <c r="AC118" s="41">
        <f t="shared" si="56"/>
        <v>18929.307288200238</v>
      </c>
      <c r="AD118" s="41">
        <f t="shared" si="56"/>
        <v>19971.70261156268</v>
      </c>
      <c r="AE118" s="41">
        <f t="shared" si="56"/>
        <v>21010.767286816896</v>
      </c>
      <c r="AF118" s="41">
        <f t="shared" si="56"/>
        <v>22010.572330371528</v>
      </c>
      <c r="AG118" s="41">
        <f t="shared" si="56"/>
        <v>22990.236877634143</v>
      </c>
      <c r="AH118" s="41">
        <f t="shared" si="56"/>
        <v>23980.953166833013</v>
      </c>
      <c r="AI118" s="41">
        <f t="shared" si="56"/>
        <v>23980.953166833013</v>
      </c>
      <c r="AJ118" s="41">
        <f t="shared" si="56"/>
        <v>23980.953166833013</v>
      </c>
      <c r="AK118" s="41">
        <f t="shared" si="56"/>
        <v>23980.953166833013</v>
      </c>
      <c r="AL118" s="41">
        <f t="shared" si="56"/>
        <v>23980.953166833013</v>
      </c>
      <c r="AM118" s="41">
        <f t="shared" si="56"/>
        <v>23980.953166833013</v>
      </c>
      <c r="AN118" s="41">
        <f t="shared" si="56"/>
        <v>23980.953166833013</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183</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184</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187</v>
      </c>
      <c r="D122" s="93">
        <f>Dashboard!D25</f>
        <v>0.75</v>
      </c>
      <c r="E122" s="85">
        <f>SUM(F122:AN122)</f>
        <v>8484.0887165085405</v>
      </c>
      <c r="F122" s="41">
        <f t="shared" ref="F122:AN122" si="57">+F55*$D$122</f>
        <v>0</v>
      </c>
      <c r="G122" s="41">
        <f t="shared" si="57"/>
        <v>0</v>
      </c>
      <c r="H122" s="41">
        <f t="shared" si="57"/>
        <v>0</v>
      </c>
      <c r="I122" s="41">
        <f t="shared" si="57"/>
        <v>0</v>
      </c>
      <c r="J122" s="41">
        <f t="shared" si="57"/>
        <v>0</v>
      </c>
      <c r="K122" s="41">
        <f t="shared" si="57"/>
        <v>0</v>
      </c>
      <c r="L122" s="41">
        <f t="shared" si="57"/>
        <v>0</v>
      </c>
      <c r="M122" s="41">
        <f t="shared" si="57"/>
        <v>0</v>
      </c>
      <c r="N122" s="41">
        <f t="shared" si="57"/>
        <v>0</v>
      </c>
      <c r="O122" s="41">
        <f t="shared" si="57"/>
        <v>0</v>
      </c>
      <c r="P122" s="41">
        <f t="shared" si="57"/>
        <v>0</v>
      </c>
      <c r="Q122" s="41">
        <f t="shared" si="57"/>
        <v>0</v>
      </c>
      <c r="R122" s="41">
        <f t="shared" si="57"/>
        <v>0</v>
      </c>
      <c r="S122" s="41">
        <f t="shared" si="57"/>
        <v>937.59899999999993</v>
      </c>
      <c r="T122" s="41">
        <f t="shared" si="57"/>
        <v>3310.4456999999993</v>
      </c>
      <c r="U122" s="41">
        <f t="shared" si="57"/>
        <v>2626.2869219999993</v>
      </c>
      <c r="V122" s="41">
        <f t="shared" si="57"/>
        <v>535.76253208799983</v>
      </c>
      <c r="W122" s="41">
        <f t="shared" si="57"/>
        <v>0</v>
      </c>
      <c r="X122" s="41">
        <f t="shared" si="57"/>
        <v>0</v>
      </c>
      <c r="Y122" s="41">
        <f t="shared" si="57"/>
        <v>0</v>
      </c>
      <c r="Z122" s="41">
        <f t="shared" si="57"/>
        <v>135.89250106564572</v>
      </c>
      <c r="AA122" s="41">
        <f t="shared" si="57"/>
        <v>479.80506145485685</v>
      </c>
      <c r="AB122" s="41">
        <f t="shared" si="57"/>
        <v>380.64534875418639</v>
      </c>
      <c r="AC122" s="41">
        <f t="shared" si="57"/>
        <v>77.651651145854032</v>
      </c>
      <c r="AD122" s="41">
        <f t="shared" si="57"/>
        <v>0</v>
      </c>
      <c r="AE122" s="41">
        <f t="shared" si="57"/>
        <v>0</v>
      </c>
      <c r="AF122" s="41">
        <f t="shared" si="57"/>
        <v>0</v>
      </c>
      <c r="AG122" s="41">
        <f t="shared" si="57"/>
        <v>0</v>
      </c>
      <c r="AH122" s="41">
        <f t="shared" si="57"/>
        <v>0</v>
      </c>
      <c r="AI122" s="41">
        <f t="shared" si="57"/>
        <v>0</v>
      </c>
      <c r="AJ122" s="41">
        <f t="shared" si="57"/>
        <v>0</v>
      </c>
      <c r="AK122" s="41">
        <f t="shared" si="57"/>
        <v>0</v>
      </c>
      <c r="AL122" s="41">
        <f t="shared" si="57"/>
        <v>0</v>
      </c>
      <c r="AM122" s="41">
        <f t="shared" si="57"/>
        <v>0</v>
      </c>
      <c r="AN122" s="41">
        <f t="shared" si="57"/>
        <v>0</v>
      </c>
      <c r="AO122" s="27"/>
      <c r="AP122" s="28"/>
    </row>
    <row r="123" spans="1:42" s="26" customFormat="1" ht="15.75" customHeight="1" x14ac:dyDescent="0.25">
      <c r="A123" s="13"/>
      <c r="B123" s="13"/>
      <c r="C123" s="43" t="s">
        <v>185</v>
      </c>
      <c r="D123" s="43"/>
      <c r="E123" s="85">
        <f>SUM(F123:AN123)</f>
        <v>9535.8277987604688</v>
      </c>
      <c r="F123" s="41">
        <f>IF(D125&lt;=0,0,IF(F9=0,0,(F9/($E9*0.75)*$E122)))</f>
        <v>0</v>
      </c>
      <c r="G123" s="41">
        <f t="shared" ref="G123:AN123" si="58">IF(F125&lt;=0,0,IF(G9=0,0,(G9/($E9*0.75)*$E122)))</f>
        <v>0</v>
      </c>
      <c r="H123" s="41">
        <f t="shared" si="58"/>
        <v>0</v>
      </c>
      <c r="I123" s="41">
        <f t="shared" si="58"/>
        <v>0</v>
      </c>
      <c r="J123" s="41">
        <f t="shared" si="58"/>
        <v>0</v>
      </c>
      <c r="K123" s="41">
        <f t="shared" si="58"/>
        <v>0</v>
      </c>
      <c r="L123" s="41">
        <f t="shared" si="58"/>
        <v>0</v>
      </c>
      <c r="M123" s="41">
        <f t="shared" si="58"/>
        <v>0</v>
      </c>
      <c r="N123" s="41">
        <f t="shared" si="58"/>
        <v>0</v>
      </c>
      <c r="O123" s="41">
        <f t="shared" si="58"/>
        <v>0</v>
      </c>
      <c r="P123" s="41">
        <f t="shared" si="58"/>
        <v>0</v>
      </c>
      <c r="Q123" s="41">
        <f t="shared" si="58"/>
        <v>0</v>
      </c>
      <c r="R123" s="41">
        <f t="shared" si="58"/>
        <v>0</v>
      </c>
      <c r="S123" s="41">
        <f t="shared" si="58"/>
        <v>0</v>
      </c>
      <c r="T123" s="41">
        <f t="shared" si="58"/>
        <v>0</v>
      </c>
      <c r="U123" s="41">
        <f t="shared" si="58"/>
        <v>0</v>
      </c>
      <c r="V123" s="41">
        <f t="shared" si="58"/>
        <v>197.49313657688862</v>
      </c>
      <c r="W123" s="41">
        <f t="shared" si="58"/>
        <v>737.30770988705092</v>
      </c>
      <c r="X123" s="41">
        <f t="shared" si="58"/>
        <v>1105.9615648305762</v>
      </c>
      <c r="Y123" s="41">
        <f t="shared" si="58"/>
        <v>1105.9615648305762</v>
      </c>
      <c r="Z123" s="41">
        <f t="shared" si="58"/>
        <v>1105.9615648305762</v>
      </c>
      <c r="AA123" s="41">
        <f t="shared" si="58"/>
        <v>1105.9615648305762</v>
      </c>
      <c r="AB123" s="41">
        <f t="shared" si="58"/>
        <v>1105.9615648305762</v>
      </c>
      <c r="AC123" s="41">
        <f t="shared" si="58"/>
        <v>1105.9615648305762</v>
      </c>
      <c r="AD123" s="41">
        <f t="shared" si="58"/>
        <v>1058.2156110147309</v>
      </c>
      <c r="AE123" s="41">
        <f t="shared" si="58"/>
        <v>907.04195229834079</v>
      </c>
      <c r="AF123" s="41">
        <f t="shared" si="58"/>
        <v>0</v>
      </c>
      <c r="AG123" s="41">
        <f t="shared" si="58"/>
        <v>0</v>
      </c>
      <c r="AH123" s="41">
        <f t="shared" si="58"/>
        <v>0</v>
      </c>
      <c r="AI123" s="41">
        <f t="shared" si="58"/>
        <v>0</v>
      </c>
      <c r="AJ123" s="41">
        <f t="shared" si="58"/>
        <v>0</v>
      </c>
      <c r="AK123" s="41">
        <f t="shared" si="58"/>
        <v>0</v>
      </c>
      <c r="AL123" s="41">
        <f t="shared" si="58"/>
        <v>0</v>
      </c>
      <c r="AM123" s="41">
        <f t="shared" si="58"/>
        <v>0</v>
      </c>
      <c r="AN123" s="41">
        <f t="shared" si="58"/>
        <v>0</v>
      </c>
      <c r="AO123" s="27"/>
      <c r="AP123" s="28"/>
    </row>
    <row r="124" spans="1:42" s="26" customFormat="1" ht="15.75" customHeight="1" x14ac:dyDescent="0.25">
      <c r="A124" s="13"/>
      <c r="B124" s="13"/>
      <c r="C124" s="43" t="s">
        <v>186</v>
      </c>
      <c r="D124" s="43"/>
      <c r="E124" s="85">
        <f>SUM(F124:AN124)</f>
        <v>8902.6036362483173</v>
      </c>
      <c r="F124" s="41">
        <f>IF(F123&gt;=D125,D125,F123)</f>
        <v>0</v>
      </c>
      <c r="G124" s="41">
        <f t="shared" ref="G124:V124" si="59">IF(G123&gt;=F125,F125,G123)</f>
        <v>0</v>
      </c>
      <c r="H124" s="41">
        <f t="shared" si="59"/>
        <v>0</v>
      </c>
      <c r="I124" s="41">
        <f t="shared" si="59"/>
        <v>0</v>
      </c>
      <c r="J124" s="41">
        <f t="shared" si="59"/>
        <v>0</v>
      </c>
      <c r="K124" s="41">
        <f t="shared" si="59"/>
        <v>0</v>
      </c>
      <c r="L124" s="41">
        <f t="shared" si="59"/>
        <v>0</v>
      </c>
      <c r="M124" s="41">
        <f t="shared" si="59"/>
        <v>0</v>
      </c>
      <c r="N124" s="41">
        <f t="shared" si="59"/>
        <v>0</v>
      </c>
      <c r="O124" s="41">
        <f t="shared" si="59"/>
        <v>0</v>
      </c>
      <c r="P124" s="41">
        <f t="shared" si="59"/>
        <v>0</v>
      </c>
      <c r="Q124" s="41">
        <f t="shared" si="59"/>
        <v>0</v>
      </c>
      <c r="R124" s="41">
        <f t="shared" si="59"/>
        <v>0</v>
      </c>
      <c r="S124" s="41">
        <f t="shared" si="59"/>
        <v>0</v>
      </c>
      <c r="T124" s="41">
        <f t="shared" si="59"/>
        <v>0</v>
      </c>
      <c r="U124" s="41">
        <f t="shared" si="59"/>
        <v>0</v>
      </c>
      <c r="V124" s="41">
        <f t="shared" si="59"/>
        <v>197.49313657688862</v>
      </c>
      <c r="W124" s="41">
        <f>IF(W123&gt;=V125,V125,W123)</f>
        <v>737.30770988705092</v>
      </c>
      <c r="X124" s="41">
        <f t="shared" ref="X124:AN124" si="60">IF(X123&gt;=W125,W125,X123)</f>
        <v>1105.9615648305762</v>
      </c>
      <c r="Y124" s="41">
        <f t="shared" si="60"/>
        <v>1105.9615648305762</v>
      </c>
      <c r="Z124" s="41">
        <f t="shared" si="60"/>
        <v>1105.9615648305762</v>
      </c>
      <c r="AA124" s="41">
        <f t="shared" si="60"/>
        <v>1105.9615648305762</v>
      </c>
      <c r="AB124" s="41">
        <f t="shared" si="60"/>
        <v>1105.9615648305762</v>
      </c>
      <c r="AC124" s="41">
        <f t="shared" si="60"/>
        <v>1105.9615648305762</v>
      </c>
      <c r="AD124" s="41">
        <f t="shared" si="60"/>
        <v>1058.2156110147309</v>
      </c>
      <c r="AE124" s="41">
        <f t="shared" si="60"/>
        <v>273.81778978618991</v>
      </c>
      <c r="AF124" s="41">
        <f t="shared" si="60"/>
        <v>0</v>
      </c>
      <c r="AG124" s="41">
        <f t="shared" si="60"/>
        <v>0</v>
      </c>
      <c r="AH124" s="41">
        <f t="shared" si="60"/>
        <v>0</v>
      </c>
      <c r="AI124" s="41">
        <f t="shared" si="60"/>
        <v>0</v>
      </c>
      <c r="AJ124" s="41">
        <f t="shared" si="60"/>
        <v>0</v>
      </c>
      <c r="AK124" s="41">
        <f t="shared" si="60"/>
        <v>0</v>
      </c>
      <c r="AL124" s="41">
        <f t="shared" si="60"/>
        <v>0</v>
      </c>
      <c r="AM124" s="41">
        <f t="shared" si="60"/>
        <v>0</v>
      </c>
      <c r="AN124" s="41">
        <f t="shared" si="60"/>
        <v>0</v>
      </c>
      <c r="AO124" s="27"/>
      <c r="AP124" s="28"/>
    </row>
    <row r="125" spans="1:42" s="26" customFormat="1" ht="15.75" customHeight="1" x14ac:dyDescent="0.25">
      <c r="A125" s="13"/>
      <c r="B125" s="13"/>
      <c r="C125" s="26" t="s">
        <v>197</v>
      </c>
      <c r="D125" s="43"/>
      <c r="E125" s="189"/>
      <c r="F125" s="42">
        <f>+F122-F124</f>
        <v>0</v>
      </c>
      <c r="G125" s="42">
        <f>+F125+G122-G124+F127</f>
        <v>0</v>
      </c>
      <c r="H125" s="42">
        <f t="shared" ref="H125:AN125" si="61">+G125+H122-H124+G127</f>
        <v>0</v>
      </c>
      <c r="I125" s="42">
        <f t="shared" si="61"/>
        <v>0</v>
      </c>
      <c r="J125" s="42">
        <f t="shared" si="61"/>
        <v>0</v>
      </c>
      <c r="K125" s="42">
        <f t="shared" si="61"/>
        <v>0</v>
      </c>
      <c r="L125" s="42">
        <f t="shared" si="61"/>
        <v>0</v>
      </c>
      <c r="M125" s="42">
        <f t="shared" si="61"/>
        <v>0</v>
      </c>
      <c r="N125" s="42">
        <f t="shared" si="61"/>
        <v>0</v>
      </c>
      <c r="O125" s="42">
        <f t="shared" si="61"/>
        <v>0</v>
      </c>
      <c r="P125" s="42">
        <f t="shared" si="61"/>
        <v>0</v>
      </c>
      <c r="Q125" s="42">
        <f t="shared" si="61"/>
        <v>0</v>
      </c>
      <c r="R125" s="42">
        <f t="shared" si="61"/>
        <v>0</v>
      </c>
      <c r="S125" s="42">
        <f t="shared" si="61"/>
        <v>937.59899999999993</v>
      </c>
      <c r="T125" s="42">
        <f t="shared" si="61"/>
        <v>4270.5470759999998</v>
      </c>
      <c r="U125" s="42">
        <f t="shared" si="61"/>
        <v>7021.8295038239994</v>
      </c>
      <c r="V125" s="42">
        <f t="shared" si="61"/>
        <v>7631.1159372508864</v>
      </c>
      <c r="W125" s="42">
        <f t="shared" si="61"/>
        <v>6893.8082273638356</v>
      </c>
      <c r="X125" s="42">
        <f t="shared" si="61"/>
        <v>5787.8466625332594</v>
      </c>
      <c r="Y125" s="42">
        <f t="shared" si="61"/>
        <v>4681.8850977026832</v>
      </c>
      <c r="Z125" s="42">
        <f t="shared" si="61"/>
        <v>3711.8160339377528</v>
      </c>
      <c r="AA125" s="42">
        <f t="shared" si="61"/>
        <v>3085.6595305620331</v>
      </c>
      <c r="AB125" s="42">
        <f t="shared" si="61"/>
        <v>2360.3433144856431</v>
      </c>
      <c r="AC125" s="42">
        <f t="shared" si="61"/>
        <v>1332.0334008009208</v>
      </c>
      <c r="AD125" s="42">
        <f t="shared" si="61"/>
        <v>273.81778978618991</v>
      </c>
      <c r="AE125" s="42">
        <f t="shared" si="61"/>
        <v>0</v>
      </c>
      <c r="AF125" s="42">
        <f t="shared" si="61"/>
        <v>0</v>
      </c>
      <c r="AG125" s="42">
        <f t="shared" si="61"/>
        <v>0</v>
      </c>
      <c r="AH125" s="42">
        <f t="shared" si="61"/>
        <v>0</v>
      </c>
      <c r="AI125" s="42">
        <f t="shared" si="61"/>
        <v>0</v>
      </c>
      <c r="AJ125" s="42">
        <f t="shared" si="61"/>
        <v>0</v>
      </c>
      <c r="AK125" s="42">
        <f t="shared" si="61"/>
        <v>0</v>
      </c>
      <c r="AL125" s="42">
        <f t="shared" si="61"/>
        <v>0</v>
      </c>
      <c r="AM125" s="42">
        <f t="shared" si="61"/>
        <v>0</v>
      </c>
      <c r="AN125" s="42">
        <f t="shared" si="61"/>
        <v>0</v>
      </c>
      <c r="AO125" s="47"/>
      <c r="AP125" s="28"/>
    </row>
    <row r="126" spans="1:42" s="26" customFormat="1" ht="15.75" customHeight="1" x14ac:dyDescent="0.25">
      <c r="A126" s="13"/>
      <c r="C126" s="26" t="s">
        <v>196</v>
      </c>
      <c r="D126" s="84">
        <f>Dashboard!D24</f>
        <v>4.8000000000000001E-2</v>
      </c>
      <c r="E126" s="98">
        <f>SUM(F126:AN126)</f>
        <v>2303.4384755638657</v>
      </c>
      <c r="F126" s="42">
        <f>+$D$126*F125</f>
        <v>0</v>
      </c>
      <c r="G126" s="42">
        <f>+$D$126*((F125+G125)/2)</f>
        <v>0</v>
      </c>
      <c r="H126" s="42">
        <f t="shared" ref="H126:AN126" si="62">+$D$126*((G125+H125)/2)</f>
        <v>0</v>
      </c>
      <c r="I126" s="42">
        <f t="shared" si="62"/>
        <v>0</v>
      </c>
      <c r="J126" s="42">
        <f t="shared" si="62"/>
        <v>0</v>
      </c>
      <c r="K126" s="42">
        <f t="shared" si="62"/>
        <v>0</v>
      </c>
      <c r="L126" s="42">
        <f t="shared" si="62"/>
        <v>0</v>
      </c>
      <c r="M126" s="42">
        <f t="shared" si="62"/>
        <v>0</v>
      </c>
      <c r="N126" s="42">
        <f t="shared" si="62"/>
        <v>0</v>
      </c>
      <c r="O126" s="42">
        <f t="shared" si="62"/>
        <v>0</v>
      </c>
      <c r="P126" s="42">
        <f t="shared" si="62"/>
        <v>0</v>
      </c>
      <c r="Q126" s="42">
        <f t="shared" si="62"/>
        <v>0</v>
      </c>
      <c r="R126" s="42">
        <f t="shared" si="62"/>
        <v>0</v>
      </c>
      <c r="S126" s="42">
        <f t="shared" si="62"/>
        <v>22.502375999999998</v>
      </c>
      <c r="T126" s="42">
        <f t="shared" si="62"/>
        <v>124.99550582400001</v>
      </c>
      <c r="U126" s="42">
        <f t="shared" si="62"/>
        <v>271.01703791577597</v>
      </c>
      <c r="V126" s="42">
        <f t="shared" si="62"/>
        <v>351.67069058579727</v>
      </c>
      <c r="W126" s="42">
        <f t="shared" si="62"/>
        <v>348.59817995075332</v>
      </c>
      <c r="X126" s="42">
        <f t="shared" si="62"/>
        <v>304.35971735753026</v>
      </c>
      <c r="Y126" s="42">
        <f t="shared" si="62"/>
        <v>251.27356224566265</v>
      </c>
      <c r="Z126" s="42">
        <f t="shared" si="62"/>
        <v>201.44882715937044</v>
      </c>
      <c r="AA126" s="42">
        <f t="shared" si="62"/>
        <v>163.13941354799488</v>
      </c>
      <c r="AB126" s="42">
        <f t="shared" si="62"/>
        <v>130.70406828114423</v>
      </c>
      <c r="AC126" s="42">
        <f t="shared" si="62"/>
        <v>88.617041166877542</v>
      </c>
      <c r="AD126" s="42">
        <f t="shared" si="62"/>
        <v>38.540428574090662</v>
      </c>
      <c r="AE126" s="42">
        <f t="shared" si="62"/>
        <v>6.5716269548685577</v>
      </c>
      <c r="AF126" s="42">
        <f t="shared" si="62"/>
        <v>0</v>
      </c>
      <c r="AG126" s="42">
        <f t="shared" si="62"/>
        <v>0</v>
      </c>
      <c r="AH126" s="42">
        <f t="shared" si="62"/>
        <v>0</v>
      </c>
      <c r="AI126" s="42">
        <f t="shared" si="62"/>
        <v>0</v>
      </c>
      <c r="AJ126" s="42">
        <f t="shared" si="62"/>
        <v>0</v>
      </c>
      <c r="AK126" s="42">
        <f t="shared" si="62"/>
        <v>0</v>
      </c>
      <c r="AL126" s="42">
        <f t="shared" si="62"/>
        <v>0</v>
      </c>
      <c r="AM126" s="42">
        <f t="shared" si="62"/>
        <v>0</v>
      </c>
      <c r="AN126" s="42">
        <f t="shared" si="62"/>
        <v>0</v>
      </c>
      <c r="AO126" s="27"/>
      <c r="AP126" s="28"/>
    </row>
    <row r="127" spans="1:42" s="26" customFormat="1" ht="15.75" customHeight="1" x14ac:dyDescent="0.25">
      <c r="A127" s="13"/>
      <c r="B127" s="13"/>
      <c r="C127" s="43" t="s">
        <v>198</v>
      </c>
      <c r="D127" s="43"/>
      <c r="E127" s="85">
        <f>SUM(F127:AN127)</f>
        <v>418.51491973977596</v>
      </c>
      <c r="F127" s="41">
        <f t="shared" ref="F127:AN127" si="63">IF(F3&lt;0,F126,0)</f>
        <v>0</v>
      </c>
      <c r="G127" s="41">
        <f t="shared" si="63"/>
        <v>0</v>
      </c>
      <c r="H127" s="41">
        <f t="shared" si="63"/>
        <v>0</v>
      </c>
      <c r="I127" s="41">
        <f t="shared" si="63"/>
        <v>0</v>
      </c>
      <c r="J127" s="41">
        <f t="shared" si="63"/>
        <v>0</v>
      </c>
      <c r="K127" s="41">
        <f t="shared" si="63"/>
        <v>0</v>
      </c>
      <c r="L127" s="41">
        <f t="shared" si="63"/>
        <v>0</v>
      </c>
      <c r="M127" s="41">
        <f t="shared" si="63"/>
        <v>0</v>
      </c>
      <c r="N127" s="41">
        <f t="shared" si="63"/>
        <v>0</v>
      </c>
      <c r="O127" s="41">
        <f t="shared" si="63"/>
        <v>0</v>
      </c>
      <c r="P127" s="41">
        <f t="shared" si="63"/>
        <v>0</v>
      </c>
      <c r="Q127" s="41">
        <f t="shared" si="63"/>
        <v>0</v>
      </c>
      <c r="R127" s="41">
        <f t="shared" si="63"/>
        <v>0</v>
      </c>
      <c r="S127" s="41">
        <f t="shared" si="63"/>
        <v>22.502375999999998</v>
      </c>
      <c r="T127" s="41">
        <f t="shared" si="63"/>
        <v>124.99550582400001</v>
      </c>
      <c r="U127" s="41">
        <f t="shared" si="63"/>
        <v>271.01703791577597</v>
      </c>
      <c r="V127" s="41">
        <f t="shared" si="63"/>
        <v>0</v>
      </c>
      <c r="W127" s="41">
        <f t="shared" si="63"/>
        <v>0</v>
      </c>
      <c r="X127" s="41">
        <f t="shared" si="63"/>
        <v>0</v>
      </c>
      <c r="Y127" s="41">
        <f t="shared" si="63"/>
        <v>0</v>
      </c>
      <c r="Z127" s="41">
        <f t="shared" si="63"/>
        <v>0</v>
      </c>
      <c r="AA127" s="41">
        <f t="shared" si="63"/>
        <v>0</v>
      </c>
      <c r="AB127" s="41">
        <f t="shared" si="63"/>
        <v>0</v>
      </c>
      <c r="AC127" s="41">
        <f t="shared" si="63"/>
        <v>0</v>
      </c>
      <c r="AD127" s="41">
        <f t="shared" si="63"/>
        <v>0</v>
      </c>
      <c r="AE127" s="41">
        <f t="shared" si="63"/>
        <v>0</v>
      </c>
      <c r="AF127" s="41">
        <f t="shared" si="63"/>
        <v>0</v>
      </c>
      <c r="AG127" s="41">
        <f t="shared" si="63"/>
        <v>0</v>
      </c>
      <c r="AH127" s="41">
        <f t="shared" si="63"/>
        <v>0</v>
      </c>
      <c r="AI127" s="41">
        <f t="shared" si="63"/>
        <v>0</v>
      </c>
      <c r="AJ127" s="41">
        <f t="shared" si="63"/>
        <v>0</v>
      </c>
      <c r="AK127" s="41">
        <f t="shared" si="63"/>
        <v>0</v>
      </c>
      <c r="AL127" s="41">
        <f t="shared" si="63"/>
        <v>0</v>
      </c>
      <c r="AM127" s="41">
        <f t="shared" si="63"/>
        <v>0</v>
      </c>
      <c r="AN127" s="41">
        <f t="shared" si="63"/>
        <v>0</v>
      </c>
      <c r="AO127" s="27"/>
      <c r="AP127" s="28"/>
    </row>
    <row r="128" spans="1:42" s="26" customFormat="1" ht="15.75" customHeight="1" x14ac:dyDescent="0.25">
      <c r="A128" s="13"/>
      <c r="C128" s="26" t="s">
        <v>199</v>
      </c>
      <c r="D128" s="84"/>
      <c r="E128" s="98">
        <f>SUM(F128:AN128)</f>
        <v>1884.9235558240896</v>
      </c>
      <c r="F128" s="42">
        <f>+F126-F127</f>
        <v>0</v>
      </c>
      <c r="G128" s="42">
        <f t="shared" ref="G128:AN128" si="64">+G126-G127</f>
        <v>0</v>
      </c>
      <c r="H128" s="42">
        <f t="shared" si="64"/>
        <v>0</v>
      </c>
      <c r="I128" s="42">
        <f t="shared" si="64"/>
        <v>0</v>
      </c>
      <c r="J128" s="42">
        <f t="shared" si="64"/>
        <v>0</v>
      </c>
      <c r="K128" s="42">
        <f t="shared" si="64"/>
        <v>0</v>
      </c>
      <c r="L128" s="42">
        <f t="shared" si="64"/>
        <v>0</v>
      </c>
      <c r="M128" s="42">
        <f t="shared" si="64"/>
        <v>0</v>
      </c>
      <c r="N128" s="42">
        <f t="shared" si="64"/>
        <v>0</v>
      </c>
      <c r="O128" s="42">
        <f t="shared" si="64"/>
        <v>0</v>
      </c>
      <c r="P128" s="42">
        <f t="shared" si="64"/>
        <v>0</v>
      </c>
      <c r="Q128" s="42">
        <f t="shared" si="64"/>
        <v>0</v>
      </c>
      <c r="R128" s="42">
        <f t="shared" si="64"/>
        <v>0</v>
      </c>
      <c r="S128" s="42">
        <f t="shared" si="64"/>
        <v>0</v>
      </c>
      <c r="T128" s="42">
        <f t="shared" si="64"/>
        <v>0</v>
      </c>
      <c r="U128" s="42">
        <f t="shared" si="64"/>
        <v>0</v>
      </c>
      <c r="V128" s="42">
        <f t="shared" si="64"/>
        <v>351.67069058579727</v>
      </c>
      <c r="W128" s="42">
        <f t="shared" si="64"/>
        <v>348.59817995075332</v>
      </c>
      <c r="X128" s="42">
        <f t="shared" si="64"/>
        <v>304.35971735753026</v>
      </c>
      <c r="Y128" s="42">
        <f t="shared" si="64"/>
        <v>251.27356224566265</v>
      </c>
      <c r="Z128" s="42">
        <f t="shared" si="64"/>
        <v>201.44882715937044</v>
      </c>
      <c r="AA128" s="42">
        <f t="shared" si="64"/>
        <v>163.13941354799488</v>
      </c>
      <c r="AB128" s="42">
        <f t="shared" si="64"/>
        <v>130.70406828114423</v>
      </c>
      <c r="AC128" s="42">
        <f t="shared" si="64"/>
        <v>88.617041166877542</v>
      </c>
      <c r="AD128" s="42">
        <f t="shared" si="64"/>
        <v>38.540428574090662</v>
      </c>
      <c r="AE128" s="42">
        <f t="shared" si="64"/>
        <v>6.5716269548685577</v>
      </c>
      <c r="AF128" s="42">
        <f t="shared" si="64"/>
        <v>0</v>
      </c>
      <c r="AG128" s="42">
        <f t="shared" si="64"/>
        <v>0</v>
      </c>
      <c r="AH128" s="42">
        <f t="shared" si="64"/>
        <v>0</v>
      </c>
      <c r="AI128" s="42">
        <f t="shared" si="64"/>
        <v>0</v>
      </c>
      <c r="AJ128" s="42">
        <f t="shared" si="64"/>
        <v>0</v>
      </c>
      <c r="AK128" s="42">
        <f t="shared" si="64"/>
        <v>0</v>
      </c>
      <c r="AL128" s="42">
        <f t="shared" si="64"/>
        <v>0</v>
      </c>
      <c r="AM128" s="42">
        <f t="shared" si="64"/>
        <v>0</v>
      </c>
      <c r="AN128" s="42">
        <f t="shared" si="64"/>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161</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279</v>
      </c>
      <c r="D131" s="102"/>
      <c r="E131" s="99">
        <f>SUM(F131:AN131)</f>
        <v>26634.848938302788</v>
      </c>
      <c r="F131" s="37">
        <f t="shared" ref="F131:AN131" si="65">+F75-F76-F56-F62-F54-F128-F86-F87</f>
        <v>-333.76000000000005</v>
      </c>
      <c r="G131" s="37">
        <f t="shared" si="65"/>
        <v>0</v>
      </c>
      <c r="H131" s="37">
        <f t="shared" si="65"/>
        <v>0</v>
      </c>
      <c r="I131" s="37">
        <f t="shared" si="65"/>
        <v>0</v>
      </c>
      <c r="J131" s="37">
        <f t="shared" si="65"/>
        <v>0</v>
      </c>
      <c r="K131" s="37">
        <f t="shared" si="65"/>
        <v>0</v>
      </c>
      <c r="L131" s="37">
        <f t="shared" si="65"/>
        <v>0</v>
      </c>
      <c r="M131" s="37">
        <f t="shared" si="65"/>
        <v>0</v>
      </c>
      <c r="N131" s="37">
        <f t="shared" si="65"/>
        <v>-272.22299999999996</v>
      </c>
      <c r="O131" s="37">
        <f t="shared" si="65"/>
        <v>0</v>
      </c>
      <c r="P131" s="37">
        <f t="shared" si="65"/>
        <v>0</v>
      </c>
      <c r="Q131" s="37">
        <f t="shared" si="65"/>
        <v>0</v>
      </c>
      <c r="R131" s="37">
        <f t="shared" si="65"/>
        <v>0</v>
      </c>
      <c r="S131" s="37">
        <f t="shared" si="65"/>
        <v>-300.53685999999999</v>
      </c>
      <c r="T131" s="37">
        <f t="shared" si="65"/>
        <v>-1061.1262979999999</v>
      </c>
      <c r="U131" s="37">
        <f t="shared" si="65"/>
        <v>-841.82686307999995</v>
      </c>
      <c r="V131" s="37">
        <f t="shared" si="65"/>
        <v>-577.53298955004641</v>
      </c>
      <c r="W131" s="37">
        <f t="shared" si="65"/>
        <v>1459.0282953313988</v>
      </c>
      <c r="X131" s="37">
        <f t="shared" si="65"/>
        <v>2837.045455431225</v>
      </c>
      <c r="Y131" s="37">
        <f t="shared" si="65"/>
        <v>2952.9597139988678</v>
      </c>
      <c r="Z131" s="37">
        <f t="shared" si="65"/>
        <v>2943.1163436396023</v>
      </c>
      <c r="AA131" s="37">
        <f t="shared" si="65"/>
        <v>2733.6024110919248</v>
      </c>
      <c r="AB131" s="37">
        <f t="shared" si="65"/>
        <v>2923.0128874036163</v>
      </c>
      <c r="AC131" s="37">
        <f t="shared" si="65"/>
        <v>3309.0333348722083</v>
      </c>
      <c r="AD131" s="37">
        <f t="shared" si="65"/>
        <v>3309.9278441588795</v>
      </c>
      <c r="AE131" s="37">
        <f t="shared" si="65"/>
        <v>2797.6311136079103</v>
      </c>
      <c r="AF131" s="37">
        <f t="shared" si="65"/>
        <v>2080.9623009023499</v>
      </c>
      <c r="AG131" s="37">
        <f t="shared" si="65"/>
        <v>1645.6349563037261</v>
      </c>
      <c r="AH131" s="37">
        <f t="shared" si="65"/>
        <v>1029.9002921911278</v>
      </c>
      <c r="AI131" s="37">
        <f t="shared" si="65"/>
        <v>0</v>
      </c>
      <c r="AJ131" s="37">
        <f t="shared" si="65"/>
        <v>0</v>
      </c>
      <c r="AK131" s="37">
        <f t="shared" si="65"/>
        <v>0</v>
      </c>
      <c r="AL131" s="37">
        <f t="shared" si="65"/>
        <v>0</v>
      </c>
      <c r="AM131" s="37">
        <f t="shared" si="65"/>
        <v>0</v>
      </c>
      <c r="AN131" s="37">
        <f t="shared" si="65"/>
        <v>0</v>
      </c>
      <c r="AO131" s="47"/>
      <c r="AP131" s="50"/>
    </row>
    <row r="132" spans="1:42" s="26" customFormat="1" ht="15.75" customHeight="1" x14ac:dyDescent="0.25">
      <c r="A132" s="13"/>
      <c r="B132"/>
      <c r="C132" t="s">
        <v>280</v>
      </c>
      <c r="D132"/>
      <c r="E132" s="85"/>
      <c r="F132" s="5">
        <f t="shared" ref="F132:AN132" si="66">IF(F131&lt;0,F131,0)</f>
        <v>-333.76000000000005</v>
      </c>
      <c r="G132" s="5">
        <f t="shared" si="66"/>
        <v>0</v>
      </c>
      <c r="H132" s="5">
        <f t="shared" si="66"/>
        <v>0</v>
      </c>
      <c r="I132" s="5">
        <f t="shared" si="66"/>
        <v>0</v>
      </c>
      <c r="J132" s="5">
        <f t="shared" si="66"/>
        <v>0</v>
      </c>
      <c r="K132" s="5">
        <f t="shared" si="66"/>
        <v>0</v>
      </c>
      <c r="L132" s="5">
        <f t="shared" si="66"/>
        <v>0</v>
      </c>
      <c r="M132" s="5">
        <f t="shared" si="66"/>
        <v>0</v>
      </c>
      <c r="N132" s="5">
        <f t="shared" si="66"/>
        <v>-272.22299999999996</v>
      </c>
      <c r="O132" s="5">
        <f t="shared" si="66"/>
        <v>0</v>
      </c>
      <c r="P132" s="5">
        <f t="shared" si="66"/>
        <v>0</v>
      </c>
      <c r="Q132" s="5">
        <f t="shared" si="66"/>
        <v>0</v>
      </c>
      <c r="R132" s="5">
        <f t="shared" si="66"/>
        <v>0</v>
      </c>
      <c r="S132" s="5">
        <f t="shared" si="66"/>
        <v>-300.53685999999999</v>
      </c>
      <c r="T132" s="5">
        <f t="shared" si="66"/>
        <v>-1061.1262979999999</v>
      </c>
      <c r="U132" s="5">
        <f t="shared" si="66"/>
        <v>-841.82686307999995</v>
      </c>
      <c r="V132" s="5">
        <f t="shared" si="66"/>
        <v>-577.53298955004641</v>
      </c>
      <c r="W132" s="5">
        <f t="shared" si="66"/>
        <v>0</v>
      </c>
      <c r="X132" s="5">
        <f t="shared" si="66"/>
        <v>0</v>
      </c>
      <c r="Y132" s="5">
        <f t="shared" si="66"/>
        <v>0</v>
      </c>
      <c r="Z132" s="5">
        <f t="shared" si="66"/>
        <v>0</v>
      </c>
      <c r="AA132" s="5">
        <f t="shared" si="66"/>
        <v>0</v>
      </c>
      <c r="AB132" s="5">
        <f t="shared" si="66"/>
        <v>0</v>
      </c>
      <c r="AC132" s="5">
        <f t="shared" si="66"/>
        <v>0</v>
      </c>
      <c r="AD132" s="5">
        <f t="shared" si="66"/>
        <v>0</v>
      </c>
      <c r="AE132" s="5">
        <f t="shared" si="66"/>
        <v>0</v>
      </c>
      <c r="AF132" s="5">
        <f t="shared" si="66"/>
        <v>0</v>
      </c>
      <c r="AG132" s="5">
        <f t="shared" si="66"/>
        <v>0</v>
      </c>
      <c r="AH132" s="5">
        <f t="shared" si="66"/>
        <v>0</v>
      </c>
      <c r="AI132" s="5">
        <f t="shared" si="66"/>
        <v>0</v>
      </c>
      <c r="AJ132" s="5">
        <f t="shared" si="66"/>
        <v>0</v>
      </c>
      <c r="AK132" s="5">
        <f t="shared" si="66"/>
        <v>0</v>
      </c>
      <c r="AL132" s="5">
        <f t="shared" si="66"/>
        <v>0</v>
      </c>
      <c r="AM132" s="5">
        <f t="shared" si="66"/>
        <v>0</v>
      </c>
      <c r="AN132" s="5">
        <f t="shared" si="66"/>
        <v>0</v>
      </c>
      <c r="AO132" s="27"/>
      <c r="AP132" s="28"/>
    </row>
    <row r="133" spans="1:42" s="26" customFormat="1" ht="15.75" customHeight="1" x14ac:dyDescent="0.25">
      <c r="A133" s="13"/>
      <c r="B133"/>
      <c r="C133" t="s">
        <v>281</v>
      </c>
      <c r="D133"/>
      <c r="E133" s="119"/>
      <c r="F133" s="5">
        <f>+F132</f>
        <v>-333.76000000000005</v>
      </c>
      <c r="G133" s="5">
        <f t="shared" ref="G133:AN133" si="67">+G132+F135</f>
        <v>-333.76000000000005</v>
      </c>
      <c r="H133" s="5">
        <f t="shared" si="67"/>
        <v>-333.76000000000005</v>
      </c>
      <c r="I133" s="5">
        <f t="shared" si="67"/>
        <v>-333.76000000000005</v>
      </c>
      <c r="J133" s="5">
        <f t="shared" si="67"/>
        <v>-333.76000000000005</v>
      </c>
      <c r="K133" s="5">
        <f t="shared" si="67"/>
        <v>-333.76000000000005</v>
      </c>
      <c r="L133" s="5">
        <f t="shared" si="67"/>
        <v>-333.76000000000005</v>
      </c>
      <c r="M133" s="5">
        <f t="shared" si="67"/>
        <v>-333.76000000000005</v>
      </c>
      <c r="N133" s="5">
        <f t="shared" si="67"/>
        <v>-605.98299999999995</v>
      </c>
      <c r="O133" s="5">
        <f t="shared" si="67"/>
        <v>-605.98299999999995</v>
      </c>
      <c r="P133" s="5">
        <f t="shared" si="67"/>
        <v>-605.98299999999995</v>
      </c>
      <c r="Q133" s="5">
        <f t="shared" si="67"/>
        <v>-605.98299999999995</v>
      </c>
      <c r="R133" s="5">
        <f t="shared" si="67"/>
        <v>-605.98299999999995</v>
      </c>
      <c r="S133" s="5">
        <f t="shared" si="67"/>
        <v>-906.51985999999988</v>
      </c>
      <c r="T133" s="5">
        <f t="shared" si="67"/>
        <v>-1967.6461579999998</v>
      </c>
      <c r="U133" s="5">
        <f t="shared" si="67"/>
        <v>-2809.4730210799999</v>
      </c>
      <c r="V133" s="5">
        <f t="shared" si="67"/>
        <v>-3387.0060106300461</v>
      </c>
      <c r="W133" s="5">
        <f t="shared" si="67"/>
        <v>-3387.0060106300461</v>
      </c>
      <c r="X133" s="5">
        <f t="shared" si="67"/>
        <v>-1927.9777152986474</v>
      </c>
      <c r="Y133" s="5">
        <f t="shared" si="67"/>
        <v>0</v>
      </c>
      <c r="Z133" s="5">
        <f t="shared" si="67"/>
        <v>0</v>
      </c>
      <c r="AA133" s="5">
        <f t="shared" si="67"/>
        <v>0</v>
      </c>
      <c r="AB133" s="5">
        <f t="shared" si="67"/>
        <v>0</v>
      </c>
      <c r="AC133" s="5">
        <f t="shared" si="67"/>
        <v>0</v>
      </c>
      <c r="AD133" s="5">
        <f t="shared" si="67"/>
        <v>0</v>
      </c>
      <c r="AE133" s="5">
        <f t="shared" si="67"/>
        <v>0</v>
      </c>
      <c r="AF133" s="5">
        <f t="shared" si="67"/>
        <v>0</v>
      </c>
      <c r="AG133" s="5">
        <f t="shared" si="67"/>
        <v>0</v>
      </c>
      <c r="AH133" s="5">
        <f t="shared" si="67"/>
        <v>0</v>
      </c>
      <c r="AI133" s="5">
        <f t="shared" si="67"/>
        <v>0</v>
      </c>
      <c r="AJ133" s="5">
        <f t="shared" si="67"/>
        <v>0</v>
      </c>
      <c r="AK133" s="5">
        <f t="shared" si="67"/>
        <v>0</v>
      </c>
      <c r="AL133" s="5">
        <f t="shared" si="67"/>
        <v>0</v>
      </c>
      <c r="AM133" s="5">
        <f t="shared" si="67"/>
        <v>0</v>
      </c>
      <c r="AN133" s="5">
        <f t="shared" si="67"/>
        <v>0</v>
      </c>
      <c r="AO133" s="27"/>
      <c r="AP133" s="28"/>
    </row>
    <row r="134" spans="1:42" s="26" customFormat="1" ht="15.75" customHeight="1" x14ac:dyDescent="0.25">
      <c r="A134" s="13"/>
      <c r="B134"/>
      <c r="C134" t="s">
        <v>282</v>
      </c>
      <c r="D134"/>
      <c r="E134" s="119"/>
      <c r="F134" s="5">
        <f t="shared" ref="F134:AN134" si="68">IF(F131&lt;0,0,IF(F131&gt;-F133,F133,-F131))</f>
        <v>0</v>
      </c>
      <c r="G134" s="5">
        <f t="shared" si="68"/>
        <v>0</v>
      </c>
      <c r="H134" s="5">
        <f t="shared" si="68"/>
        <v>0</v>
      </c>
      <c r="I134" s="5">
        <f t="shared" si="68"/>
        <v>0</v>
      </c>
      <c r="J134" s="5">
        <f t="shared" si="68"/>
        <v>0</v>
      </c>
      <c r="K134" s="5">
        <f t="shared" si="68"/>
        <v>0</v>
      </c>
      <c r="L134" s="5">
        <f t="shared" si="68"/>
        <v>0</v>
      </c>
      <c r="M134" s="5">
        <f t="shared" si="68"/>
        <v>0</v>
      </c>
      <c r="N134" s="5">
        <f t="shared" si="68"/>
        <v>0</v>
      </c>
      <c r="O134" s="5">
        <f t="shared" si="68"/>
        <v>0</v>
      </c>
      <c r="P134" s="5">
        <f t="shared" si="68"/>
        <v>0</v>
      </c>
      <c r="Q134" s="5">
        <f t="shared" si="68"/>
        <v>0</v>
      </c>
      <c r="R134" s="5">
        <f t="shared" si="68"/>
        <v>0</v>
      </c>
      <c r="S134" s="5">
        <f t="shared" si="68"/>
        <v>0</v>
      </c>
      <c r="T134" s="5">
        <f t="shared" si="68"/>
        <v>0</v>
      </c>
      <c r="U134" s="5">
        <f t="shared" si="68"/>
        <v>0</v>
      </c>
      <c r="V134" s="5">
        <f t="shared" si="68"/>
        <v>0</v>
      </c>
      <c r="W134" s="5">
        <f t="shared" si="68"/>
        <v>-1459.0282953313988</v>
      </c>
      <c r="X134" s="5">
        <f t="shared" si="68"/>
        <v>-1927.9777152986474</v>
      </c>
      <c r="Y134" s="5">
        <f t="shared" si="68"/>
        <v>0</v>
      </c>
      <c r="Z134" s="5">
        <f t="shared" si="68"/>
        <v>0</v>
      </c>
      <c r="AA134" s="5">
        <f t="shared" si="68"/>
        <v>0</v>
      </c>
      <c r="AB134" s="5">
        <f t="shared" si="68"/>
        <v>0</v>
      </c>
      <c r="AC134" s="5">
        <f t="shared" si="68"/>
        <v>0</v>
      </c>
      <c r="AD134" s="5">
        <f t="shared" si="68"/>
        <v>0</v>
      </c>
      <c r="AE134" s="5">
        <f t="shared" si="68"/>
        <v>0</v>
      </c>
      <c r="AF134" s="5">
        <f t="shared" si="68"/>
        <v>0</v>
      </c>
      <c r="AG134" s="5">
        <f t="shared" si="68"/>
        <v>0</v>
      </c>
      <c r="AH134" s="5">
        <f t="shared" si="68"/>
        <v>0</v>
      </c>
      <c r="AI134" s="5">
        <f t="shared" si="68"/>
        <v>0</v>
      </c>
      <c r="AJ134" s="5">
        <f t="shared" si="68"/>
        <v>0</v>
      </c>
      <c r="AK134" s="5">
        <f t="shared" si="68"/>
        <v>0</v>
      </c>
      <c r="AL134" s="5">
        <f t="shared" si="68"/>
        <v>0</v>
      </c>
      <c r="AM134" s="5">
        <f t="shared" si="68"/>
        <v>0</v>
      </c>
      <c r="AN134" s="5">
        <f t="shared" si="68"/>
        <v>0</v>
      </c>
      <c r="AO134" s="27"/>
      <c r="AP134" s="28"/>
    </row>
    <row r="135" spans="1:42" s="26" customFormat="1" ht="15.75" customHeight="1" x14ac:dyDescent="0.25">
      <c r="A135" s="13"/>
      <c r="B135"/>
      <c r="C135" t="s">
        <v>204</v>
      </c>
      <c r="D135"/>
      <c r="E135" s="119"/>
      <c r="F135" s="5">
        <f t="shared" ref="F135:AN135" si="69">+F133-F134</f>
        <v>-333.76000000000005</v>
      </c>
      <c r="G135" s="5">
        <f t="shared" si="69"/>
        <v>-333.76000000000005</v>
      </c>
      <c r="H135" s="5">
        <f t="shared" si="69"/>
        <v>-333.76000000000005</v>
      </c>
      <c r="I135" s="5">
        <f t="shared" si="69"/>
        <v>-333.76000000000005</v>
      </c>
      <c r="J135" s="5">
        <f t="shared" si="69"/>
        <v>-333.76000000000005</v>
      </c>
      <c r="K135" s="5">
        <f t="shared" si="69"/>
        <v>-333.76000000000005</v>
      </c>
      <c r="L135" s="5">
        <f t="shared" si="69"/>
        <v>-333.76000000000005</v>
      </c>
      <c r="M135" s="5">
        <f t="shared" si="69"/>
        <v>-333.76000000000005</v>
      </c>
      <c r="N135" s="5">
        <f t="shared" si="69"/>
        <v>-605.98299999999995</v>
      </c>
      <c r="O135" s="5">
        <f t="shared" si="69"/>
        <v>-605.98299999999995</v>
      </c>
      <c r="P135" s="5">
        <f t="shared" si="69"/>
        <v>-605.98299999999995</v>
      </c>
      <c r="Q135" s="5">
        <f t="shared" si="69"/>
        <v>-605.98299999999995</v>
      </c>
      <c r="R135" s="5">
        <f t="shared" si="69"/>
        <v>-605.98299999999995</v>
      </c>
      <c r="S135" s="5">
        <f t="shared" si="69"/>
        <v>-906.51985999999988</v>
      </c>
      <c r="T135" s="5">
        <f t="shared" si="69"/>
        <v>-1967.6461579999998</v>
      </c>
      <c r="U135" s="5">
        <f t="shared" si="69"/>
        <v>-2809.4730210799999</v>
      </c>
      <c r="V135" s="5">
        <f t="shared" si="69"/>
        <v>-3387.0060106300461</v>
      </c>
      <c r="W135" s="5">
        <f t="shared" si="69"/>
        <v>-1927.9777152986474</v>
      </c>
      <c r="X135" s="5">
        <f t="shared" si="69"/>
        <v>0</v>
      </c>
      <c r="Y135" s="5">
        <f t="shared" si="69"/>
        <v>0</v>
      </c>
      <c r="Z135" s="5">
        <f t="shared" si="69"/>
        <v>0</v>
      </c>
      <c r="AA135" s="5">
        <f t="shared" si="69"/>
        <v>0</v>
      </c>
      <c r="AB135" s="5">
        <f t="shared" si="69"/>
        <v>0</v>
      </c>
      <c r="AC135" s="5">
        <f t="shared" si="69"/>
        <v>0</v>
      </c>
      <c r="AD135" s="5">
        <f t="shared" si="69"/>
        <v>0</v>
      </c>
      <c r="AE135" s="5">
        <f t="shared" si="69"/>
        <v>0</v>
      </c>
      <c r="AF135" s="5">
        <f t="shared" si="69"/>
        <v>0</v>
      </c>
      <c r="AG135" s="5">
        <f t="shared" si="69"/>
        <v>0</v>
      </c>
      <c r="AH135" s="5">
        <f t="shared" si="69"/>
        <v>0</v>
      </c>
      <c r="AI135" s="5">
        <f t="shared" si="69"/>
        <v>0</v>
      </c>
      <c r="AJ135" s="5">
        <f t="shared" si="69"/>
        <v>0</v>
      </c>
      <c r="AK135" s="5">
        <f t="shared" si="69"/>
        <v>0</v>
      </c>
      <c r="AL135" s="5">
        <f t="shared" si="69"/>
        <v>0</v>
      </c>
      <c r="AM135" s="5">
        <f t="shared" si="69"/>
        <v>0</v>
      </c>
      <c r="AN135" s="5">
        <f t="shared" si="69"/>
        <v>0</v>
      </c>
      <c r="AO135" s="27"/>
      <c r="AP135" s="28"/>
    </row>
    <row r="136" spans="1:42" s="128" customFormat="1" ht="15.75" customHeight="1" x14ac:dyDescent="0.25">
      <c r="C136" s="128" t="s">
        <v>283</v>
      </c>
      <c r="E136" s="98">
        <f>SUM(F136:AN136)</f>
        <v>26634.848938302788</v>
      </c>
      <c r="F136" s="97">
        <f t="shared" ref="F136:AN136" si="70">IF(F131&lt;0,0,F131+F134)</f>
        <v>0</v>
      </c>
      <c r="G136" s="97">
        <f t="shared" si="70"/>
        <v>0</v>
      </c>
      <c r="H136" s="97">
        <f t="shared" si="70"/>
        <v>0</v>
      </c>
      <c r="I136" s="97">
        <f t="shared" si="70"/>
        <v>0</v>
      </c>
      <c r="J136" s="97">
        <f t="shared" si="70"/>
        <v>0</v>
      </c>
      <c r="K136" s="97">
        <f t="shared" si="70"/>
        <v>0</v>
      </c>
      <c r="L136" s="97">
        <f t="shared" si="70"/>
        <v>0</v>
      </c>
      <c r="M136" s="97">
        <f t="shared" si="70"/>
        <v>0</v>
      </c>
      <c r="N136" s="97">
        <f t="shared" si="70"/>
        <v>0</v>
      </c>
      <c r="O136" s="97">
        <f t="shared" si="70"/>
        <v>0</v>
      </c>
      <c r="P136" s="97">
        <f t="shared" si="70"/>
        <v>0</v>
      </c>
      <c r="Q136" s="97">
        <f t="shared" si="70"/>
        <v>0</v>
      </c>
      <c r="R136" s="97">
        <f t="shared" si="70"/>
        <v>0</v>
      </c>
      <c r="S136" s="97">
        <f t="shared" si="70"/>
        <v>0</v>
      </c>
      <c r="T136" s="97">
        <f t="shared" si="70"/>
        <v>0</v>
      </c>
      <c r="U136" s="97">
        <f t="shared" si="70"/>
        <v>0</v>
      </c>
      <c r="V136" s="97">
        <f t="shared" si="70"/>
        <v>0</v>
      </c>
      <c r="W136" s="97">
        <f t="shared" si="70"/>
        <v>0</v>
      </c>
      <c r="X136" s="97">
        <f t="shared" si="70"/>
        <v>909.06774013257768</v>
      </c>
      <c r="Y136" s="97">
        <f t="shared" si="70"/>
        <v>2952.9597139988678</v>
      </c>
      <c r="Z136" s="97">
        <f t="shared" si="70"/>
        <v>2943.1163436396023</v>
      </c>
      <c r="AA136" s="97">
        <f t="shared" si="70"/>
        <v>2733.6024110919248</v>
      </c>
      <c r="AB136" s="97">
        <f t="shared" si="70"/>
        <v>2923.0128874036163</v>
      </c>
      <c r="AC136" s="97">
        <f t="shared" si="70"/>
        <v>3309.0333348722083</v>
      </c>
      <c r="AD136" s="97">
        <f t="shared" si="70"/>
        <v>3309.9278441588795</v>
      </c>
      <c r="AE136" s="97">
        <f t="shared" si="70"/>
        <v>2797.6311136079103</v>
      </c>
      <c r="AF136" s="97">
        <f t="shared" si="70"/>
        <v>2080.9623009023499</v>
      </c>
      <c r="AG136" s="97">
        <f t="shared" si="70"/>
        <v>1645.6349563037261</v>
      </c>
      <c r="AH136" s="97">
        <f t="shared" si="70"/>
        <v>1029.9002921911278</v>
      </c>
      <c r="AI136" s="97">
        <f t="shared" si="70"/>
        <v>0</v>
      </c>
      <c r="AJ136" s="97">
        <f t="shared" si="70"/>
        <v>0</v>
      </c>
      <c r="AK136" s="97">
        <f t="shared" si="70"/>
        <v>0</v>
      </c>
      <c r="AL136" s="97">
        <f t="shared" si="70"/>
        <v>0</v>
      </c>
      <c r="AM136" s="97">
        <f t="shared" si="70"/>
        <v>0</v>
      </c>
      <c r="AN136" s="97">
        <f t="shared" si="70"/>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292"/>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159</v>
      </c>
      <c r="E138" s="85">
        <f>SUM(F138:AN138)</f>
        <v>522.25193996672147</v>
      </c>
      <c r="F138" s="41">
        <f>IF(F136&lt;0,0,0.0196078431372549*F136)</f>
        <v>0</v>
      </c>
      <c r="G138" s="41">
        <f t="shared" ref="G138:AN138" si="71">IF(G136&lt;0,0,0.0196078431372549*G136)</f>
        <v>0</v>
      </c>
      <c r="H138" s="41">
        <f t="shared" si="71"/>
        <v>0</v>
      </c>
      <c r="I138" s="41">
        <f t="shared" si="71"/>
        <v>0</v>
      </c>
      <c r="J138" s="41">
        <f t="shared" si="71"/>
        <v>0</v>
      </c>
      <c r="K138" s="41">
        <f t="shared" si="71"/>
        <v>0</v>
      </c>
      <c r="L138" s="41">
        <f t="shared" si="71"/>
        <v>0</v>
      </c>
      <c r="M138" s="41">
        <f t="shared" si="71"/>
        <v>0</v>
      </c>
      <c r="N138" s="41">
        <f t="shared" si="71"/>
        <v>0</v>
      </c>
      <c r="O138" s="41">
        <f t="shared" si="71"/>
        <v>0</v>
      </c>
      <c r="P138" s="41">
        <f t="shared" si="71"/>
        <v>0</v>
      </c>
      <c r="Q138" s="41">
        <f t="shared" si="71"/>
        <v>0</v>
      </c>
      <c r="R138" s="41">
        <f t="shared" si="71"/>
        <v>0</v>
      </c>
      <c r="S138" s="41">
        <f t="shared" si="71"/>
        <v>0</v>
      </c>
      <c r="T138" s="41">
        <f t="shared" si="71"/>
        <v>0</v>
      </c>
      <c r="U138" s="41">
        <f t="shared" si="71"/>
        <v>0</v>
      </c>
      <c r="V138" s="41">
        <f t="shared" si="71"/>
        <v>0</v>
      </c>
      <c r="W138" s="41">
        <f t="shared" si="71"/>
        <v>0</v>
      </c>
      <c r="X138" s="41">
        <f t="shared" si="71"/>
        <v>17.824857649658387</v>
      </c>
      <c r="Y138" s="41">
        <f t="shared" si="71"/>
        <v>57.9011708627229</v>
      </c>
      <c r="Z138" s="41">
        <f t="shared" si="71"/>
        <v>57.708163600776516</v>
      </c>
      <c r="AA138" s="41">
        <f t="shared" si="71"/>
        <v>53.600047276312246</v>
      </c>
      <c r="AB138" s="41">
        <f t="shared" si="71"/>
        <v>57.313978184384631</v>
      </c>
      <c r="AC138" s="41">
        <f t="shared" si="71"/>
        <v>64.883006566121736</v>
      </c>
      <c r="AD138" s="41">
        <f t="shared" si="71"/>
        <v>64.900545963899603</v>
      </c>
      <c r="AE138" s="41">
        <f t="shared" si="71"/>
        <v>54.855512031527653</v>
      </c>
      <c r="AF138" s="41">
        <f t="shared" si="71"/>
        <v>40.80318237063431</v>
      </c>
      <c r="AG138" s="41">
        <f t="shared" si="71"/>
        <v>32.267352084386786</v>
      </c>
      <c r="AH138" s="41">
        <f t="shared" si="71"/>
        <v>20.194123376296623</v>
      </c>
      <c r="AI138" s="41">
        <f t="shared" si="71"/>
        <v>0</v>
      </c>
      <c r="AJ138" s="41">
        <f t="shared" si="71"/>
        <v>0</v>
      </c>
      <c r="AK138" s="41">
        <f t="shared" si="71"/>
        <v>0</v>
      </c>
      <c r="AL138" s="41">
        <f t="shared" si="71"/>
        <v>0</v>
      </c>
      <c r="AM138" s="41">
        <f t="shared" si="71"/>
        <v>0</v>
      </c>
      <c r="AN138" s="41">
        <f t="shared" si="71"/>
        <v>0</v>
      </c>
      <c r="AO138" s="32"/>
      <c r="AP138" s="28"/>
    </row>
    <row r="139" spans="1:42" ht="15.75" customHeight="1" x14ac:dyDescent="0.25">
      <c r="C139" s="20" t="s">
        <v>160</v>
      </c>
      <c r="E139" s="98">
        <f>SUM(F139:AN139)</f>
        <v>26112.59699833607</v>
      </c>
      <c r="F139" s="53">
        <f>+F136-F138</f>
        <v>0</v>
      </c>
      <c r="G139" s="53">
        <f t="shared" ref="G139:AN139" si="72">+G136-G138</f>
        <v>0</v>
      </c>
      <c r="H139" s="53">
        <f t="shared" si="72"/>
        <v>0</v>
      </c>
      <c r="I139" s="53">
        <f t="shared" si="72"/>
        <v>0</v>
      </c>
      <c r="J139" s="53">
        <f t="shared" si="72"/>
        <v>0</v>
      </c>
      <c r="K139" s="53">
        <f t="shared" si="72"/>
        <v>0</v>
      </c>
      <c r="L139" s="53">
        <f t="shared" si="72"/>
        <v>0</v>
      </c>
      <c r="M139" s="53">
        <f t="shared" si="72"/>
        <v>0</v>
      </c>
      <c r="N139" s="53">
        <f t="shared" si="72"/>
        <v>0</v>
      </c>
      <c r="O139" s="53">
        <f t="shared" si="72"/>
        <v>0</v>
      </c>
      <c r="P139" s="53">
        <f t="shared" si="72"/>
        <v>0</v>
      </c>
      <c r="Q139" s="53">
        <f t="shared" si="72"/>
        <v>0</v>
      </c>
      <c r="R139" s="53">
        <f t="shared" si="72"/>
        <v>0</v>
      </c>
      <c r="S139" s="53">
        <f t="shared" si="72"/>
        <v>0</v>
      </c>
      <c r="T139" s="53">
        <f t="shared" si="72"/>
        <v>0</v>
      </c>
      <c r="U139" s="53">
        <f t="shared" si="72"/>
        <v>0</v>
      </c>
      <c r="V139" s="53">
        <f t="shared" si="72"/>
        <v>0</v>
      </c>
      <c r="W139" s="53">
        <f t="shared" si="72"/>
        <v>0</v>
      </c>
      <c r="X139" s="53">
        <f t="shared" si="72"/>
        <v>891.2428824829193</v>
      </c>
      <c r="Y139" s="53">
        <f t="shared" si="72"/>
        <v>2895.0585431361446</v>
      </c>
      <c r="Z139" s="53">
        <f t="shared" si="72"/>
        <v>2885.4081800388258</v>
      </c>
      <c r="AA139" s="53">
        <f t="shared" si="72"/>
        <v>2680.0023638156126</v>
      </c>
      <c r="AB139" s="53">
        <f t="shared" si="72"/>
        <v>2865.6989092192316</v>
      </c>
      <c r="AC139" s="53">
        <f t="shared" si="72"/>
        <v>3244.1503283060865</v>
      </c>
      <c r="AD139" s="53">
        <f t="shared" si="72"/>
        <v>3245.0272981949797</v>
      </c>
      <c r="AE139" s="53">
        <f t="shared" si="72"/>
        <v>2742.7756015763825</v>
      </c>
      <c r="AF139" s="53">
        <f t="shared" si="72"/>
        <v>2040.1591185317156</v>
      </c>
      <c r="AG139" s="53">
        <f t="shared" si="72"/>
        <v>1613.3676042193392</v>
      </c>
      <c r="AH139" s="53">
        <f t="shared" si="72"/>
        <v>1009.7061688148312</v>
      </c>
      <c r="AI139" s="53">
        <f t="shared" si="72"/>
        <v>0</v>
      </c>
      <c r="AJ139" s="53">
        <f t="shared" si="72"/>
        <v>0</v>
      </c>
      <c r="AK139" s="53">
        <f t="shared" si="72"/>
        <v>0</v>
      </c>
      <c r="AL139" s="53">
        <f t="shared" si="72"/>
        <v>0</v>
      </c>
      <c r="AM139" s="53">
        <f t="shared" si="72"/>
        <v>0</v>
      </c>
      <c r="AN139" s="53">
        <f t="shared" si="72"/>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162</v>
      </c>
      <c r="D141" s="93">
        <f>+Dashboard!F34</f>
        <v>0.5</v>
      </c>
      <c r="E141" s="85">
        <f>SUM(F141:AN141)</f>
        <v>4222.6328128826253</v>
      </c>
      <c r="F141" s="41">
        <f t="shared" ref="F141:AN141" si="73">+F65*$D141</f>
        <v>0</v>
      </c>
      <c r="G141" s="41">
        <f t="shared" si="73"/>
        <v>0</v>
      </c>
      <c r="H141" s="41">
        <f t="shared" si="73"/>
        <v>0</v>
      </c>
      <c r="I141" s="41">
        <f t="shared" si="73"/>
        <v>0</v>
      </c>
      <c r="J141" s="41">
        <f t="shared" si="73"/>
        <v>0</v>
      </c>
      <c r="K141" s="41">
        <f t="shared" si="73"/>
        <v>0</v>
      </c>
      <c r="L141" s="41">
        <f t="shared" si="73"/>
        <v>0</v>
      </c>
      <c r="M141" s="41">
        <f t="shared" si="73"/>
        <v>0</v>
      </c>
      <c r="N141" s="41">
        <f t="shared" si="73"/>
        <v>0</v>
      </c>
      <c r="O141" s="41">
        <f t="shared" si="73"/>
        <v>0</v>
      </c>
      <c r="P141" s="41">
        <f t="shared" si="73"/>
        <v>0</v>
      </c>
      <c r="Q141" s="41">
        <f t="shared" si="73"/>
        <v>0</v>
      </c>
      <c r="R141" s="41">
        <f t="shared" si="73"/>
        <v>0</v>
      </c>
      <c r="S141" s="41">
        <f t="shared" si="73"/>
        <v>501.67540799999995</v>
      </c>
      <c r="T141" s="41">
        <f t="shared" si="73"/>
        <v>1771.3000943999998</v>
      </c>
      <c r="U141" s="41">
        <f t="shared" si="73"/>
        <v>1405.2314082239998</v>
      </c>
      <c r="V141" s="41">
        <f t="shared" si="73"/>
        <v>286.66720727769598</v>
      </c>
      <c r="W141" s="41">
        <f t="shared" si="73"/>
        <v>0</v>
      </c>
      <c r="X141" s="41">
        <f t="shared" si="73"/>
        <v>0</v>
      </c>
      <c r="Y141" s="41">
        <f t="shared" si="73"/>
        <v>0</v>
      </c>
      <c r="Z141" s="41">
        <f t="shared" si="73"/>
        <v>32.614200255754973</v>
      </c>
      <c r="AA141" s="41">
        <f t="shared" si="73"/>
        <v>115.15321474916563</v>
      </c>
      <c r="AB141" s="41">
        <f t="shared" si="73"/>
        <v>91.354883701004738</v>
      </c>
      <c r="AC141" s="41">
        <f t="shared" si="73"/>
        <v>18.636396275004966</v>
      </c>
      <c r="AD141" s="41">
        <f t="shared" si="73"/>
        <v>0</v>
      </c>
      <c r="AE141" s="41">
        <f t="shared" si="73"/>
        <v>0</v>
      </c>
      <c r="AF141" s="41">
        <f t="shared" si="73"/>
        <v>0</v>
      </c>
      <c r="AG141" s="41">
        <f t="shared" si="73"/>
        <v>0</v>
      </c>
      <c r="AH141" s="41">
        <f t="shared" si="73"/>
        <v>0</v>
      </c>
      <c r="AI141" s="41">
        <f t="shared" si="73"/>
        <v>0</v>
      </c>
      <c r="AJ141" s="41">
        <f t="shared" si="73"/>
        <v>0</v>
      </c>
      <c r="AK141" s="41">
        <f t="shared" si="73"/>
        <v>0</v>
      </c>
      <c r="AL141" s="41">
        <f t="shared" si="73"/>
        <v>0</v>
      </c>
      <c r="AM141" s="41">
        <f t="shared" si="73"/>
        <v>0</v>
      </c>
      <c r="AN141" s="41">
        <f t="shared" si="73"/>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192</v>
      </c>
      <c r="D143" s="116"/>
      <c r="E143" s="99">
        <f>SUM(F143:AN143)</f>
        <v>21757.517667118078</v>
      </c>
      <c r="F143" s="41">
        <f>MAX(0.85*(F139)-F141*1.7,0)</f>
        <v>0</v>
      </c>
      <c r="G143" s="41">
        <f t="shared" ref="G143:AN143" si="74">MAX(0.85*(G139)-G141*1.7,0)</f>
        <v>0</v>
      </c>
      <c r="H143" s="41">
        <f t="shared" si="74"/>
        <v>0</v>
      </c>
      <c r="I143" s="41">
        <f t="shared" si="74"/>
        <v>0</v>
      </c>
      <c r="J143" s="41">
        <f t="shared" si="74"/>
        <v>0</v>
      </c>
      <c r="K143" s="41">
        <f t="shared" si="74"/>
        <v>0</v>
      </c>
      <c r="L143" s="41">
        <f t="shared" si="74"/>
        <v>0</v>
      </c>
      <c r="M143" s="41">
        <f t="shared" si="74"/>
        <v>0</v>
      </c>
      <c r="N143" s="41">
        <f t="shared" si="74"/>
        <v>0</v>
      </c>
      <c r="O143" s="41">
        <f>MAX(0.85*(O139)-O141*1.7,0)</f>
        <v>0</v>
      </c>
      <c r="P143" s="41">
        <f t="shared" si="74"/>
        <v>0</v>
      </c>
      <c r="Q143" s="41">
        <f t="shared" si="74"/>
        <v>0</v>
      </c>
      <c r="R143" s="41">
        <f t="shared" si="74"/>
        <v>0</v>
      </c>
      <c r="S143" s="41">
        <f t="shared" si="74"/>
        <v>0</v>
      </c>
      <c r="T143" s="41">
        <f t="shared" si="74"/>
        <v>0</v>
      </c>
      <c r="U143" s="41">
        <f t="shared" si="74"/>
        <v>0</v>
      </c>
      <c r="V143" s="41">
        <f t="shared" si="74"/>
        <v>0</v>
      </c>
      <c r="W143" s="41">
        <f t="shared" si="74"/>
        <v>0</v>
      </c>
      <c r="X143" s="41">
        <f t="shared" si="74"/>
        <v>757.55645011048136</v>
      </c>
      <c r="Y143" s="41">
        <f t="shared" si="74"/>
        <v>2460.7997616657231</v>
      </c>
      <c r="Z143" s="41">
        <f t="shared" si="74"/>
        <v>2397.1528125982181</v>
      </c>
      <c r="AA143" s="41">
        <f t="shared" si="74"/>
        <v>2082.241544169689</v>
      </c>
      <c r="AB143" s="41">
        <f t="shared" si="74"/>
        <v>2280.5407705446387</v>
      </c>
      <c r="AC143" s="41">
        <f t="shared" si="74"/>
        <v>2725.8459053926649</v>
      </c>
      <c r="AD143" s="41">
        <f t="shared" si="74"/>
        <v>2758.2732034657329</v>
      </c>
      <c r="AE143" s="41">
        <f t="shared" si="74"/>
        <v>2331.3592613399251</v>
      </c>
      <c r="AF143" s="41">
        <f t="shared" si="74"/>
        <v>1734.1352507519582</v>
      </c>
      <c r="AG143" s="41">
        <f t="shared" si="74"/>
        <v>1371.3624635864383</v>
      </c>
      <c r="AH143" s="41">
        <f t="shared" si="74"/>
        <v>858.2502434926065</v>
      </c>
      <c r="AI143" s="41">
        <f t="shared" si="74"/>
        <v>0</v>
      </c>
      <c r="AJ143" s="41">
        <f t="shared" si="74"/>
        <v>0</v>
      </c>
      <c r="AK143" s="41">
        <f t="shared" si="74"/>
        <v>0</v>
      </c>
      <c r="AL143" s="41">
        <f t="shared" si="74"/>
        <v>0</v>
      </c>
      <c r="AM143" s="41">
        <f t="shared" si="74"/>
        <v>0</v>
      </c>
      <c r="AN143" s="41">
        <f t="shared" si="74"/>
        <v>0</v>
      </c>
      <c r="AO143" s="47"/>
      <c r="AP143" s="117"/>
    </row>
    <row r="144" spans="1:42" s="49" customFormat="1" ht="15.75" customHeight="1" x14ac:dyDescent="0.25">
      <c r="A144" s="48"/>
      <c r="B144" s="48"/>
      <c r="C144" s="43" t="s">
        <v>164</v>
      </c>
      <c r="D144" s="102"/>
      <c r="E144" s="99">
        <f>SUM(F144:AN144)</f>
        <v>62806.780286159679</v>
      </c>
      <c r="F144" s="41">
        <f>(F103+F141+F70)</f>
        <v>0</v>
      </c>
      <c r="G144" s="41">
        <f t="shared" ref="G144:AN144" si="75">(G103+G141+G70+F145)</f>
        <v>0</v>
      </c>
      <c r="H144" s="41">
        <f t="shared" si="75"/>
        <v>0</v>
      </c>
      <c r="I144" s="41">
        <f t="shared" si="75"/>
        <v>0</v>
      </c>
      <c r="J144" s="41">
        <f t="shared" si="75"/>
        <v>0</v>
      </c>
      <c r="K144" s="41">
        <f t="shared" si="75"/>
        <v>0</v>
      </c>
      <c r="L144" s="41">
        <f t="shared" si="75"/>
        <v>0</v>
      </c>
      <c r="M144" s="41">
        <f t="shared" si="75"/>
        <v>0</v>
      </c>
      <c r="N144" s="41">
        <f t="shared" si="75"/>
        <v>0</v>
      </c>
      <c r="O144" s="41">
        <f t="shared" si="75"/>
        <v>0</v>
      </c>
      <c r="P144" s="41">
        <f t="shared" si="75"/>
        <v>0</v>
      </c>
      <c r="Q144" s="41">
        <f t="shared" si="75"/>
        <v>0</v>
      </c>
      <c r="R144" s="41">
        <f t="shared" si="75"/>
        <v>0</v>
      </c>
      <c r="S144" s="41">
        <f t="shared" si="75"/>
        <v>501.67540799999995</v>
      </c>
      <c r="T144" s="41">
        <f t="shared" si="75"/>
        <v>2272.9755023999996</v>
      </c>
      <c r="U144" s="41">
        <f t="shared" si="75"/>
        <v>3678.2069106239996</v>
      </c>
      <c r="V144" s="41">
        <f t="shared" si="75"/>
        <v>5564.2171260079849</v>
      </c>
      <c r="W144" s="41">
        <f t="shared" si="75"/>
        <v>7201.1864610806379</v>
      </c>
      <c r="X144" s="41">
        <f t="shared" si="75"/>
        <v>8865.3335270309744</v>
      </c>
      <c r="Y144" s="41">
        <f t="shared" si="75"/>
        <v>9773.828325615892</v>
      </c>
      <c r="Z144" s="41">
        <f t="shared" si="75"/>
        <v>9026.9450296124232</v>
      </c>
      <c r="AA144" s="41">
        <f t="shared" si="75"/>
        <v>6888.9611868675929</v>
      </c>
      <c r="AB144" s="41">
        <f t="shared" si="75"/>
        <v>5081.779129144018</v>
      </c>
      <c r="AC144" s="41">
        <f t="shared" si="75"/>
        <v>3014.976072840821</v>
      </c>
      <c r="AD144" s="41">
        <f t="shared" si="75"/>
        <v>485.24446611812016</v>
      </c>
      <c r="AE144" s="41">
        <f t="shared" si="75"/>
        <v>175.8580300678907</v>
      </c>
      <c r="AF144" s="41">
        <f t="shared" si="75"/>
        <v>119.33426546458088</v>
      </c>
      <c r="AG144" s="41">
        <f t="shared" si="75"/>
        <v>81.584353610761895</v>
      </c>
      <c r="AH144" s="41">
        <f t="shared" si="75"/>
        <v>74.674491673979119</v>
      </c>
      <c r="AI144" s="41">
        <f t="shared" si="75"/>
        <v>1.1368683772161603E-13</v>
      </c>
      <c r="AJ144" s="41">
        <f t="shared" si="75"/>
        <v>1.1368683772161603E-13</v>
      </c>
      <c r="AK144" s="41">
        <f t="shared" si="75"/>
        <v>1.1368683772161603E-13</v>
      </c>
      <c r="AL144" s="41">
        <f t="shared" si="75"/>
        <v>1.1368683772161603E-13</v>
      </c>
      <c r="AM144" s="41">
        <f t="shared" si="75"/>
        <v>1.1368683772161603E-13</v>
      </c>
      <c r="AN144" s="41">
        <f t="shared" si="75"/>
        <v>1.1368683772161603E-13</v>
      </c>
      <c r="AO144" s="47"/>
      <c r="AP144" s="50"/>
    </row>
    <row r="145" spans="1:42" s="54" customFormat="1" ht="15.75" customHeight="1" x14ac:dyDescent="0.25">
      <c r="A145" s="115"/>
      <c r="B145" s="115"/>
      <c r="C145" s="20" t="s">
        <v>165</v>
      </c>
      <c r="D145" s="116"/>
      <c r="E145" s="189">
        <f>SUM(F145:AN145)</f>
        <v>49165.947434742935</v>
      </c>
      <c r="F145" s="42">
        <f>+IF(F143&lt;F144,F144-F143,0)</f>
        <v>0</v>
      </c>
      <c r="G145" s="42">
        <f t="shared" ref="G145:AN145" si="76">+IF(G143&lt;G144,G144-G143,0)</f>
        <v>0</v>
      </c>
      <c r="H145" s="42">
        <f t="shared" si="76"/>
        <v>0</v>
      </c>
      <c r="I145" s="42">
        <f t="shared" si="76"/>
        <v>0</v>
      </c>
      <c r="J145" s="42">
        <f t="shared" si="76"/>
        <v>0</v>
      </c>
      <c r="K145" s="42">
        <f t="shared" si="76"/>
        <v>0</v>
      </c>
      <c r="L145" s="42">
        <f t="shared" si="76"/>
        <v>0</v>
      </c>
      <c r="M145" s="42">
        <f t="shared" si="76"/>
        <v>0</v>
      </c>
      <c r="N145" s="42">
        <f t="shared" si="76"/>
        <v>0</v>
      </c>
      <c r="O145" s="42">
        <f t="shared" si="76"/>
        <v>0</v>
      </c>
      <c r="P145" s="42">
        <f t="shared" si="76"/>
        <v>0</v>
      </c>
      <c r="Q145" s="42">
        <f t="shared" si="76"/>
        <v>0</v>
      </c>
      <c r="R145" s="42">
        <f t="shared" si="76"/>
        <v>0</v>
      </c>
      <c r="S145" s="42">
        <f t="shared" si="76"/>
        <v>501.67540799999995</v>
      </c>
      <c r="T145" s="42">
        <f t="shared" si="76"/>
        <v>2272.9755023999996</v>
      </c>
      <c r="U145" s="42">
        <f t="shared" si="76"/>
        <v>3678.2069106239996</v>
      </c>
      <c r="V145" s="42">
        <f t="shared" si="76"/>
        <v>5564.2171260079849</v>
      </c>
      <c r="W145" s="42">
        <f t="shared" si="76"/>
        <v>7201.1864610806379</v>
      </c>
      <c r="X145" s="42">
        <f t="shared" si="76"/>
        <v>8107.7770769204926</v>
      </c>
      <c r="Y145" s="42">
        <f t="shared" si="76"/>
        <v>7313.028563950169</v>
      </c>
      <c r="Z145" s="42">
        <f t="shared" si="76"/>
        <v>6629.7922170142047</v>
      </c>
      <c r="AA145" s="42">
        <f t="shared" si="76"/>
        <v>4806.7196426979044</v>
      </c>
      <c r="AB145" s="42">
        <f t="shared" si="76"/>
        <v>2801.2383585993794</v>
      </c>
      <c r="AC145" s="42">
        <f t="shared" si="76"/>
        <v>289.13016744815604</v>
      </c>
      <c r="AD145" s="42">
        <f t="shared" si="76"/>
        <v>0</v>
      </c>
      <c r="AE145" s="42">
        <f t="shared" si="76"/>
        <v>0</v>
      </c>
      <c r="AF145" s="42">
        <f t="shared" si="76"/>
        <v>0</v>
      </c>
      <c r="AG145" s="42">
        <f t="shared" si="76"/>
        <v>0</v>
      </c>
      <c r="AH145" s="42">
        <f t="shared" si="76"/>
        <v>0</v>
      </c>
      <c r="AI145" s="42">
        <f t="shared" si="76"/>
        <v>1.1368683772161603E-13</v>
      </c>
      <c r="AJ145" s="42">
        <f t="shared" si="76"/>
        <v>1.1368683772161603E-13</v>
      </c>
      <c r="AK145" s="42">
        <f t="shared" si="76"/>
        <v>1.1368683772161603E-13</v>
      </c>
      <c r="AL145" s="42">
        <f t="shared" si="76"/>
        <v>1.1368683772161603E-13</v>
      </c>
      <c r="AM145" s="42">
        <f t="shared" si="76"/>
        <v>1.1368683772161603E-13</v>
      </c>
      <c r="AN145" s="161">
        <f t="shared" si="76"/>
        <v>1.1368683772161603E-13</v>
      </c>
      <c r="AO145" s="47"/>
      <c r="AP145" s="117"/>
    </row>
    <row r="146" spans="1:42" s="116" customFormat="1" ht="15.75" customHeight="1" x14ac:dyDescent="0.25">
      <c r="A146" s="162"/>
      <c r="B146" s="162"/>
      <c r="C146" s="20" t="s">
        <v>166</v>
      </c>
      <c r="E146" s="99">
        <f>SUM(F146:AN146)</f>
        <v>13640.83285141675</v>
      </c>
      <c r="F146" s="163">
        <f>MIN(F143,F144)</f>
        <v>0</v>
      </c>
      <c r="G146" s="163">
        <f t="shared" ref="G146:AN146" si="77">MIN(G143,G144)</f>
        <v>0</v>
      </c>
      <c r="H146" s="163">
        <f t="shared" si="77"/>
        <v>0</v>
      </c>
      <c r="I146" s="163">
        <f t="shared" si="77"/>
        <v>0</v>
      </c>
      <c r="J146" s="163">
        <f t="shared" si="77"/>
        <v>0</v>
      </c>
      <c r="K146" s="163">
        <f t="shared" si="77"/>
        <v>0</v>
      </c>
      <c r="L146" s="163">
        <f t="shared" si="77"/>
        <v>0</v>
      </c>
      <c r="M146" s="163">
        <f t="shared" si="77"/>
        <v>0</v>
      </c>
      <c r="N146" s="163">
        <f t="shared" si="77"/>
        <v>0</v>
      </c>
      <c r="O146" s="163">
        <f t="shared" si="77"/>
        <v>0</v>
      </c>
      <c r="P146" s="163">
        <f t="shared" si="77"/>
        <v>0</v>
      </c>
      <c r="Q146" s="163">
        <f t="shared" si="77"/>
        <v>0</v>
      </c>
      <c r="R146" s="163">
        <f t="shared" si="77"/>
        <v>0</v>
      </c>
      <c r="S146" s="163">
        <f t="shared" si="77"/>
        <v>0</v>
      </c>
      <c r="T146" s="163">
        <f t="shared" si="77"/>
        <v>0</v>
      </c>
      <c r="U146" s="163">
        <f t="shared" si="77"/>
        <v>0</v>
      </c>
      <c r="V146" s="163">
        <f t="shared" si="77"/>
        <v>0</v>
      </c>
      <c r="W146" s="163">
        <f t="shared" si="77"/>
        <v>0</v>
      </c>
      <c r="X146" s="163">
        <f t="shared" si="77"/>
        <v>757.55645011048136</v>
      </c>
      <c r="Y146" s="163">
        <f t="shared" si="77"/>
        <v>2460.7997616657231</v>
      </c>
      <c r="Z146" s="163">
        <f t="shared" si="77"/>
        <v>2397.1528125982181</v>
      </c>
      <c r="AA146" s="163">
        <f t="shared" si="77"/>
        <v>2082.241544169689</v>
      </c>
      <c r="AB146" s="163">
        <f t="shared" si="77"/>
        <v>2280.5407705446387</v>
      </c>
      <c r="AC146" s="163">
        <f t="shared" si="77"/>
        <v>2725.8459053926649</v>
      </c>
      <c r="AD146" s="163">
        <f t="shared" si="77"/>
        <v>485.24446611812016</v>
      </c>
      <c r="AE146" s="163">
        <f t="shared" si="77"/>
        <v>175.8580300678907</v>
      </c>
      <c r="AF146" s="163">
        <f t="shared" si="77"/>
        <v>119.33426546458088</v>
      </c>
      <c r="AG146" s="163">
        <f t="shared" si="77"/>
        <v>81.584353610761895</v>
      </c>
      <c r="AH146" s="163">
        <f t="shared" si="77"/>
        <v>74.674491673979119</v>
      </c>
      <c r="AI146" s="163">
        <f t="shared" si="77"/>
        <v>0</v>
      </c>
      <c r="AJ146" s="163">
        <f t="shared" si="77"/>
        <v>0</v>
      </c>
      <c r="AK146" s="163">
        <f t="shared" si="77"/>
        <v>0</v>
      </c>
      <c r="AL146" s="163">
        <f t="shared" si="77"/>
        <v>0</v>
      </c>
      <c r="AM146" s="163">
        <f t="shared" si="77"/>
        <v>0</v>
      </c>
      <c r="AN146" s="164">
        <f t="shared" si="77"/>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167</v>
      </c>
      <c r="D148" s="116"/>
      <c r="E148" s="99">
        <f>SUM(F148:AN148)</f>
        <v>12471.764146919322</v>
      </c>
      <c r="F148" s="41">
        <f>+F139-F146</f>
        <v>0</v>
      </c>
      <c r="G148" s="41">
        <f t="shared" ref="G148:AM148" si="78">+G139-G146</f>
        <v>0</v>
      </c>
      <c r="H148" s="41">
        <f t="shared" si="78"/>
        <v>0</v>
      </c>
      <c r="I148" s="41">
        <f t="shared" si="78"/>
        <v>0</v>
      </c>
      <c r="J148" s="41">
        <f t="shared" si="78"/>
        <v>0</v>
      </c>
      <c r="K148" s="41">
        <f t="shared" si="78"/>
        <v>0</v>
      </c>
      <c r="L148" s="41">
        <f t="shared" si="78"/>
        <v>0</v>
      </c>
      <c r="M148" s="41">
        <f t="shared" si="78"/>
        <v>0</v>
      </c>
      <c r="N148" s="41">
        <f t="shared" si="78"/>
        <v>0</v>
      </c>
      <c r="O148" s="41">
        <f t="shared" si="78"/>
        <v>0</v>
      </c>
      <c r="P148" s="41">
        <f t="shared" si="78"/>
        <v>0</v>
      </c>
      <c r="Q148" s="41">
        <f t="shared" si="78"/>
        <v>0</v>
      </c>
      <c r="R148" s="41">
        <f t="shared" si="78"/>
        <v>0</v>
      </c>
      <c r="S148" s="41">
        <f t="shared" si="78"/>
        <v>0</v>
      </c>
      <c r="T148" s="41">
        <f t="shared" si="78"/>
        <v>0</v>
      </c>
      <c r="U148" s="41">
        <f t="shared" si="78"/>
        <v>0</v>
      </c>
      <c r="V148" s="41">
        <f t="shared" si="78"/>
        <v>0</v>
      </c>
      <c r="W148" s="41">
        <f t="shared" si="78"/>
        <v>0</v>
      </c>
      <c r="X148" s="41">
        <f t="shared" si="78"/>
        <v>133.68643237243793</v>
      </c>
      <c r="Y148" s="41">
        <f t="shared" si="78"/>
        <v>434.25878147042158</v>
      </c>
      <c r="Z148" s="41">
        <f t="shared" si="78"/>
        <v>488.25536744060764</v>
      </c>
      <c r="AA148" s="41">
        <f t="shared" si="78"/>
        <v>597.76081964592368</v>
      </c>
      <c r="AB148" s="41">
        <f t="shared" si="78"/>
        <v>585.15813867459292</v>
      </c>
      <c r="AC148" s="41">
        <f t="shared" si="78"/>
        <v>518.3044229134216</v>
      </c>
      <c r="AD148" s="41">
        <f t="shared" si="78"/>
        <v>2759.7828320768594</v>
      </c>
      <c r="AE148" s="41">
        <f t="shared" si="78"/>
        <v>2566.9175715084921</v>
      </c>
      <c r="AF148" s="41">
        <f t="shared" si="78"/>
        <v>1920.8248530671349</v>
      </c>
      <c r="AG148" s="41">
        <f t="shared" si="78"/>
        <v>1531.7832506085774</v>
      </c>
      <c r="AH148" s="41">
        <f t="shared" si="78"/>
        <v>935.03167714085214</v>
      </c>
      <c r="AI148" s="41">
        <f t="shared" si="78"/>
        <v>0</v>
      </c>
      <c r="AJ148" s="41">
        <f t="shared" si="78"/>
        <v>0</v>
      </c>
      <c r="AK148" s="41">
        <f t="shared" si="78"/>
        <v>0</v>
      </c>
      <c r="AL148" s="41">
        <f t="shared" si="78"/>
        <v>0</v>
      </c>
      <c r="AM148" s="41">
        <f t="shared" si="78"/>
        <v>0</v>
      </c>
      <c r="AN148" s="41">
        <f>+AN139-AN146</f>
        <v>0</v>
      </c>
      <c r="AO148" s="47"/>
      <c r="AP148" s="117"/>
    </row>
    <row r="149" spans="1:42" s="26" customFormat="1" ht="15.75" customHeight="1" x14ac:dyDescent="0.25">
      <c r="A149" s="13"/>
      <c r="C149" s="26" t="s">
        <v>168</v>
      </c>
      <c r="D149" s="93">
        <f>+Dashboard!F35</f>
        <v>0.5</v>
      </c>
      <c r="E149" s="98">
        <f>SUM(F149:AN149)</f>
        <v>6235.8820734596611</v>
      </c>
      <c r="F149" s="42">
        <f>+F148*$D149+D151</f>
        <v>0</v>
      </c>
      <c r="G149" s="42">
        <f t="shared" ref="G149:AN149" si="79">+G148*$D149+F151</f>
        <v>0</v>
      </c>
      <c r="H149" s="42">
        <f t="shared" si="79"/>
        <v>0</v>
      </c>
      <c r="I149" s="42">
        <f t="shared" si="79"/>
        <v>0</v>
      </c>
      <c r="J149" s="42">
        <f t="shared" si="79"/>
        <v>0</v>
      </c>
      <c r="K149" s="42">
        <f t="shared" si="79"/>
        <v>0</v>
      </c>
      <c r="L149" s="42">
        <f t="shared" si="79"/>
        <v>0</v>
      </c>
      <c r="M149" s="42">
        <f t="shared" si="79"/>
        <v>0</v>
      </c>
      <c r="N149" s="42">
        <f t="shared" si="79"/>
        <v>0</v>
      </c>
      <c r="O149" s="42">
        <f t="shared" si="79"/>
        <v>0</v>
      </c>
      <c r="P149" s="42">
        <f t="shared" si="79"/>
        <v>0</v>
      </c>
      <c r="Q149" s="42">
        <f t="shared" si="79"/>
        <v>0</v>
      </c>
      <c r="R149" s="42">
        <f t="shared" si="79"/>
        <v>0</v>
      </c>
      <c r="S149" s="42">
        <f t="shared" si="79"/>
        <v>0</v>
      </c>
      <c r="T149" s="42">
        <f t="shared" si="79"/>
        <v>0</v>
      </c>
      <c r="U149" s="42">
        <f t="shared" si="79"/>
        <v>0</v>
      </c>
      <c r="V149" s="42">
        <f t="shared" si="79"/>
        <v>0</v>
      </c>
      <c r="W149" s="42">
        <f t="shared" si="79"/>
        <v>0</v>
      </c>
      <c r="X149" s="42">
        <f t="shared" si="79"/>
        <v>66.843216186218967</v>
      </c>
      <c r="Y149" s="42">
        <f t="shared" si="79"/>
        <v>217.12939073521079</v>
      </c>
      <c r="Z149" s="42">
        <f t="shared" si="79"/>
        <v>244.12768372030382</v>
      </c>
      <c r="AA149" s="42">
        <f t="shared" si="79"/>
        <v>298.88040982296184</v>
      </c>
      <c r="AB149" s="42">
        <f t="shared" si="79"/>
        <v>292.57906933729646</v>
      </c>
      <c r="AC149" s="42">
        <f t="shared" si="79"/>
        <v>259.1522114567108</v>
      </c>
      <c r="AD149" s="42">
        <f t="shared" si="79"/>
        <v>1379.8914160384297</v>
      </c>
      <c r="AE149" s="42">
        <f t="shared" si="79"/>
        <v>1283.458785754246</v>
      </c>
      <c r="AF149" s="42">
        <f t="shared" si="79"/>
        <v>960.41242653356744</v>
      </c>
      <c r="AG149" s="42">
        <f t="shared" si="79"/>
        <v>765.89162530428871</v>
      </c>
      <c r="AH149" s="42">
        <f t="shared" si="79"/>
        <v>467.51583857042607</v>
      </c>
      <c r="AI149" s="42">
        <f t="shared" si="79"/>
        <v>0</v>
      </c>
      <c r="AJ149" s="42">
        <f t="shared" si="79"/>
        <v>0</v>
      </c>
      <c r="AK149" s="42">
        <f t="shared" si="79"/>
        <v>0</v>
      </c>
      <c r="AL149" s="42">
        <f t="shared" si="79"/>
        <v>0</v>
      </c>
      <c r="AM149" s="42">
        <f t="shared" si="79"/>
        <v>0</v>
      </c>
      <c r="AN149" s="42">
        <f t="shared" si="79"/>
        <v>0</v>
      </c>
      <c r="AO149" s="27"/>
      <c r="AP149" s="28" t="s">
        <v>170</v>
      </c>
    </row>
    <row r="150" spans="1:42" s="54" customFormat="1" ht="15.75" customHeight="1" x14ac:dyDescent="0.25">
      <c r="A150" s="115"/>
      <c r="B150" s="115"/>
      <c r="C150" s="20" t="s">
        <v>169</v>
      </c>
      <c r="D150" s="116"/>
      <c r="E150" s="99">
        <f>SUM(F150:AN150)</f>
        <v>19101.572455592763</v>
      </c>
      <c r="F150" s="41">
        <f t="shared" ref="F150:AN150" si="80">+F77-F116</f>
        <v>0</v>
      </c>
      <c r="G150" s="41">
        <f t="shared" si="80"/>
        <v>0</v>
      </c>
      <c r="H150" s="41">
        <f t="shared" si="80"/>
        <v>0</v>
      </c>
      <c r="I150" s="41">
        <f t="shared" si="80"/>
        <v>0</v>
      </c>
      <c r="J150" s="41">
        <f t="shared" si="80"/>
        <v>0</v>
      </c>
      <c r="K150" s="41">
        <f t="shared" si="80"/>
        <v>0</v>
      </c>
      <c r="L150" s="41">
        <f t="shared" si="80"/>
        <v>0</v>
      </c>
      <c r="M150" s="41">
        <f t="shared" si="80"/>
        <v>0</v>
      </c>
      <c r="N150" s="41">
        <f t="shared" si="80"/>
        <v>0</v>
      </c>
      <c r="O150" s="41">
        <f t="shared" si="80"/>
        <v>0</v>
      </c>
      <c r="P150" s="41">
        <f t="shared" si="80"/>
        <v>0</v>
      </c>
      <c r="Q150" s="41">
        <f t="shared" si="80"/>
        <v>0</v>
      </c>
      <c r="R150" s="41">
        <f t="shared" si="80"/>
        <v>0</v>
      </c>
      <c r="S150" s="41">
        <f t="shared" si="80"/>
        <v>0</v>
      </c>
      <c r="T150" s="41">
        <f t="shared" si="80"/>
        <v>0</v>
      </c>
      <c r="U150" s="41">
        <f t="shared" si="80"/>
        <v>0</v>
      </c>
      <c r="V150" s="41">
        <f t="shared" si="80"/>
        <v>133.63261739999996</v>
      </c>
      <c r="W150" s="41">
        <f t="shared" si="80"/>
        <v>508.87300705919984</v>
      </c>
      <c r="X150" s="41">
        <f t="shared" si="80"/>
        <v>778.57570080057576</v>
      </c>
      <c r="Y150" s="41">
        <f t="shared" si="80"/>
        <v>794.14721481658717</v>
      </c>
      <c r="Z150" s="41">
        <f t="shared" si="80"/>
        <v>810.03015911291914</v>
      </c>
      <c r="AA150" s="41">
        <f t="shared" si="80"/>
        <v>826.23076229517756</v>
      </c>
      <c r="AB150" s="41">
        <f t="shared" si="80"/>
        <v>1785.9308128298753</v>
      </c>
      <c r="AC150" s="41">
        <f t="shared" si="80"/>
        <v>3202.54905807265</v>
      </c>
      <c r="AD150" s="41">
        <f t="shared" si="80"/>
        <v>3152.3539740630067</v>
      </c>
      <c r="AE150" s="41">
        <f t="shared" si="80"/>
        <v>2628.3447104948877</v>
      </c>
      <c r="AF150" s="41">
        <f t="shared" si="80"/>
        <v>1961.6280354377686</v>
      </c>
      <c r="AG150" s="41">
        <f t="shared" si="80"/>
        <v>1564.0506026929638</v>
      </c>
      <c r="AH150" s="41">
        <f t="shared" si="80"/>
        <v>955.22580051714897</v>
      </c>
      <c r="AI150" s="41">
        <f t="shared" si="80"/>
        <v>0</v>
      </c>
      <c r="AJ150" s="41">
        <f t="shared" si="80"/>
        <v>0</v>
      </c>
      <c r="AK150" s="41">
        <f t="shared" si="80"/>
        <v>0</v>
      </c>
      <c r="AL150" s="41">
        <f t="shared" si="80"/>
        <v>0</v>
      </c>
      <c r="AM150" s="41">
        <f t="shared" si="80"/>
        <v>0</v>
      </c>
      <c r="AN150" s="41">
        <f t="shared" si="80"/>
        <v>0</v>
      </c>
      <c r="AO150" s="47"/>
      <c r="AP150" s="117"/>
    </row>
    <row r="151" spans="1:42" s="54" customFormat="1" ht="15.75" customHeight="1" x14ac:dyDescent="0.25">
      <c r="A151" s="115"/>
      <c r="B151" s="115"/>
      <c r="C151" s="20" t="s">
        <v>165</v>
      </c>
      <c r="D151" s="116"/>
      <c r="E151" s="98"/>
      <c r="F151" s="42">
        <f>+IF(F150&lt;F149,F149-F150,0)</f>
        <v>0</v>
      </c>
      <c r="G151" s="42">
        <f t="shared" ref="G151:AN151" si="81">+IF(G150&lt;G149,G149-G150,0)</f>
        <v>0</v>
      </c>
      <c r="H151" s="42">
        <f t="shared" si="81"/>
        <v>0</v>
      </c>
      <c r="I151" s="42">
        <f t="shared" si="81"/>
        <v>0</v>
      </c>
      <c r="J151" s="42">
        <f t="shared" si="81"/>
        <v>0</v>
      </c>
      <c r="K151" s="42">
        <f t="shared" si="81"/>
        <v>0</v>
      </c>
      <c r="L151" s="42">
        <f t="shared" si="81"/>
        <v>0</v>
      </c>
      <c r="M151" s="42">
        <f t="shared" si="81"/>
        <v>0</v>
      </c>
      <c r="N151" s="42">
        <f t="shared" si="81"/>
        <v>0</v>
      </c>
      <c r="O151" s="42">
        <f t="shared" si="81"/>
        <v>0</v>
      </c>
      <c r="P151" s="42">
        <f t="shared" si="81"/>
        <v>0</v>
      </c>
      <c r="Q151" s="42">
        <f t="shared" si="81"/>
        <v>0</v>
      </c>
      <c r="R151" s="42">
        <f t="shared" si="81"/>
        <v>0</v>
      </c>
      <c r="S151" s="42">
        <f t="shared" si="81"/>
        <v>0</v>
      </c>
      <c r="T151" s="42">
        <f t="shared" si="81"/>
        <v>0</v>
      </c>
      <c r="U151" s="42">
        <f t="shared" si="81"/>
        <v>0</v>
      </c>
      <c r="V151" s="42">
        <f t="shared" si="81"/>
        <v>0</v>
      </c>
      <c r="W151" s="42">
        <f t="shared" si="81"/>
        <v>0</v>
      </c>
      <c r="X151" s="42">
        <f t="shared" si="81"/>
        <v>0</v>
      </c>
      <c r="Y151" s="42">
        <f t="shared" si="81"/>
        <v>0</v>
      </c>
      <c r="Z151" s="42">
        <f t="shared" si="81"/>
        <v>0</v>
      </c>
      <c r="AA151" s="42">
        <f t="shared" si="81"/>
        <v>0</v>
      </c>
      <c r="AB151" s="42">
        <f t="shared" si="81"/>
        <v>0</v>
      </c>
      <c r="AC151" s="42">
        <f t="shared" si="81"/>
        <v>0</v>
      </c>
      <c r="AD151" s="42">
        <f t="shared" si="81"/>
        <v>0</v>
      </c>
      <c r="AE151" s="42">
        <f t="shared" si="81"/>
        <v>0</v>
      </c>
      <c r="AF151" s="42">
        <f t="shared" si="81"/>
        <v>0</v>
      </c>
      <c r="AG151" s="42">
        <f t="shared" si="81"/>
        <v>0</v>
      </c>
      <c r="AH151" s="42">
        <f t="shared" si="81"/>
        <v>0</v>
      </c>
      <c r="AI151" s="42">
        <f t="shared" si="81"/>
        <v>0</v>
      </c>
      <c r="AJ151" s="42">
        <f t="shared" si="81"/>
        <v>0</v>
      </c>
      <c r="AK151" s="42">
        <f t="shared" si="81"/>
        <v>0</v>
      </c>
      <c r="AL151" s="42">
        <f t="shared" si="81"/>
        <v>0</v>
      </c>
      <c r="AM151" s="42">
        <f t="shared" si="81"/>
        <v>0</v>
      </c>
      <c r="AN151" s="42">
        <f t="shared" si="81"/>
        <v>0</v>
      </c>
      <c r="AO151" s="47"/>
      <c r="AP151" s="117"/>
    </row>
    <row r="152" spans="1:42" s="116" customFormat="1" ht="15.75" customHeight="1" x14ac:dyDescent="0.25">
      <c r="A152" s="162"/>
      <c r="B152" s="162"/>
      <c r="C152" s="20" t="s">
        <v>188</v>
      </c>
      <c r="E152" s="98">
        <f>SUM(F152:AN152)</f>
        <v>6235.8820734596611</v>
      </c>
      <c r="F152" s="163">
        <f>+F149-F151</f>
        <v>0</v>
      </c>
      <c r="G152" s="163">
        <f t="shared" ref="G152:AN152" si="82">+G149-G151</f>
        <v>0</v>
      </c>
      <c r="H152" s="163">
        <f t="shared" si="82"/>
        <v>0</v>
      </c>
      <c r="I152" s="163">
        <f t="shared" si="82"/>
        <v>0</v>
      </c>
      <c r="J152" s="163">
        <f t="shared" si="82"/>
        <v>0</v>
      </c>
      <c r="K152" s="163">
        <f t="shared" si="82"/>
        <v>0</v>
      </c>
      <c r="L152" s="163">
        <f t="shared" si="82"/>
        <v>0</v>
      </c>
      <c r="M152" s="163">
        <f t="shared" si="82"/>
        <v>0</v>
      </c>
      <c r="N152" s="163">
        <f t="shared" si="82"/>
        <v>0</v>
      </c>
      <c r="O152" s="163">
        <f t="shared" si="82"/>
        <v>0</v>
      </c>
      <c r="P152" s="163">
        <f t="shared" si="82"/>
        <v>0</v>
      </c>
      <c r="Q152" s="163">
        <f t="shared" si="82"/>
        <v>0</v>
      </c>
      <c r="R152" s="163">
        <f t="shared" si="82"/>
        <v>0</v>
      </c>
      <c r="S152" s="163">
        <f t="shared" si="82"/>
        <v>0</v>
      </c>
      <c r="T152" s="163">
        <f t="shared" si="82"/>
        <v>0</v>
      </c>
      <c r="U152" s="163">
        <f t="shared" si="82"/>
        <v>0</v>
      </c>
      <c r="V152" s="163">
        <f t="shared" si="82"/>
        <v>0</v>
      </c>
      <c r="W152" s="163">
        <f t="shared" si="82"/>
        <v>0</v>
      </c>
      <c r="X152" s="163">
        <f t="shared" si="82"/>
        <v>66.843216186218967</v>
      </c>
      <c r="Y152" s="163">
        <f t="shared" si="82"/>
        <v>217.12939073521079</v>
      </c>
      <c r="Z152" s="163">
        <f t="shared" si="82"/>
        <v>244.12768372030382</v>
      </c>
      <c r="AA152" s="163">
        <f t="shared" si="82"/>
        <v>298.88040982296184</v>
      </c>
      <c r="AB152" s="163">
        <f t="shared" si="82"/>
        <v>292.57906933729646</v>
      </c>
      <c r="AC152" s="163">
        <f t="shared" si="82"/>
        <v>259.1522114567108</v>
      </c>
      <c r="AD152" s="163">
        <f t="shared" si="82"/>
        <v>1379.8914160384297</v>
      </c>
      <c r="AE152" s="163">
        <f t="shared" si="82"/>
        <v>1283.458785754246</v>
      </c>
      <c r="AF152" s="163">
        <f t="shared" si="82"/>
        <v>960.41242653356744</v>
      </c>
      <c r="AG152" s="163">
        <f t="shared" si="82"/>
        <v>765.89162530428871</v>
      </c>
      <c r="AH152" s="163">
        <f t="shared" si="82"/>
        <v>467.51583857042607</v>
      </c>
      <c r="AI152" s="163">
        <f t="shared" si="82"/>
        <v>0</v>
      </c>
      <c r="AJ152" s="163">
        <f t="shared" si="82"/>
        <v>0</v>
      </c>
      <c r="AK152" s="163">
        <f t="shared" si="82"/>
        <v>0</v>
      </c>
      <c r="AL152" s="163">
        <f t="shared" si="82"/>
        <v>0</v>
      </c>
      <c r="AM152" s="163">
        <f t="shared" si="82"/>
        <v>0</v>
      </c>
      <c r="AN152" s="163">
        <f t="shared" si="82"/>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3">IF(F152&lt;0,F152,0)</f>
        <v>0</v>
      </c>
      <c r="G154" s="5">
        <f t="shared" si="83"/>
        <v>0</v>
      </c>
      <c r="H154" s="5">
        <f t="shared" si="83"/>
        <v>0</v>
      </c>
      <c r="I154" s="5">
        <f t="shared" si="83"/>
        <v>0</v>
      </c>
      <c r="J154" s="5">
        <f t="shared" si="83"/>
        <v>0</v>
      </c>
      <c r="K154" s="5">
        <f t="shared" si="83"/>
        <v>0</v>
      </c>
      <c r="L154" s="5">
        <f t="shared" si="83"/>
        <v>0</v>
      </c>
      <c r="M154" s="5">
        <f t="shared" si="83"/>
        <v>0</v>
      </c>
      <c r="N154" s="5">
        <f t="shared" si="83"/>
        <v>0</v>
      </c>
      <c r="O154" s="5">
        <f t="shared" si="83"/>
        <v>0</v>
      </c>
      <c r="P154" s="5">
        <f t="shared" si="83"/>
        <v>0</v>
      </c>
      <c r="Q154" s="5">
        <f t="shared" si="83"/>
        <v>0</v>
      </c>
      <c r="R154" s="5">
        <f t="shared" si="83"/>
        <v>0</v>
      </c>
      <c r="S154" s="5">
        <f t="shared" si="83"/>
        <v>0</v>
      </c>
      <c r="T154" s="5">
        <f t="shared" si="83"/>
        <v>0</v>
      </c>
      <c r="U154" s="5">
        <f t="shared" si="83"/>
        <v>0</v>
      </c>
      <c r="V154" s="5">
        <f t="shared" si="83"/>
        <v>0</v>
      </c>
      <c r="W154" s="5">
        <f t="shared" si="83"/>
        <v>0</v>
      </c>
      <c r="X154" s="5">
        <f t="shared" si="83"/>
        <v>0</v>
      </c>
      <c r="Y154" s="5">
        <f t="shared" si="83"/>
        <v>0</v>
      </c>
      <c r="Z154" s="5">
        <f t="shared" si="83"/>
        <v>0</v>
      </c>
      <c r="AA154" s="5">
        <f t="shared" si="83"/>
        <v>0</v>
      </c>
      <c r="AB154" s="5">
        <f t="shared" si="83"/>
        <v>0</v>
      </c>
      <c r="AC154" s="5">
        <f t="shared" si="83"/>
        <v>0</v>
      </c>
      <c r="AD154" s="5">
        <f t="shared" si="83"/>
        <v>0</v>
      </c>
      <c r="AE154" s="5">
        <f t="shared" si="83"/>
        <v>0</v>
      </c>
      <c r="AF154" s="5">
        <f t="shared" si="83"/>
        <v>0</v>
      </c>
      <c r="AG154" s="5">
        <f t="shared" si="83"/>
        <v>0</v>
      </c>
      <c r="AH154" s="5">
        <f t="shared" si="83"/>
        <v>0</v>
      </c>
      <c r="AI154" s="5">
        <f t="shared" si="83"/>
        <v>0</v>
      </c>
      <c r="AJ154" s="5">
        <f t="shared" si="83"/>
        <v>0</v>
      </c>
      <c r="AK154" s="5">
        <f t="shared" si="83"/>
        <v>0</v>
      </c>
      <c r="AL154" s="5">
        <f t="shared" si="83"/>
        <v>0</v>
      </c>
      <c r="AM154" s="5">
        <f t="shared" si="83"/>
        <v>0</v>
      </c>
      <c r="AN154" s="5">
        <f t="shared" si="83"/>
        <v>0</v>
      </c>
      <c r="AO154" s="27"/>
      <c r="AP154" s="28"/>
    </row>
    <row r="155" spans="1:42" s="26" customFormat="1" ht="15.75" customHeight="1" x14ac:dyDescent="0.25">
      <c r="A155" s="13"/>
      <c r="B155"/>
      <c r="C155" t="s">
        <v>4</v>
      </c>
      <c r="D155"/>
      <c r="E155" s="119"/>
      <c r="F155" s="5">
        <f>+F154</f>
        <v>0</v>
      </c>
      <c r="G155" s="5">
        <f t="shared" ref="G155:AN155" si="84">+G154+F157</f>
        <v>0</v>
      </c>
      <c r="H155" s="5">
        <f t="shared" si="84"/>
        <v>0</v>
      </c>
      <c r="I155" s="5">
        <f t="shared" si="84"/>
        <v>0</v>
      </c>
      <c r="J155" s="5">
        <f t="shared" si="84"/>
        <v>0</v>
      </c>
      <c r="K155" s="5">
        <f t="shared" si="84"/>
        <v>0</v>
      </c>
      <c r="L155" s="5">
        <f t="shared" si="84"/>
        <v>0</v>
      </c>
      <c r="M155" s="5">
        <f t="shared" si="84"/>
        <v>0</v>
      </c>
      <c r="N155" s="5">
        <f t="shared" si="84"/>
        <v>0</v>
      </c>
      <c r="O155" s="5">
        <f t="shared" si="84"/>
        <v>0</v>
      </c>
      <c r="P155" s="5">
        <f t="shared" si="84"/>
        <v>0</v>
      </c>
      <c r="Q155" s="5">
        <f t="shared" si="84"/>
        <v>0</v>
      </c>
      <c r="R155" s="5">
        <f t="shared" si="84"/>
        <v>0</v>
      </c>
      <c r="S155" s="5">
        <f t="shared" si="84"/>
        <v>0</v>
      </c>
      <c r="T155" s="5">
        <f t="shared" si="84"/>
        <v>0</v>
      </c>
      <c r="U155" s="5">
        <f t="shared" si="84"/>
        <v>0</v>
      </c>
      <c r="V155" s="5">
        <f t="shared" si="84"/>
        <v>0</v>
      </c>
      <c r="W155" s="5">
        <f t="shared" si="84"/>
        <v>0</v>
      </c>
      <c r="X155" s="5">
        <f t="shared" si="84"/>
        <v>0</v>
      </c>
      <c r="Y155" s="5">
        <f t="shared" si="84"/>
        <v>0</v>
      </c>
      <c r="Z155" s="5">
        <f t="shared" si="84"/>
        <v>0</v>
      </c>
      <c r="AA155" s="5">
        <f t="shared" si="84"/>
        <v>0</v>
      </c>
      <c r="AB155" s="5">
        <f t="shared" si="84"/>
        <v>0</v>
      </c>
      <c r="AC155" s="5">
        <f t="shared" si="84"/>
        <v>0</v>
      </c>
      <c r="AD155" s="5">
        <f t="shared" si="84"/>
        <v>0</v>
      </c>
      <c r="AE155" s="5">
        <f t="shared" si="84"/>
        <v>0</v>
      </c>
      <c r="AF155" s="5">
        <f t="shared" si="84"/>
        <v>0</v>
      </c>
      <c r="AG155" s="5">
        <f t="shared" si="84"/>
        <v>0</v>
      </c>
      <c r="AH155" s="5">
        <f t="shared" si="84"/>
        <v>0</v>
      </c>
      <c r="AI155" s="5">
        <f t="shared" si="84"/>
        <v>0</v>
      </c>
      <c r="AJ155" s="5">
        <f t="shared" si="84"/>
        <v>0</v>
      </c>
      <c r="AK155" s="5">
        <f t="shared" si="84"/>
        <v>0</v>
      </c>
      <c r="AL155" s="5">
        <f t="shared" si="84"/>
        <v>0</v>
      </c>
      <c r="AM155" s="5">
        <f t="shared" si="84"/>
        <v>0</v>
      </c>
      <c r="AN155" s="5">
        <f t="shared" si="84"/>
        <v>0</v>
      </c>
      <c r="AO155" s="27"/>
      <c r="AP155" s="28"/>
    </row>
    <row r="156" spans="1:42" s="26" customFormat="1" ht="15.75" customHeight="1" x14ac:dyDescent="0.25">
      <c r="A156" s="13"/>
      <c r="B156"/>
      <c r="C156" t="s">
        <v>5</v>
      </c>
      <c r="D156"/>
      <c r="E156" s="119"/>
      <c r="F156" s="5">
        <f t="shared" ref="F156:AN156" si="85">IF(F152&lt;0,0,IF(F152&gt;-F155,F155,-F152))</f>
        <v>0</v>
      </c>
      <c r="G156" s="5">
        <f>IF(G152&lt;0,0,IF(G152&gt;-G155,G155,-G152))</f>
        <v>0</v>
      </c>
      <c r="H156" s="5">
        <f t="shared" si="85"/>
        <v>0</v>
      </c>
      <c r="I156" s="5">
        <f t="shared" si="85"/>
        <v>0</v>
      </c>
      <c r="J156" s="5">
        <f t="shared" si="85"/>
        <v>0</v>
      </c>
      <c r="K156" s="5">
        <f t="shared" si="85"/>
        <v>0</v>
      </c>
      <c r="L156" s="5">
        <f t="shared" si="85"/>
        <v>0</v>
      </c>
      <c r="M156" s="5">
        <f t="shared" si="85"/>
        <v>0</v>
      </c>
      <c r="N156" s="5">
        <f t="shared" si="85"/>
        <v>0</v>
      </c>
      <c r="O156" s="5">
        <f t="shared" si="85"/>
        <v>0</v>
      </c>
      <c r="P156" s="5">
        <f t="shared" si="85"/>
        <v>0</v>
      </c>
      <c r="Q156" s="5">
        <f t="shared" si="85"/>
        <v>0</v>
      </c>
      <c r="R156" s="5">
        <f t="shared" si="85"/>
        <v>0</v>
      </c>
      <c r="S156" s="5">
        <f t="shared" si="85"/>
        <v>0</v>
      </c>
      <c r="T156" s="5">
        <f t="shared" si="85"/>
        <v>0</v>
      </c>
      <c r="U156" s="5">
        <f t="shared" si="85"/>
        <v>0</v>
      </c>
      <c r="V156" s="5">
        <f t="shared" si="85"/>
        <v>0</v>
      </c>
      <c r="W156" s="5">
        <f t="shared" si="85"/>
        <v>0</v>
      </c>
      <c r="X156" s="5">
        <f t="shared" si="85"/>
        <v>0</v>
      </c>
      <c r="Y156" s="5">
        <f t="shared" si="85"/>
        <v>0</v>
      </c>
      <c r="Z156" s="5">
        <f t="shared" si="85"/>
        <v>0</v>
      </c>
      <c r="AA156" s="5">
        <f t="shared" si="85"/>
        <v>0</v>
      </c>
      <c r="AB156" s="5">
        <f t="shared" si="85"/>
        <v>0</v>
      </c>
      <c r="AC156" s="5">
        <f t="shared" si="85"/>
        <v>0</v>
      </c>
      <c r="AD156" s="5">
        <f t="shared" si="85"/>
        <v>0</v>
      </c>
      <c r="AE156" s="5">
        <f t="shared" si="85"/>
        <v>0</v>
      </c>
      <c r="AF156" s="5">
        <f t="shared" si="85"/>
        <v>0</v>
      </c>
      <c r="AG156" s="5">
        <f t="shared" si="85"/>
        <v>0</v>
      </c>
      <c r="AH156" s="5">
        <f t="shared" si="85"/>
        <v>0</v>
      </c>
      <c r="AI156" s="5">
        <f t="shared" si="85"/>
        <v>0</v>
      </c>
      <c r="AJ156" s="5">
        <f t="shared" si="85"/>
        <v>0</v>
      </c>
      <c r="AK156" s="5">
        <f t="shared" si="85"/>
        <v>0</v>
      </c>
      <c r="AL156" s="5">
        <f t="shared" si="85"/>
        <v>0</v>
      </c>
      <c r="AM156" s="5">
        <f t="shared" si="85"/>
        <v>0</v>
      </c>
      <c r="AN156" s="5">
        <f t="shared" si="85"/>
        <v>0</v>
      </c>
      <c r="AO156" s="27"/>
      <c r="AP156" s="28"/>
    </row>
    <row r="157" spans="1:42" s="26" customFormat="1" ht="15.75" customHeight="1" x14ac:dyDescent="0.25">
      <c r="A157" s="13"/>
      <c r="B157"/>
      <c r="C157" t="s">
        <v>6</v>
      </c>
      <c r="D157"/>
      <c r="E157" s="119"/>
      <c r="F157" s="5">
        <f t="shared" ref="F157:AN157" si="86">+F155-F156</f>
        <v>0</v>
      </c>
      <c r="G157" s="5">
        <f t="shared" si="86"/>
        <v>0</v>
      </c>
      <c r="H157" s="5">
        <f t="shared" si="86"/>
        <v>0</v>
      </c>
      <c r="I157" s="5">
        <f t="shared" si="86"/>
        <v>0</v>
      </c>
      <c r="J157" s="5">
        <f t="shared" si="86"/>
        <v>0</v>
      </c>
      <c r="K157" s="5">
        <f t="shared" si="86"/>
        <v>0</v>
      </c>
      <c r="L157" s="5">
        <f t="shared" si="86"/>
        <v>0</v>
      </c>
      <c r="M157" s="5">
        <f t="shared" si="86"/>
        <v>0</v>
      </c>
      <c r="N157" s="5">
        <f t="shared" si="86"/>
        <v>0</v>
      </c>
      <c r="O157" s="5">
        <f t="shared" si="86"/>
        <v>0</v>
      </c>
      <c r="P157" s="5">
        <f t="shared" si="86"/>
        <v>0</v>
      </c>
      <c r="Q157" s="5">
        <f t="shared" si="86"/>
        <v>0</v>
      </c>
      <c r="R157" s="5">
        <f t="shared" si="86"/>
        <v>0</v>
      </c>
      <c r="S157" s="5">
        <f t="shared" si="86"/>
        <v>0</v>
      </c>
      <c r="T157" s="5">
        <f t="shared" si="86"/>
        <v>0</v>
      </c>
      <c r="U157" s="5">
        <f t="shared" si="86"/>
        <v>0</v>
      </c>
      <c r="V157" s="5">
        <f t="shared" si="86"/>
        <v>0</v>
      </c>
      <c r="W157" s="5">
        <f t="shared" si="86"/>
        <v>0</v>
      </c>
      <c r="X157" s="5">
        <f t="shared" si="86"/>
        <v>0</v>
      </c>
      <c r="Y157" s="5">
        <f t="shared" si="86"/>
        <v>0</v>
      </c>
      <c r="Z157" s="5">
        <f t="shared" si="86"/>
        <v>0</v>
      </c>
      <c r="AA157" s="5">
        <f t="shared" si="86"/>
        <v>0</v>
      </c>
      <c r="AB157" s="5">
        <f t="shared" si="86"/>
        <v>0</v>
      </c>
      <c r="AC157" s="5">
        <f t="shared" si="86"/>
        <v>0</v>
      </c>
      <c r="AD157" s="5">
        <f t="shared" si="86"/>
        <v>0</v>
      </c>
      <c r="AE157" s="5">
        <f t="shared" si="86"/>
        <v>0</v>
      </c>
      <c r="AF157" s="5">
        <f t="shared" si="86"/>
        <v>0</v>
      </c>
      <c r="AG157" s="5">
        <f t="shared" si="86"/>
        <v>0</v>
      </c>
      <c r="AH157" s="5">
        <f t="shared" si="86"/>
        <v>0</v>
      </c>
      <c r="AI157" s="5">
        <f t="shared" si="86"/>
        <v>0</v>
      </c>
      <c r="AJ157" s="5">
        <f t="shared" si="86"/>
        <v>0</v>
      </c>
      <c r="AK157" s="5">
        <f t="shared" si="86"/>
        <v>0</v>
      </c>
      <c r="AL157" s="5">
        <f t="shared" si="86"/>
        <v>0</v>
      </c>
      <c r="AM157" s="5">
        <f t="shared" si="86"/>
        <v>0</v>
      </c>
      <c r="AN157" s="5">
        <f t="shared" si="86"/>
        <v>0</v>
      </c>
      <c r="AO157" s="27"/>
      <c r="AP157" s="28"/>
    </row>
    <row r="158" spans="1:42" s="14" customFormat="1" ht="15.75" customHeight="1" x14ac:dyDescent="0.25">
      <c r="A158" s="13"/>
      <c r="B158" s="40"/>
      <c r="C158" s="40" t="s">
        <v>190</v>
      </c>
      <c r="D158" s="40"/>
      <c r="E158" s="98">
        <f>SUM(F158:AN158)</f>
        <v>6235.8820734596611</v>
      </c>
      <c r="F158" s="175">
        <f>IF(F152&lt;0,0,F152+F156)</f>
        <v>0</v>
      </c>
      <c r="G158" s="175">
        <f t="shared" ref="G158:AN158" si="87">IF(G152&lt;0,0,G152+G156)</f>
        <v>0</v>
      </c>
      <c r="H158" s="175">
        <f t="shared" si="87"/>
        <v>0</v>
      </c>
      <c r="I158" s="175">
        <f t="shared" si="87"/>
        <v>0</v>
      </c>
      <c r="J158" s="175">
        <f t="shared" si="87"/>
        <v>0</v>
      </c>
      <c r="K158" s="175">
        <f t="shared" si="87"/>
        <v>0</v>
      </c>
      <c r="L158" s="175">
        <f t="shared" si="87"/>
        <v>0</v>
      </c>
      <c r="M158" s="175">
        <f t="shared" si="87"/>
        <v>0</v>
      </c>
      <c r="N158" s="175">
        <f t="shared" si="87"/>
        <v>0</v>
      </c>
      <c r="O158" s="175">
        <f t="shared" si="87"/>
        <v>0</v>
      </c>
      <c r="P158" s="175">
        <f t="shared" si="87"/>
        <v>0</v>
      </c>
      <c r="Q158" s="175">
        <f t="shared" si="87"/>
        <v>0</v>
      </c>
      <c r="R158" s="175">
        <f t="shared" si="87"/>
        <v>0</v>
      </c>
      <c r="S158" s="175">
        <f t="shared" si="87"/>
        <v>0</v>
      </c>
      <c r="T158" s="175">
        <f t="shared" si="87"/>
        <v>0</v>
      </c>
      <c r="U158" s="175">
        <f t="shared" si="87"/>
        <v>0</v>
      </c>
      <c r="V158" s="175">
        <f t="shared" si="87"/>
        <v>0</v>
      </c>
      <c r="W158" s="175">
        <f t="shared" si="87"/>
        <v>0</v>
      </c>
      <c r="X158" s="175">
        <f t="shared" si="87"/>
        <v>66.843216186218967</v>
      </c>
      <c r="Y158" s="175">
        <f t="shared" si="87"/>
        <v>217.12939073521079</v>
      </c>
      <c r="Z158" s="175">
        <f t="shared" si="87"/>
        <v>244.12768372030382</v>
      </c>
      <c r="AA158" s="175">
        <f t="shared" si="87"/>
        <v>298.88040982296184</v>
      </c>
      <c r="AB158" s="175">
        <f t="shared" si="87"/>
        <v>292.57906933729646</v>
      </c>
      <c r="AC158" s="175">
        <f t="shared" si="87"/>
        <v>259.1522114567108</v>
      </c>
      <c r="AD158" s="175">
        <f t="shared" si="87"/>
        <v>1379.8914160384297</v>
      </c>
      <c r="AE158" s="175">
        <f t="shared" si="87"/>
        <v>1283.458785754246</v>
      </c>
      <c r="AF158" s="175">
        <f t="shared" si="87"/>
        <v>960.41242653356744</v>
      </c>
      <c r="AG158" s="175">
        <f t="shared" si="87"/>
        <v>765.89162530428871</v>
      </c>
      <c r="AH158" s="175">
        <f t="shared" si="87"/>
        <v>467.51583857042607</v>
      </c>
      <c r="AI158" s="175">
        <f t="shared" si="87"/>
        <v>0</v>
      </c>
      <c r="AJ158" s="175">
        <f t="shared" si="87"/>
        <v>0</v>
      </c>
      <c r="AK158" s="175">
        <f t="shared" si="87"/>
        <v>0</v>
      </c>
      <c r="AL158" s="175">
        <f t="shared" si="87"/>
        <v>0</v>
      </c>
      <c r="AM158" s="175">
        <f t="shared" si="87"/>
        <v>0</v>
      </c>
      <c r="AN158" s="175">
        <f t="shared" si="87"/>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189</v>
      </c>
      <c r="E160" s="85">
        <f>SUM(F160:AN160)</f>
        <v>6758.134013426381</v>
      </c>
      <c r="F160" s="39">
        <f>IF(F152&lt;0,0,F152+F156)+F138</f>
        <v>0</v>
      </c>
      <c r="G160" s="39">
        <f t="shared" ref="G160:AN160" si="88">IF(G152&lt;0,0,G152+G156)+G138</f>
        <v>0</v>
      </c>
      <c r="H160" s="39">
        <f t="shared" si="88"/>
        <v>0</v>
      </c>
      <c r="I160" s="39">
        <f t="shared" si="88"/>
        <v>0</v>
      </c>
      <c r="J160" s="39">
        <f t="shared" si="88"/>
        <v>0</v>
      </c>
      <c r="K160" s="39">
        <f t="shared" si="88"/>
        <v>0</v>
      </c>
      <c r="L160" s="39">
        <f t="shared" si="88"/>
        <v>0</v>
      </c>
      <c r="M160" s="39">
        <f t="shared" si="88"/>
        <v>0</v>
      </c>
      <c r="N160" s="39">
        <f t="shared" si="88"/>
        <v>0</v>
      </c>
      <c r="O160" s="39">
        <f t="shared" si="88"/>
        <v>0</v>
      </c>
      <c r="P160" s="39">
        <f t="shared" si="88"/>
        <v>0</v>
      </c>
      <c r="Q160" s="39">
        <f t="shared" si="88"/>
        <v>0</v>
      </c>
      <c r="R160" s="39">
        <f t="shared" si="88"/>
        <v>0</v>
      </c>
      <c r="S160" s="39">
        <f t="shared" si="88"/>
        <v>0</v>
      </c>
      <c r="T160" s="39">
        <f t="shared" si="88"/>
        <v>0</v>
      </c>
      <c r="U160" s="39">
        <f t="shared" si="88"/>
        <v>0</v>
      </c>
      <c r="V160" s="39">
        <f t="shared" si="88"/>
        <v>0</v>
      </c>
      <c r="W160" s="39">
        <f t="shared" si="88"/>
        <v>0</v>
      </c>
      <c r="X160" s="39">
        <f t="shared" si="88"/>
        <v>84.668073835877351</v>
      </c>
      <c r="Y160" s="39">
        <f t="shared" si="88"/>
        <v>275.03056159793368</v>
      </c>
      <c r="Z160" s="39">
        <f t="shared" si="88"/>
        <v>301.83584732108034</v>
      </c>
      <c r="AA160" s="39">
        <f t="shared" si="88"/>
        <v>352.48045709927408</v>
      </c>
      <c r="AB160" s="39">
        <f t="shared" si="88"/>
        <v>349.89304752168107</v>
      </c>
      <c r="AC160" s="39">
        <f t="shared" si="88"/>
        <v>324.03521802283251</v>
      </c>
      <c r="AD160" s="39">
        <f t="shared" si="88"/>
        <v>1444.7919620023292</v>
      </c>
      <c r="AE160" s="39">
        <f t="shared" si="88"/>
        <v>1338.3142977857738</v>
      </c>
      <c r="AF160" s="39">
        <f t="shared" si="88"/>
        <v>1001.2156089042018</v>
      </c>
      <c r="AG160" s="39">
        <f t="shared" si="88"/>
        <v>798.15897738867545</v>
      </c>
      <c r="AH160" s="39">
        <f t="shared" si="88"/>
        <v>487.70996194672267</v>
      </c>
      <c r="AI160" s="39">
        <f t="shared" si="88"/>
        <v>0</v>
      </c>
      <c r="AJ160" s="39">
        <f t="shared" si="88"/>
        <v>0</v>
      </c>
      <c r="AK160" s="39">
        <f t="shared" si="88"/>
        <v>0</v>
      </c>
      <c r="AL160" s="39">
        <f t="shared" si="88"/>
        <v>0</v>
      </c>
      <c r="AM160" s="39">
        <f t="shared" si="88"/>
        <v>0</v>
      </c>
      <c r="AN160" s="39">
        <f t="shared" si="88"/>
        <v>0</v>
      </c>
      <c r="AO160" s="35"/>
      <c r="AP160" s="28"/>
    </row>
    <row r="161" spans="1:44"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4"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4" s="116" customFormat="1" ht="15.75" customHeight="1" x14ac:dyDescent="0.25">
      <c r="A163" s="162"/>
      <c r="B163" s="162"/>
      <c r="C163" s="102" t="s">
        <v>200</v>
      </c>
      <c r="E163" s="98">
        <f>SUM(F163:AN163)</f>
        <v>12343.438442166382</v>
      </c>
      <c r="F163" s="163">
        <f t="shared" ref="F163:AN163" si="89">IF(F9=0,0,+F77-F116-F160)</f>
        <v>0</v>
      </c>
      <c r="G163" s="163">
        <f t="shared" si="89"/>
        <v>0</v>
      </c>
      <c r="H163" s="163">
        <f t="shared" si="89"/>
        <v>0</v>
      </c>
      <c r="I163" s="163">
        <f t="shared" si="89"/>
        <v>0</v>
      </c>
      <c r="J163" s="163">
        <f t="shared" si="89"/>
        <v>0</v>
      </c>
      <c r="K163" s="163">
        <f t="shared" si="89"/>
        <v>0</v>
      </c>
      <c r="L163" s="163">
        <f t="shared" si="89"/>
        <v>0</v>
      </c>
      <c r="M163" s="163">
        <f t="shared" si="89"/>
        <v>0</v>
      </c>
      <c r="N163" s="163">
        <f t="shared" si="89"/>
        <v>0</v>
      </c>
      <c r="O163" s="163">
        <f t="shared" si="89"/>
        <v>0</v>
      </c>
      <c r="P163" s="163">
        <f t="shared" si="89"/>
        <v>0</v>
      </c>
      <c r="Q163" s="163">
        <f t="shared" si="89"/>
        <v>0</v>
      </c>
      <c r="R163" s="163">
        <f t="shared" si="89"/>
        <v>0</v>
      </c>
      <c r="S163" s="163">
        <f t="shared" si="89"/>
        <v>0</v>
      </c>
      <c r="T163" s="163">
        <f t="shared" si="89"/>
        <v>0</v>
      </c>
      <c r="U163" s="163">
        <f t="shared" si="89"/>
        <v>0</v>
      </c>
      <c r="V163" s="163">
        <f t="shared" si="89"/>
        <v>133.63261739999996</v>
      </c>
      <c r="W163" s="163">
        <f t="shared" si="89"/>
        <v>508.87300705919984</v>
      </c>
      <c r="X163" s="163">
        <f t="shared" si="89"/>
        <v>693.90762696469847</v>
      </c>
      <c r="Y163" s="163">
        <f t="shared" si="89"/>
        <v>519.11665321865348</v>
      </c>
      <c r="Z163" s="163">
        <f t="shared" si="89"/>
        <v>508.1943117918388</v>
      </c>
      <c r="AA163" s="163">
        <f t="shared" si="89"/>
        <v>473.75030519590348</v>
      </c>
      <c r="AB163" s="163">
        <f t="shared" si="89"/>
        <v>1436.0377653081941</v>
      </c>
      <c r="AC163" s="163">
        <f t="shared" si="89"/>
        <v>2878.5138400498176</v>
      </c>
      <c r="AD163" s="163">
        <f t="shared" si="89"/>
        <v>1707.5620120606775</v>
      </c>
      <c r="AE163" s="163">
        <f t="shared" si="89"/>
        <v>1290.030412709114</v>
      </c>
      <c r="AF163" s="163">
        <f t="shared" si="89"/>
        <v>960.41242653356687</v>
      </c>
      <c r="AG163" s="163">
        <f t="shared" si="89"/>
        <v>765.89162530428837</v>
      </c>
      <c r="AH163" s="163">
        <f t="shared" si="89"/>
        <v>467.5158385704263</v>
      </c>
      <c r="AI163" s="163">
        <f t="shared" si="89"/>
        <v>0</v>
      </c>
      <c r="AJ163" s="163">
        <f t="shared" si="89"/>
        <v>0</v>
      </c>
      <c r="AK163" s="163">
        <f t="shared" si="89"/>
        <v>0</v>
      </c>
      <c r="AL163" s="163">
        <f t="shared" si="89"/>
        <v>0</v>
      </c>
      <c r="AM163" s="163">
        <f t="shared" si="89"/>
        <v>0</v>
      </c>
      <c r="AN163" s="163">
        <f t="shared" si="89"/>
        <v>0</v>
      </c>
      <c r="AO163" s="47"/>
      <c r="AP163" s="117"/>
    </row>
    <row r="164" spans="1:44" s="26" customFormat="1" ht="15.75" customHeight="1" x14ac:dyDescent="0.25">
      <c r="A164" s="13"/>
      <c r="B164"/>
      <c r="C164" t="s">
        <v>201</v>
      </c>
      <c r="D164"/>
      <c r="E164" s="85"/>
      <c r="F164" s="5">
        <f t="shared" ref="F164:AN164" si="90">IF(F163&lt;0,F163,0)</f>
        <v>0</v>
      </c>
      <c r="G164" s="5">
        <f t="shared" si="90"/>
        <v>0</v>
      </c>
      <c r="H164" s="5">
        <f t="shared" si="90"/>
        <v>0</v>
      </c>
      <c r="I164" s="5">
        <f t="shared" si="90"/>
        <v>0</v>
      </c>
      <c r="J164" s="5">
        <f t="shared" si="90"/>
        <v>0</v>
      </c>
      <c r="K164" s="5">
        <f t="shared" si="90"/>
        <v>0</v>
      </c>
      <c r="L164" s="5">
        <f t="shared" si="90"/>
        <v>0</v>
      </c>
      <c r="M164" s="5">
        <f t="shared" si="90"/>
        <v>0</v>
      </c>
      <c r="N164" s="5">
        <f t="shared" si="90"/>
        <v>0</v>
      </c>
      <c r="O164" s="5">
        <f t="shared" si="90"/>
        <v>0</v>
      </c>
      <c r="P164" s="5">
        <f t="shared" si="90"/>
        <v>0</v>
      </c>
      <c r="Q164" s="5">
        <f t="shared" si="90"/>
        <v>0</v>
      </c>
      <c r="R164" s="5">
        <f t="shared" si="90"/>
        <v>0</v>
      </c>
      <c r="S164" s="5">
        <f t="shared" si="90"/>
        <v>0</v>
      </c>
      <c r="T164" s="5">
        <f t="shared" si="90"/>
        <v>0</v>
      </c>
      <c r="U164" s="5">
        <f t="shared" si="90"/>
        <v>0</v>
      </c>
      <c r="V164" s="5">
        <f t="shared" si="90"/>
        <v>0</v>
      </c>
      <c r="W164" s="5">
        <f t="shared" si="90"/>
        <v>0</v>
      </c>
      <c r="X164" s="5">
        <f t="shared" si="90"/>
        <v>0</v>
      </c>
      <c r="Y164" s="5">
        <f t="shared" si="90"/>
        <v>0</v>
      </c>
      <c r="Z164" s="5">
        <f t="shared" si="90"/>
        <v>0</v>
      </c>
      <c r="AA164" s="5">
        <f t="shared" si="90"/>
        <v>0</v>
      </c>
      <c r="AB164" s="5">
        <f t="shared" si="90"/>
        <v>0</v>
      </c>
      <c r="AC164" s="5">
        <f t="shared" si="90"/>
        <v>0</v>
      </c>
      <c r="AD164" s="5">
        <f t="shared" si="90"/>
        <v>0</v>
      </c>
      <c r="AE164" s="5">
        <f t="shared" si="90"/>
        <v>0</v>
      </c>
      <c r="AF164" s="5">
        <f t="shared" si="90"/>
        <v>0</v>
      </c>
      <c r="AG164" s="5">
        <f t="shared" si="90"/>
        <v>0</v>
      </c>
      <c r="AH164" s="5">
        <f t="shared" si="90"/>
        <v>0</v>
      </c>
      <c r="AI164" s="5">
        <f t="shared" si="90"/>
        <v>0</v>
      </c>
      <c r="AJ164" s="5">
        <f t="shared" si="90"/>
        <v>0</v>
      </c>
      <c r="AK164" s="5">
        <f t="shared" si="90"/>
        <v>0</v>
      </c>
      <c r="AL164" s="5">
        <f t="shared" si="90"/>
        <v>0</v>
      </c>
      <c r="AM164" s="5">
        <f t="shared" si="90"/>
        <v>0</v>
      </c>
      <c r="AN164" s="5">
        <f t="shared" si="90"/>
        <v>0</v>
      </c>
      <c r="AO164" s="27"/>
      <c r="AP164" s="28"/>
    </row>
    <row r="165" spans="1:44" s="26" customFormat="1" ht="15.75" customHeight="1" x14ac:dyDescent="0.25">
      <c r="A165" s="13"/>
      <c r="B165"/>
      <c r="C165" t="s">
        <v>202</v>
      </c>
      <c r="D165"/>
      <c r="E165" s="119"/>
      <c r="F165" s="5">
        <f>+F164</f>
        <v>0</v>
      </c>
      <c r="G165" s="5">
        <f t="shared" ref="G165:AN165" si="91">+G164+F167</f>
        <v>0</v>
      </c>
      <c r="H165" s="5">
        <f t="shared" si="91"/>
        <v>0</v>
      </c>
      <c r="I165" s="5">
        <f t="shared" si="91"/>
        <v>0</v>
      </c>
      <c r="J165" s="5">
        <f t="shared" si="91"/>
        <v>0</v>
      </c>
      <c r="K165" s="5">
        <f t="shared" si="91"/>
        <v>0</v>
      </c>
      <c r="L165" s="5">
        <f t="shared" si="91"/>
        <v>0</v>
      </c>
      <c r="M165" s="5">
        <f t="shared" si="91"/>
        <v>0</v>
      </c>
      <c r="N165" s="5">
        <f t="shared" si="91"/>
        <v>0</v>
      </c>
      <c r="O165" s="5">
        <f t="shared" si="91"/>
        <v>0</v>
      </c>
      <c r="P165" s="5">
        <f t="shared" si="91"/>
        <v>0</v>
      </c>
      <c r="Q165" s="5">
        <f t="shared" si="91"/>
        <v>0</v>
      </c>
      <c r="R165" s="5">
        <f t="shared" si="91"/>
        <v>0</v>
      </c>
      <c r="S165" s="5">
        <f t="shared" si="91"/>
        <v>0</v>
      </c>
      <c r="T165" s="5">
        <f t="shared" si="91"/>
        <v>0</v>
      </c>
      <c r="U165" s="5">
        <f t="shared" si="91"/>
        <v>0</v>
      </c>
      <c r="V165" s="5">
        <f t="shared" si="91"/>
        <v>0</v>
      </c>
      <c r="W165" s="5">
        <f t="shared" si="91"/>
        <v>0</v>
      </c>
      <c r="X165" s="5">
        <f t="shared" si="91"/>
        <v>0</v>
      </c>
      <c r="Y165" s="5">
        <f t="shared" si="91"/>
        <v>0</v>
      </c>
      <c r="Z165" s="5">
        <f t="shared" si="91"/>
        <v>0</v>
      </c>
      <c r="AA165" s="5">
        <f t="shared" si="91"/>
        <v>0</v>
      </c>
      <c r="AB165" s="5">
        <f t="shared" si="91"/>
        <v>0</v>
      </c>
      <c r="AC165" s="5">
        <f t="shared" si="91"/>
        <v>0</v>
      </c>
      <c r="AD165" s="5">
        <f t="shared" si="91"/>
        <v>0</v>
      </c>
      <c r="AE165" s="5">
        <f t="shared" si="91"/>
        <v>0</v>
      </c>
      <c r="AF165" s="5">
        <f t="shared" si="91"/>
        <v>0</v>
      </c>
      <c r="AG165" s="5">
        <f t="shared" si="91"/>
        <v>0</v>
      </c>
      <c r="AH165" s="5">
        <f t="shared" si="91"/>
        <v>0</v>
      </c>
      <c r="AI165" s="5">
        <f t="shared" si="91"/>
        <v>0</v>
      </c>
      <c r="AJ165" s="5">
        <f t="shared" si="91"/>
        <v>0</v>
      </c>
      <c r="AK165" s="5">
        <f t="shared" si="91"/>
        <v>0</v>
      </c>
      <c r="AL165" s="5">
        <f t="shared" si="91"/>
        <v>0</v>
      </c>
      <c r="AM165" s="5">
        <f t="shared" si="91"/>
        <v>0</v>
      </c>
      <c r="AN165" s="5">
        <f t="shared" si="91"/>
        <v>0</v>
      </c>
      <c r="AO165" s="27"/>
      <c r="AP165" s="28"/>
    </row>
    <row r="166" spans="1:44" s="26" customFormat="1" ht="15.75" customHeight="1" x14ac:dyDescent="0.25">
      <c r="A166" s="13"/>
      <c r="B166"/>
      <c r="C166" t="s">
        <v>203</v>
      </c>
      <c r="D166"/>
      <c r="E166" s="119"/>
      <c r="F166" s="5">
        <f t="shared" ref="F166:AN166" si="92">IF(F163&lt;0,0,IF(F163&gt;-F165,F165,-F163))</f>
        <v>0</v>
      </c>
      <c r="G166" s="5">
        <f t="shared" si="92"/>
        <v>0</v>
      </c>
      <c r="H166" s="5">
        <f t="shared" si="92"/>
        <v>0</v>
      </c>
      <c r="I166" s="5">
        <f t="shared" si="92"/>
        <v>0</v>
      </c>
      <c r="J166" s="5">
        <f t="shared" si="92"/>
        <v>0</v>
      </c>
      <c r="K166" s="5">
        <f t="shared" si="92"/>
        <v>0</v>
      </c>
      <c r="L166" s="5">
        <f t="shared" si="92"/>
        <v>0</v>
      </c>
      <c r="M166" s="5">
        <f t="shared" si="92"/>
        <v>0</v>
      </c>
      <c r="N166" s="5">
        <f t="shared" si="92"/>
        <v>0</v>
      </c>
      <c r="O166" s="5">
        <f t="shared" si="92"/>
        <v>0</v>
      </c>
      <c r="P166" s="5">
        <f t="shared" si="92"/>
        <v>0</v>
      </c>
      <c r="Q166" s="5">
        <f t="shared" si="92"/>
        <v>0</v>
      </c>
      <c r="R166" s="5">
        <f t="shared" si="92"/>
        <v>0</v>
      </c>
      <c r="S166" s="5">
        <f t="shared" si="92"/>
        <v>0</v>
      </c>
      <c r="T166" s="5">
        <f t="shared" si="92"/>
        <v>0</v>
      </c>
      <c r="U166" s="5">
        <f t="shared" si="92"/>
        <v>0</v>
      </c>
      <c r="V166" s="5">
        <f t="shared" si="92"/>
        <v>0</v>
      </c>
      <c r="W166" s="5">
        <f t="shared" si="92"/>
        <v>0</v>
      </c>
      <c r="X166" s="5">
        <f t="shared" si="92"/>
        <v>0</v>
      </c>
      <c r="Y166" s="5">
        <f t="shared" si="92"/>
        <v>0</v>
      </c>
      <c r="Z166" s="5">
        <f t="shared" si="92"/>
        <v>0</v>
      </c>
      <c r="AA166" s="5">
        <f t="shared" si="92"/>
        <v>0</v>
      </c>
      <c r="AB166" s="5">
        <f t="shared" si="92"/>
        <v>0</v>
      </c>
      <c r="AC166" s="5">
        <f t="shared" si="92"/>
        <v>0</v>
      </c>
      <c r="AD166" s="5">
        <f t="shared" si="92"/>
        <v>0</v>
      </c>
      <c r="AE166" s="5">
        <f t="shared" si="92"/>
        <v>0</v>
      </c>
      <c r="AF166" s="5">
        <f t="shared" si="92"/>
        <v>0</v>
      </c>
      <c r="AG166" s="5">
        <f t="shared" si="92"/>
        <v>0</v>
      </c>
      <c r="AH166" s="5">
        <f t="shared" si="92"/>
        <v>0</v>
      </c>
      <c r="AI166" s="5">
        <f t="shared" si="92"/>
        <v>0</v>
      </c>
      <c r="AJ166" s="5">
        <f t="shared" si="92"/>
        <v>0</v>
      </c>
      <c r="AK166" s="5">
        <f t="shared" si="92"/>
        <v>0</v>
      </c>
      <c r="AL166" s="5">
        <f t="shared" si="92"/>
        <v>0</v>
      </c>
      <c r="AM166" s="5">
        <f t="shared" si="92"/>
        <v>0</v>
      </c>
      <c r="AN166" s="5">
        <f t="shared" si="92"/>
        <v>0</v>
      </c>
      <c r="AO166" s="27"/>
      <c r="AP166" s="28"/>
    </row>
    <row r="167" spans="1:44" s="26" customFormat="1" ht="15.75" customHeight="1" x14ac:dyDescent="0.25">
      <c r="A167" s="13"/>
      <c r="B167"/>
      <c r="C167" t="s">
        <v>204</v>
      </c>
      <c r="D167"/>
      <c r="E167" s="119"/>
      <c r="F167" s="5">
        <f t="shared" ref="F167:AN167" si="93">+F165-F166</f>
        <v>0</v>
      </c>
      <c r="G167" s="5">
        <f t="shared" si="93"/>
        <v>0</v>
      </c>
      <c r="H167" s="5">
        <f t="shared" si="93"/>
        <v>0</v>
      </c>
      <c r="I167" s="5">
        <f t="shared" si="93"/>
        <v>0</v>
      </c>
      <c r="J167" s="5">
        <f t="shared" si="93"/>
        <v>0</v>
      </c>
      <c r="K167" s="5">
        <f t="shared" si="93"/>
        <v>0</v>
      </c>
      <c r="L167" s="5">
        <f t="shared" si="93"/>
        <v>0</v>
      </c>
      <c r="M167" s="5">
        <f t="shared" si="93"/>
        <v>0</v>
      </c>
      <c r="N167" s="5">
        <f t="shared" si="93"/>
        <v>0</v>
      </c>
      <c r="O167" s="5">
        <f t="shared" si="93"/>
        <v>0</v>
      </c>
      <c r="P167" s="5">
        <f t="shared" si="93"/>
        <v>0</v>
      </c>
      <c r="Q167" s="5">
        <f t="shared" si="93"/>
        <v>0</v>
      </c>
      <c r="R167" s="5">
        <f t="shared" si="93"/>
        <v>0</v>
      </c>
      <c r="S167" s="5">
        <f t="shared" si="93"/>
        <v>0</v>
      </c>
      <c r="T167" s="5">
        <f t="shared" si="93"/>
        <v>0</v>
      </c>
      <c r="U167" s="5">
        <f t="shared" si="93"/>
        <v>0</v>
      </c>
      <c r="V167" s="5">
        <f t="shared" si="93"/>
        <v>0</v>
      </c>
      <c r="W167" s="5">
        <f t="shared" si="93"/>
        <v>0</v>
      </c>
      <c r="X167" s="5">
        <f t="shared" si="93"/>
        <v>0</v>
      </c>
      <c r="Y167" s="5">
        <f t="shared" si="93"/>
        <v>0</v>
      </c>
      <c r="Z167" s="5">
        <f t="shared" si="93"/>
        <v>0</v>
      </c>
      <c r="AA167" s="5">
        <f t="shared" si="93"/>
        <v>0</v>
      </c>
      <c r="AB167" s="5">
        <f t="shared" si="93"/>
        <v>0</v>
      </c>
      <c r="AC167" s="5">
        <f t="shared" si="93"/>
        <v>0</v>
      </c>
      <c r="AD167" s="5">
        <f t="shared" si="93"/>
        <v>0</v>
      </c>
      <c r="AE167" s="5">
        <f t="shared" si="93"/>
        <v>0</v>
      </c>
      <c r="AF167" s="5">
        <f t="shared" si="93"/>
        <v>0</v>
      </c>
      <c r="AG167" s="5">
        <f t="shared" si="93"/>
        <v>0</v>
      </c>
      <c r="AH167" s="5">
        <f t="shared" si="93"/>
        <v>0</v>
      </c>
      <c r="AI167" s="5">
        <f t="shared" si="93"/>
        <v>0</v>
      </c>
      <c r="AJ167" s="5">
        <f t="shared" si="93"/>
        <v>0</v>
      </c>
      <c r="AK167" s="5">
        <f t="shared" si="93"/>
        <v>0</v>
      </c>
      <c r="AL167" s="5">
        <f t="shared" si="93"/>
        <v>0</v>
      </c>
      <c r="AM167" s="5">
        <f t="shared" si="93"/>
        <v>0</v>
      </c>
      <c r="AN167" s="5">
        <f t="shared" si="93"/>
        <v>0</v>
      </c>
      <c r="AO167" s="27"/>
      <c r="AP167" s="28"/>
    </row>
    <row r="168" spans="1:44" s="128" customFormat="1" ht="15.75" customHeight="1" x14ac:dyDescent="0.25">
      <c r="C168" s="128" t="s">
        <v>156</v>
      </c>
      <c r="E168" s="98">
        <f>SUM(F168:AN168)</f>
        <v>12343.438442166382</v>
      </c>
      <c r="F168" s="97">
        <f t="shared" ref="F168:AN168" si="94">IF(F163&lt;0,0,F163+F166)</f>
        <v>0</v>
      </c>
      <c r="G168" s="97">
        <f t="shared" si="94"/>
        <v>0</v>
      </c>
      <c r="H168" s="97">
        <f t="shared" si="94"/>
        <v>0</v>
      </c>
      <c r="I168" s="97">
        <f t="shared" si="94"/>
        <v>0</v>
      </c>
      <c r="J168" s="97">
        <f t="shared" si="94"/>
        <v>0</v>
      </c>
      <c r="K168" s="97">
        <f t="shared" si="94"/>
        <v>0</v>
      </c>
      <c r="L168" s="97">
        <f t="shared" si="94"/>
        <v>0</v>
      </c>
      <c r="M168" s="97">
        <f t="shared" si="94"/>
        <v>0</v>
      </c>
      <c r="N168" s="97">
        <f t="shared" si="94"/>
        <v>0</v>
      </c>
      <c r="O168" s="97">
        <f t="shared" si="94"/>
        <v>0</v>
      </c>
      <c r="P168" s="97">
        <f t="shared" si="94"/>
        <v>0</v>
      </c>
      <c r="Q168" s="97">
        <f t="shared" si="94"/>
        <v>0</v>
      </c>
      <c r="R168" s="97">
        <f t="shared" si="94"/>
        <v>0</v>
      </c>
      <c r="S168" s="97">
        <f t="shared" si="94"/>
        <v>0</v>
      </c>
      <c r="T168" s="97">
        <f t="shared" si="94"/>
        <v>0</v>
      </c>
      <c r="U168" s="97">
        <f t="shared" si="94"/>
        <v>0</v>
      </c>
      <c r="V168" s="97">
        <f t="shared" si="94"/>
        <v>133.63261739999996</v>
      </c>
      <c r="W168" s="97">
        <f t="shared" si="94"/>
        <v>508.87300705919984</v>
      </c>
      <c r="X168" s="97">
        <f t="shared" si="94"/>
        <v>693.90762696469847</v>
      </c>
      <c r="Y168" s="97">
        <f t="shared" si="94"/>
        <v>519.11665321865348</v>
      </c>
      <c r="Z168" s="97">
        <f t="shared" si="94"/>
        <v>508.1943117918388</v>
      </c>
      <c r="AA168" s="97">
        <f t="shared" si="94"/>
        <v>473.75030519590348</v>
      </c>
      <c r="AB168" s="97">
        <f t="shared" si="94"/>
        <v>1436.0377653081941</v>
      </c>
      <c r="AC168" s="97">
        <f t="shared" si="94"/>
        <v>2878.5138400498176</v>
      </c>
      <c r="AD168" s="97">
        <f t="shared" si="94"/>
        <v>1707.5620120606775</v>
      </c>
      <c r="AE168" s="97">
        <f t="shared" si="94"/>
        <v>1290.030412709114</v>
      </c>
      <c r="AF168" s="97">
        <f t="shared" si="94"/>
        <v>960.41242653356687</v>
      </c>
      <c r="AG168" s="97">
        <f t="shared" si="94"/>
        <v>765.89162530428837</v>
      </c>
      <c r="AH168" s="97">
        <f t="shared" si="94"/>
        <v>467.5158385704263</v>
      </c>
      <c r="AI168" s="97">
        <f t="shared" si="94"/>
        <v>0</v>
      </c>
      <c r="AJ168" s="97">
        <f t="shared" si="94"/>
        <v>0</v>
      </c>
      <c r="AK168" s="97">
        <f t="shared" si="94"/>
        <v>0</v>
      </c>
      <c r="AL168" s="97">
        <f t="shared" si="94"/>
        <v>0</v>
      </c>
      <c r="AM168" s="97">
        <f t="shared" si="94"/>
        <v>0</v>
      </c>
      <c r="AN168" s="97">
        <f t="shared" si="94"/>
        <v>0</v>
      </c>
      <c r="AO168" s="85"/>
      <c r="AP168" s="168"/>
    </row>
    <row r="169" spans="1:44" s="128" customFormat="1" ht="15.75" customHeight="1" x14ac:dyDescent="0.25">
      <c r="E169" s="99"/>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85"/>
      <c r="AP169" s="168"/>
    </row>
    <row r="170" spans="1:44" s="26" customFormat="1" ht="15.75" customHeight="1" x14ac:dyDescent="0.25">
      <c r="A170" s="13"/>
      <c r="B170" s="13"/>
      <c r="C170" s="26" t="s">
        <v>2</v>
      </c>
      <c r="E170" s="32"/>
      <c r="F170" s="51">
        <v>0</v>
      </c>
      <c r="G170" s="1">
        <f t="shared" ref="G170:AN170" si="95">IF(F59=0,0,+F174/(F59-F57+F70))</f>
        <v>0</v>
      </c>
      <c r="H170" s="1">
        <f t="shared" si="95"/>
        <v>0</v>
      </c>
      <c r="I170" s="1">
        <f t="shared" si="95"/>
        <v>0</v>
      </c>
      <c r="J170" s="1">
        <f t="shared" si="95"/>
        <v>0</v>
      </c>
      <c r="K170" s="1">
        <f t="shared" si="95"/>
        <v>0</v>
      </c>
      <c r="L170" s="1">
        <f t="shared" si="95"/>
        <v>0</v>
      </c>
      <c r="M170" s="1">
        <f t="shared" si="95"/>
        <v>0</v>
      </c>
      <c r="N170" s="1">
        <f t="shared" si="95"/>
        <v>0</v>
      </c>
      <c r="O170" s="1">
        <f t="shared" si="95"/>
        <v>0</v>
      </c>
      <c r="P170" s="1">
        <f t="shared" si="95"/>
        <v>0</v>
      </c>
      <c r="Q170" s="1">
        <f t="shared" si="95"/>
        <v>0</v>
      </c>
      <c r="R170" s="1">
        <f t="shared" si="95"/>
        <v>0</v>
      </c>
      <c r="S170" s="1">
        <f t="shared" si="95"/>
        <v>0</v>
      </c>
      <c r="T170" s="1">
        <f t="shared" si="95"/>
        <v>0</v>
      </c>
      <c r="U170" s="1">
        <f t="shared" si="95"/>
        <v>0</v>
      </c>
      <c r="V170" s="1">
        <f t="shared" si="95"/>
        <v>0</v>
      </c>
      <c r="W170" s="1">
        <f t="shared" si="95"/>
        <v>5.6290858470419119E-2</v>
      </c>
      <c r="X170" s="1">
        <f t="shared" si="95"/>
        <v>0.2539322442567703</v>
      </c>
      <c r="Y170" s="1">
        <f t="shared" si="95"/>
        <v>0.52413600136207483</v>
      </c>
      <c r="Z170" s="1">
        <f t="shared" si="95"/>
        <v>0.76064532825860665</v>
      </c>
      <c r="AA170" s="1">
        <f t="shared" si="95"/>
        <v>0.96330535462847655</v>
      </c>
      <c r="AB170" s="1">
        <f t="shared" si="95"/>
        <v>1.1094651103186104</v>
      </c>
      <c r="AC170" s="1">
        <f t="shared" si="95"/>
        <v>1.2281815191486039</v>
      </c>
      <c r="AD170" s="1">
        <f t="shared" si="95"/>
        <v>1.3402744131245561</v>
      </c>
      <c r="AE170" s="1">
        <f t="shared" si="95"/>
        <v>1.3999966657759093</v>
      </c>
      <c r="AF170" s="1">
        <f t="shared" si="95"/>
        <v>1.4376788132549549</v>
      </c>
      <c r="AG170" s="1">
        <f t="shared" si="95"/>
        <v>1.4582492165982801</v>
      </c>
      <c r="AH170" s="1">
        <f t="shared" si="95"/>
        <v>1.4683396606483552</v>
      </c>
      <c r="AI170" s="1">
        <f t="shared" si="95"/>
        <v>1.4684509385535089</v>
      </c>
      <c r="AJ170" s="1">
        <f t="shared" si="95"/>
        <v>1.4734531188766731</v>
      </c>
      <c r="AK170" s="1">
        <f t="shared" si="95"/>
        <v>1.4108367394212227</v>
      </c>
      <c r="AL170" s="1">
        <f t="shared" si="95"/>
        <v>1.4108367394212227</v>
      </c>
      <c r="AM170" s="1">
        <f t="shared" si="95"/>
        <v>1.4108367394212227</v>
      </c>
      <c r="AN170" s="1">
        <f t="shared" si="95"/>
        <v>1.4108367394212227</v>
      </c>
      <c r="AO170" s="27"/>
      <c r="AP170" s="28"/>
    </row>
    <row r="171" spans="1:44" s="26" customFormat="1" ht="15.75" customHeight="1" x14ac:dyDescent="0.25">
      <c r="A171" s="13"/>
      <c r="B171" s="13"/>
      <c r="C171" s="26" t="s">
        <v>41</v>
      </c>
      <c r="E171" s="27"/>
      <c r="F171" s="52">
        <f>IF(F170&lt;Dashboard!$G$50,Dashboard!$G$49,IF(F170&gt;Dashboard!$G$52,Dashboard!$G$53,25%+((2.5-F170)/(2.5-1.2))*(70%-25%)))</f>
        <v>0.7</v>
      </c>
      <c r="G171" s="52">
        <f>IF(G170&lt;Dashboard!$G$50,Dashboard!$G$49,IF(G170&gt;Dashboard!$G$52,Dashboard!$G$53,25%+((2.5-G170)/(2.5-1.2))*(70%-25%)))</f>
        <v>0.7</v>
      </c>
      <c r="H171" s="52">
        <f>IF(H170&lt;Dashboard!$G$50,Dashboard!$G$49,IF(H170&gt;Dashboard!$G$52,Dashboard!$G$53,25%+((2.5-H170)/(2.5-1.2))*(70%-25%)))</f>
        <v>0.7</v>
      </c>
      <c r="I171" s="52">
        <f>IF(I170&lt;Dashboard!$G$50,Dashboard!$G$49,IF(I170&gt;Dashboard!$G$52,Dashboard!$G$53,25%+((2.5-I170)/(2.5-1.2))*(70%-25%)))</f>
        <v>0.7</v>
      </c>
      <c r="J171" s="52">
        <f>IF(J170&lt;Dashboard!$G$50,Dashboard!$G$49,IF(J170&gt;Dashboard!$G$52,Dashboard!$G$53,25%+((2.5-J170)/(2.5-1.2))*(70%-25%)))</f>
        <v>0.7</v>
      </c>
      <c r="K171" s="52">
        <f>IF(K170&lt;Dashboard!$G$50,Dashboard!$G$49,IF(K170&gt;Dashboard!$G$52,Dashboard!$G$53,25%+((2.5-K170)/(2.5-1.2))*(70%-25%)))</f>
        <v>0.7</v>
      </c>
      <c r="L171" s="52">
        <f>IF(L170&lt;Dashboard!$G$50,Dashboard!$G$49,IF(L170&gt;Dashboard!$G$52,Dashboard!$G$53,25%+((2.5-L170)/(2.5-1.2))*(70%-25%)))</f>
        <v>0.7</v>
      </c>
      <c r="M171" s="52">
        <f>IF(M170&lt;Dashboard!$G$50,Dashboard!$G$49,IF(M170&gt;Dashboard!$G$52,Dashboard!$G$53,25%+((2.5-M170)/(2.5-1.2))*(70%-25%)))</f>
        <v>0.7</v>
      </c>
      <c r="N171" s="52">
        <f>IF(N170&lt;Dashboard!$G$50,Dashboard!$G$49,IF(N170&gt;Dashboard!$G$52,Dashboard!$G$53,25%+((2.5-N170)/(2.5-1.2))*(70%-25%)))</f>
        <v>0.7</v>
      </c>
      <c r="O171" s="52">
        <f>IF(O170&lt;Dashboard!$G$50,Dashboard!$G$49,IF(O170&gt;Dashboard!$G$52,Dashboard!$G$53,25%+((2.5-O170)/(2.5-1.2))*(70%-25%)))</f>
        <v>0.7</v>
      </c>
      <c r="P171" s="52">
        <f>IF(P170&lt;Dashboard!$G$50,Dashboard!$G$49,IF(P170&gt;Dashboard!$G$52,Dashboard!$G$53,25%+((2.5-P170)/(2.5-1.2))*(70%-25%)))</f>
        <v>0.7</v>
      </c>
      <c r="Q171" s="52">
        <f>IF(Q170&lt;Dashboard!$G$50,Dashboard!$G$49,IF(Q170&gt;Dashboard!$G$52,Dashboard!$G$53,25%+((2.5-Q170)/(2.5-1.2))*(70%-25%)))</f>
        <v>0.7</v>
      </c>
      <c r="R171" s="52">
        <f>IF(R170&lt;Dashboard!$G$50,Dashboard!$G$49,IF(R170&gt;Dashboard!$G$52,Dashboard!$G$53,25%+((2.5-R170)/(2.5-1.2))*(70%-25%)))</f>
        <v>0.7</v>
      </c>
      <c r="S171" s="52">
        <f>IF(S170&lt;Dashboard!$G$50,Dashboard!$G$49,IF(S170&gt;Dashboard!$G$52,Dashboard!$G$53,25%+((2.5-S170)/(2.5-1.2))*(70%-25%)))</f>
        <v>0.7</v>
      </c>
      <c r="T171" s="52">
        <f>IF(T170&lt;Dashboard!$G$50,Dashboard!$G$49,IF(T170&gt;Dashboard!$G$52,Dashboard!$G$53,25%+((2.5-T170)/(2.5-1.2))*(70%-25%)))</f>
        <v>0.7</v>
      </c>
      <c r="U171" s="52">
        <f>IF(U170&lt;Dashboard!$G$50,Dashboard!$G$49,IF(U170&gt;Dashboard!$G$52,Dashboard!$G$53,25%+((2.5-U170)/(2.5-1.2))*(70%-25%)))</f>
        <v>0.7</v>
      </c>
      <c r="V171" s="52">
        <f>IF(V170&lt;Dashboard!$G$50,Dashboard!$G$49,IF(V170&gt;Dashboard!$G$52,Dashboard!$G$53,25%+((2.5-V170)/(2.5-1.2))*(70%-25%)))</f>
        <v>0.7</v>
      </c>
      <c r="W171" s="52">
        <f>IF(W170&lt;Dashboard!$G$50,Dashboard!$G$49,IF(W170&gt;Dashboard!$G$52,Dashboard!$G$53,25%+((2.5-W170)/(2.5-1.2))*(70%-25%)))</f>
        <v>0.7</v>
      </c>
      <c r="X171" s="52">
        <f>IF(X170&lt;Dashboard!$G$50,Dashboard!$G$49,IF(X170&gt;Dashboard!$G$52,Dashboard!$G$53,25%+((2.5-X170)/(2.5-1.2))*(70%-25%)))</f>
        <v>0.7</v>
      </c>
      <c r="Y171" s="52">
        <f>IF(Y170&lt;Dashboard!$G$50,Dashboard!$G$49,IF(Y170&gt;Dashboard!$G$52,Dashboard!$G$53,25%+((2.5-Y170)/(2.5-1.2))*(70%-25%)))</f>
        <v>0.7</v>
      </c>
      <c r="Z171" s="52">
        <f>IF(Z170&lt;Dashboard!$G$50,Dashboard!$G$49,IF(Z170&gt;Dashboard!$G$52,Dashboard!$G$53,25%+((2.5-Z170)/(2.5-1.2))*(70%-25%)))</f>
        <v>0.7</v>
      </c>
      <c r="AA171" s="52">
        <f>IF(AA170&lt;Dashboard!$G$50,Dashboard!$G$49,IF(AA170&gt;Dashboard!$G$52,Dashboard!$G$53,25%+((2.5-AA170)/(2.5-1.2))*(70%-25%)))</f>
        <v>0.7</v>
      </c>
      <c r="AB171" s="52">
        <f>IF(AB170&lt;Dashboard!$G$50,Dashboard!$G$49,IF(AB170&gt;Dashboard!$G$52,Dashboard!$G$53,25%+((2.5-AB170)/(2.5-1.2))*(70%-25%)))</f>
        <v>0.7</v>
      </c>
      <c r="AC171" s="52">
        <f>IF(AC170&lt;Dashboard!$G$50,Dashboard!$G$49,IF(AC170&gt;Dashboard!$G$52,Dashboard!$G$53,25%+((2.5-AC170)/(2.5-1.2))*(70%-25%)))</f>
        <v>0.69024485875625241</v>
      </c>
      <c r="AD171" s="52">
        <f>IF(AD170&lt;Dashboard!$G$50,Dashboard!$G$49,IF(AD170&gt;Dashboard!$G$52,Dashboard!$G$53,25%+((2.5-AD170)/(2.5-1.2))*(70%-25%)))</f>
        <v>0.65144347237996136</v>
      </c>
      <c r="AE171" s="52">
        <f>IF(AE170&lt;Dashboard!$G$50,Dashboard!$G$49,IF(AE170&gt;Dashboard!$G$52,Dashboard!$G$53,25%+((2.5-AE170)/(2.5-1.2))*(70%-25%)))</f>
        <v>0.63077038492372361</v>
      </c>
      <c r="AF171" s="52">
        <f>IF(AF170&lt;Dashboard!$G$50,Dashboard!$G$49,IF(AF170&gt;Dashboard!$G$52,Dashboard!$G$53,25%+((2.5-AF170)/(2.5-1.2))*(70%-25%)))</f>
        <v>0.61772656464251552</v>
      </c>
      <c r="AG171" s="52">
        <f>IF(AG170&lt;Dashboard!$G$50,Dashboard!$G$49,IF(AG170&gt;Dashboard!$G$52,Dashboard!$G$53,25%+((2.5-AG170)/(2.5-1.2))*(70%-25%)))</f>
        <v>0.61060604040828759</v>
      </c>
      <c r="AH171" s="52">
        <f>IF(AH170&lt;Dashboard!$G$50,Dashboard!$G$49,IF(AH170&gt;Dashboard!$G$52,Dashboard!$G$53,25%+((2.5-AH170)/(2.5-1.2))*(70%-25%)))</f>
        <v>0.60711319439095401</v>
      </c>
      <c r="AI171" s="52">
        <f>IF(AI170&lt;Dashboard!$G$50,Dashboard!$G$49,IF(AI170&gt;Dashboard!$G$52,Dashboard!$G$53,25%+((2.5-AI170)/(2.5-1.2))*(70%-25%)))</f>
        <v>0.60707467511609303</v>
      </c>
      <c r="AJ171" s="52">
        <f>IF(AJ170&lt;Dashboard!$G$50,Dashboard!$G$49,IF(AJ170&gt;Dashboard!$G$52,Dashboard!$G$53,25%+((2.5-AJ170)/(2.5-1.2))*(70%-25%)))</f>
        <v>0.60534315115807469</v>
      </c>
      <c r="AK171" s="52">
        <f>IF(AK170&lt;Dashboard!$G$50,Dashboard!$G$49,IF(AK170&gt;Dashboard!$G$52,Dashboard!$G$53,25%+((2.5-AK170)/(2.5-1.2))*(70%-25%)))</f>
        <v>0.62701805173880754</v>
      </c>
      <c r="AL171" s="52">
        <f>IF(AL170&lt;Dashboard!$G$50,Dashboard!$G$49,IF(AL170&gt;Dashboard!$G$52,Dashboard!$G$53,25%+((2.5-AL170)/(2.5-1.2))*(70%-25%)))</f>
        <v>0.62701805173880754</v>
      </c>
      <c r="AM171" s="52">
        <f>IF(AM170&lt;Dashboard!$G$50,Dashboard!$G$49,IF(AM170&gt;Dashboard!$G$52,Dashboard!$G$53,25%+((2.5-AM170)/(2.5-1.2))*(70%-25%)))</f>
        <v>0.62701805173880754</v>
      </c>
      <c r="AN171" s="52">
        <f>IF(AN170&lt;Dashboard!$G$50,Dashboard!$G$49,IF(AN170&gt;Dashboard!$G$52,Dashboard!$G$53,25%+((2.5-AN170)/(2.5-1.2))*(70%-25%)))</f>
        <v>0.62701805173880754</v>
      </c>
      <c r="AO171" s="27"/>
      <c r="AP171" s="28"/>
    </row>
    <row r="172" spans="1:44" s="14" customFormat="1" ht="15.75" customHeight="1" x14ac:dyDescent="0.25">
      <c r="A172" s="13"/>
      <c r="B172" s="13"/>
      <c r="C172" s="14" t="s">
        <v>42</v>
      </c>
      <c r="E172" s="85">
        <f>SUM(F172:AN172)</f>
        <v>8319.5059179218733</v>
      </c>
      <c r="F172" s="101">
        <f>F171*F168</f>
        <v>0</v>
      </c>
      <c r="G172" s="101">
        <f>(((G171+F171)/2))*G168</f>
        <v>0</v>
      </c>
      <c r="H172" s="101">
        <f t="shared" ref="H172:AN172" si="96">(((H171+G171)/2))*H168</f>
        <v>0</v>
      </c>
      <c r="I172" s="101">
        <f t="shared" si="96"/>
        <v>0</v>
      </c>
      <c r="J172" s="101">
        <f t="shared" si="96"/>
        <v>0</v>
      </c>
      <c r="K172" s="101">
        <f t="shared" si="96"/>
        <v>0</v>
      </c>
      <c r="L172" s="101">
        <f t="shared" si="96"/>
        <v>0</v>
      </c>
      <c r="M172" s="101">
        <f t="shared" si="96"/>
        <v>0</v>
      </c>
      <c r="N172" s="101">
        <f t="shared" si="96"/>
        <v>0</v>
      </c>
      <c r="O172" s="101">
        <f t="shared" si="96"/>
        <v>0</v>
      </c>
      <c r="P172" s="101">
        <f t="shared" si="96"/>
        <v>0</v>
      </c>
      <c r="Q172" s="101">
        <f t="shared" si="96"/>
        <v>0</v>
      </c>
      <c r="R172" s="101">
        <f t="shared" si="96"/>
        <v>0</v>
      </c>
      <c r="S172" s="101">
        <f t="shared" si="96"/>
        <v>0</v>
      </c>
      <c r="T172" s="101">
        <f t="shared" si="96"/>
        <v>0</v>
      </c>
      <c r="U172" s="101">
        <f t="shared" si="96"/>
        <v>0</v>
      </c>
      <c r="V172" s="101">
        <f t="shared" si="96"/>
        <v>93.542832179999962</v>
      </c>
      <c r="W172" s="101">
        <f t="shared" si="96"/>
        <v>356.21110494143988</v>
      </c>
      <c r="X172" s="101">
        <f t="shared" si="96"/>
        <v>485.7353388752889</v>
      </c>
      <c r="Y172" s="101">
        <f t="shared" si="96"/>
        <v>363.38165725305743</v>
      </c>
      <c r="Z172" s="101">
        <f t="shared" si="96"/>
        <v>355.73601825428716</v>
      </c>
      <c r="AA172" s="101">
        <f t="shared" si="96"/>
        <v>331.62521363713239</v>
      </c>
      <c r="AB172" s="101">
        <f t="shared" si="96"/>
        <v>1005.2264357157359</v>
      </c>
      <c r="AC172" s="101">
        <f t="shared" si="96"/>
        <v>2000.9195334939882</v>
      </c>
      <c r="AD172" s="101">
        <f t="shared" si="96"/>
        <v>1145.5080131366428</v>
      </c>
      <c r="AE172" s="101">
        <f t="shared" si="96"/>
        <v>827.04743575940881</v>
      </c>
      <c r="AF172" s="101">
        <f t="shared" si="96"/>
        <v>599.53599242633402</v>
      </c>
      <c r="AG172" s="101">
        <f t="shared" si="96"/>
        <v>470.38482764830508</v>
      </c>
      <c r="AH172" s="101">
        <f t="shared" si="96"/>
        <v>284.65151460025265</v>
      </c>
      <c r="AI172" s="101">
        <f t="shared" si="96"/>
        <v>0</v>
      </c>
      <c r="AJ172" s="101">
        <f t="shared" si="96"/>
        <v>0</v>
      </c>
      <c r="AK172" s="101">
        <f t="shared" si="96"/>
        <v>0</v>
      </c>
      <c r="AL172" s="101">
        <f t="shared" si="96"/>
        <v>0</v>
      </c>
      <c r="AM172" s="101">
        <f t="shared" si="96"/>
        <v>0</v>
      </c>
      <c r="AN172" s="101">
        <f t="shared" si="96"/>
        <v>0</v>
      </c>
      <c r="AO172" s="84">
        <f>+E172/E168</f>
        <v>0.67400230145772311</v>
      </c>
      <c r="AP172" s="100" t="s">
        <v>49</v>
      </c>
    </row>
    <row r="173" spans="1:44" s="26" customFormat="1" ht="15.75" customHeight="1" x14ac:dyDescent="0.25">
      <c r="A173" s="13"/>
      <c r="B173" s="13"/>
      <c r="C173" s="26" t="s">
        <v>175</v>
      </c>
      <c r="E173" s="32">
        <f>SUM(F173:AN173)</f>
        <v>32300.45908475489</v>
      </c>
      <c r="F173" s="41">
        <f>F116+F172</f>
        <v>0</v>
      </c>
      <c r="G173" s="41">
        <f t="shared" ref="G173:AN173" si="97">G116+G172</f>
        <v>0</v>
      </c>
      <c r="H173" s="41">
        <f t="shared" si="97"/>
        <v>0</v>
      </c>
      <c r="I173" s="41">
        <f t="shared" si="97"/>
        <v>0</v>
      </c>
      <c r="J173" s="41">
        <f t="shared" si="97"/>
        <v>0</v>
      </c>
      <c r="K173" s="41">
        <f t="shared" si="97"/>
        <v>0</v>
      </c>
      <c r="L173" s="41">
        <f t="shared" si="97"/>
        <v>0</v>
      </c>
      <c r="M173" s="41">
        <f t="shared" si="97"/>
        <v>0</v>
      </c>
      <c r="N173" s="41">
        <f t="shared" si="97"/>
        <v>0</v>
      </c>
      <c r="O173" s="41">
        <f t="shared" si="97"/>
        <v>0</v>
      </c>
      <c r="P173" s="41">
        <f t="shared" si="97"/>
        <v>0</v>
      </c>
      <c r="Q173" s="41">
        <f t="shared" si="97"/>
        <v>0</v>
      </c>
      <c r="R173" s="41">
        <f t="shared" si="97"/>
        <v>0</v>
      </c>
      <c r="S173" s="41">
        <f t="shared" si="97"/>
        <v>0</v>
      </c>
      <c r="T173" s="41">
        <f t="shared" si="97"/>
        <v>0</v>
      </c>
      <c r="U173" s="41">
        <f t="shared" si="97"/>
        <v>0</v>
      </c>
      <c r="V173" s="41">
        <f t="shared" si="97"/>
        <v>628.07330177999995</v>
      </c>
      <c r="W173" s="41">
        <f t="shared" si="97"/>
        <v>2391.70313317824</v>
      </c>
      <c r="X173" s="41">
        <f t="shared" si="97"/>
        <v>3600.0381420775934</v>
      </c>
      <c r="Y173" s="41">
        <f t="shared" si="97"/>
        <v>3539.9705165194077</v>
      </c>
      <c r="Z173" s="41">
        <f t="shared" si="97"/>
        <v>3595.856654705964</v>
      </c>
      <c r="AA173" s="41">
        <f t="shared" si="97"/>
        <v>3636.5482628178434</v>
      </c>
      <c r="AB173" s="41">
        <f t="shared" si="97"/>
        <v>3433.0725105912675</v>
      </c>
      <c r="AC173" s="41">
        <f t="shared" si="97"/>
        <v>3096.4229008808534</v>
      </c>
      <c r="AD173" s="41">
        <f t="shared" si="97"/>
        <v>2187.9033364990828</v>
      </c>
      <c r="AE173" s="41">
        <f t="shared" si="97"/>
        <v>1866.1121110136251</v>
      </c>
      <c r="AF173" s="41">
        <f t="shared" si="97"/>
        <v>1599.3410359809668</v>
      </c>
      <c r="AG173" s="41">
        <f t="shared" si="97"/>
        <v>1450.0493749109201</v>
      </c>
      <c r="AH173" s="41">
        <f t="shared" si="97"/>
        <v>1275.3678037991219</v>
      </c>
      <c r="AI173" s="41">
        <f t="shared" si="97"/>
        <v>0</v>
      </c>
      <c r="AJ173" s="41">
        <f t="shared" si="97"/>
        <v>0</v>
      </c>
      <c r="AK173" s="41">
        <f t="shared" si="97"/>
        <v>0</v>
      </c>
      <c r="AL173" s="41">
        <f t="shared" si="97"/>
        <v>0</v>
      </c>
      <c r="AM173" s="41">
        <f t="shared" si="97"/>
        <v>0</v>
      </c>
      <c r="AN173" s="41">
        <f t="shared" si="97"/>
        <v>0</v>
      </c>
      <c r="AO173" s="32"/>
      <c r="AP173" s="28"/>
    </row>
    <row r="174" spans="1:44" s="26" customFormat="1" ht="15.75" customHeight="1" x14ac:dyDescent="0.25">
      <c r="A174" s="13"/>
      <c r="B174" s="13"/>
      <c r="C174" s="26" t="s">
        <v>191</v>
      </c>
      <c r="E174" s="27"/>
      <c r="F174" s="41">
        <f>+F173</f>
        <v>0</v>
      </c>
      <c r="G174" s="41">
        <f t="shared" ref="G174:AN174" si="98">+G173+F174</f>
        <v>0</v>
      </c>
      <c r="H174" s="41">
        <f t="shared" si="98"/>
        <v>0</v>
      </c>
      <c r="I174" s="41">
        <f t="shared" si="98"/>
        <v>0</v>
      </c>
      <c r="J174" s="41">
        <f t="shared" si="98"/>
        <v>0</v>
      </c>
      <c r="K174" s="41">
        <f t="shared" si="98"/>
        <v>0</v>
      </c>
      <c r="L174" s="41">
        <f t="shared" si="98"/>
        <v>0</v>
      </c>
      <c r="M174" s="41">
        <f t="shared" si="98"/>
        <v>0</v>
      </c>
      <c r="N174" s="41">
        <f t="shared" si="98"/>
        <v>0</v>
      </c>
      <c r="O174" s="41">
        <f t="shared" si="98"/>
        <v>0</v>
      </c>
      <c r="P174" s="41">
        <f t="shared" si="98"/>
        <v>0</v>
      </c>
      <c r="Q174" s="41">
        <f t="shared" si="98"/>
        <v>0</v>
      </c>
      <c r="R174" s="41">
        <f t="shared" si="98"/>
        <v>0</v>
      </c>
      <c r="S174" s="41">
        <f t="shared" si="98"/>
        <v>0</v>
      </c>
      <c r="T174" s="41">
        <f t="shared" si="98"/>
        <v>0</v>
      </c>
      <c r="U174" s="41">
        <f t="shared" si="98"/>
        <v>0</v>
      </c>
      <c r="V174" s="41">
        <f t="shared" si="98"/>
        <v>628.07330177999995</v>
      </c>
      <c r="W174" s="41">
        <f t="shared" si="98"/>
        <v>3019.7764349582399</v>
      </c>
      <c r="X174" s="41">
        <f t="shared" si="98"/>
        <v>6619.8145770358333</v>
      </c>
      <c r="Y174" s="41">
        <f t="shared" si="98"/>
        <v>10159.785093555241</v>
      </c>
      <c r="Z174" s="41">
        <f t="shared" si="98"/>
        <v>13755.641748261205</v>
      </c>
      <c r="AA174" s="41">
        <f t="shared" si="98"/>
        <v>17392.190011079048</v>
      </c>
      <c r="AB174" s="41">
        <f t="shared" si="98"/>
        <v>20825.262521670316</v>
      </c>
      <c r="AC174" s="41">
        <f t="shared" si="98"/>
        <v>23921.685422551171</v>
      </c>
      <c r="AD174" s="41">
        <f t="shared" si="98"/>
        <v>26109.588759050253</v>
      </c>
      <c r="AE174" s="41">
        <f t="shared" si="98"/>
        <v>27975.70087006388</v>
      </c>
      <c r="AF174" s="41">
        <f t="shared" si="98"/>
        <v>29575.041906044848</v>
      </c>
      <c r="AG174" s="41">
        <f t="shared" si="98"/>
        <v>31025.091280955767</v>
      </c>
      <c r="AH174" s="41">
        <f t="shared" si="98"/>
        <v>32300.45908475489</v>
      </c>
      <c r="AI174" s="41">
        <f t="shared" si="98"/>
        <v>32300.45908475489</v>
      </c>
      <c r="AJ174" s="41">
        <f t="shared" si="98"/>
        <v>32300.45908475489</v>
      </c>
      <c r="AK174" s="41">
        <f t="shared" si="98"/>
        <v>32300.45908475489</v>
      </c>
      <c r="AL174" s="41">
        <f t="shared" si="98"/>
        <v>32300.45908475489</v>
      </c>
      <c r="AM174" s="41">
        <f t="shared" si="98"/>
        <v>32300.45908475489</v>
      </c>
      <c r="AN174" s="41">
        <f t="shared" si="98"/>
        <v>32300.45908475489</v>
      </c>
      <c r="AP174" s="28"/>
    </row>
    <row r="175" spans="1:44" x14ac:dyDescent="0.25">
      <c r="E175" s="190"/>
    </row>
    <row r="176" spans="1:44" s="128" customFormat="1" ht="15.75" customHeight="1" x14ac:dyDescent="0.25">
      <c r="A176" s="48"/>
      <c r="C176" s="14" t="s">
        <v>174</v>
      </c>
      <c r="D176" s="14"/>
      <c r="E176" s="85">
        <f>SUM(F176:AN176)</f>
        <v>4023.9325242445052</v>
      </c>
      <c r="F176" s="3">
        <f>+F168-F172</f>
        <v>0</v>
      </c>
      <c r="G176" s="3">
        <f t="shared" ref="G176:AN176" si="99">+G168-G172</f>
        <v>0</v>
      </c>
      <c r="H176" s="3">
        <f t="shared" si="99"/>
        <v>0</v>
      </c>
      <c r="I176" s="3">
        <f t="shared" si="99"/>
        <v>0</v>
      </c>
      <c r="J176" s="3">
        <f t="shared" si="99"/>
        <v>0</v>
      </c>
      <c r="K176" s="3">
        <f t="shared" si="99"/>
        <v>0</v>
      </c>
      <c r="L176" s="3">
        <f t="shared" si="99"/>
        <v>0</v>
      </c>
      <c r="M176" s="3">
        <f t="shared" si="99"/>
        <v>0</v>
      </c>
      <c r="N176" s="3">
        <f t="shared" si="99"/>
        <v>0</v>
      </c>
      <c r="O176" s="3">
        <f t="shared" si="99"/>
        <v>0</v>
      </c>
      <c r="P176" s="3">
        <f t="shared" si="99"/>
        <v>0</v>
      </c>
      <c r="Q176" s="3">
        <f t="shared" si="99"/>
        <v>0</v>
      </c>
      <c r="R176" s="3">
        <f t="shared" si="99"/>
        <v>0</v>
      </c>
      <c r="S176" s="3">
        <f t="shared" si="99"/>
        <v>0</v>
      </c>
      <c r="T176" s="3">
        <f t="shared" si="99"/>
        <v>0</v>
      </c>
      <c r="U176" s="3">
        <f t="shared" si="99"/>
        <v>0</v>
      </c>
      <c r="V176" s="3">
        <f t="shared" si="99"/>
        <v>40.089785219999996</v>
      </c>
      <c r="W176" s="3">
        <f t="shared" si="99"/>
        <v>152.66190211775995</v>
      </c>
      <c r="X176" s="3">
        <f t="shared" si="99"/>
        <v>208.17228808940956</v>
      </c>
      <c r="Y176" s="3">
        <f t="shared" si="99"/>
        <v>155.73499596559606</v>
      </c>
      <c r="Z176" s="3">
        <f t="shared" si="99"/>
        <v>152.45829353755164</v>
      </c>
      <c r="AA176" s="3">
        <f t="shared" si="99"/>
        <v>142.12509155877109</v>
      </c>
      <c r="AB176" s="3">
        <f t="shared" si="99"/>
        <v>430.81132959245826</v>
      </c>
      <c r="AC176" s="3">
        <f t="shared" si="99"/>
        <v>877.59430655582946</v>
      </c>
      <c r="AD176" s="3">
        <f t="shared" si="99"/>
        <v>562.05399892403466</v>
      </c>
      <c r="AE176" s="3">
        <f t="shared" si="99"/>
        <v>462.98297694970518</v>
      </c>
      <c r="AF176" s="3">
        <f t="shared" si="99"/>
        <v>360.87643410723285</v>
      </c>
      <c r="AG176" s="3">
        <f t="shared" si="99"/>
        <v>295.50679765598329</v>
      </c>
      <c r="AH176" s="3">
        <f t="shared" si="99"/>
        <v>182.86432397017364</v>
      </c>
      <c r="AI176" s="3">
        <f t="shared" si="99"/>
        <v>0</v>
      </c>
      <c r="AJ176" s="3">
        <f t="shared" si="99"/>
        <v>0</v>
      </c>
      <c r="AK176" s="3">
        <f t="shared" si="99"/>
        <v>0</v>
      </c>
      <c r="AL176" s="3">
        <f t="shared" si="99"/>
        <v>0</v>
      </c>
      <c r="AM176" s="3">
        <f t="shared" si="99"/>
        <v>0</v>
      </c>
      <c r="AN176" s="3">
        <f t="shared" si="99"/>
        <v>0</v>
      </c>
      <c r="AO176" s="84">
        <f>+E176/E168</f>
        <v>0.32599769854227667</v>
      </c>
      <c r="AP176" s="100" t="s">
        <v>49</v>
      </c>
      <c r="AR176" s="172"/>
    </row>
    <row r="177" spans="1:44" s="26" customFormat="1" ht="15.75" customHeight="1" x14ac:dyDescent="0.25">
      <c r="A177" s="13"/>
      <c r="B177" s="13"/>
      <c r="E177" s="119"/>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27"/>
      <c r="AP177" s="28"/>
      <c r="AR177" s="44"/>
    </row>
    <row r="178" spans="1:44" ht="15.75" customHeight="1" x14ac:dyDescent="0.25">
      <c r="A178" s="11" t="s">
        <v>179</v>
      </c>
    </row>
    <row r="179" spans="1:44" s="26" customFormat="1" ht="15.6" customHeight="1" x14ac:dyDescent="0.25">
      <c r="A179" s="13"/>
      <c r="B179" t="s">
        <v>69</v>
      </c>
      <c r="E179" s="85">
        <f t="shared" ref="E179:E186" si="100">SUM(F179:AN179)</f>
        <v>23980.953166833013</v>
      </c>
      <c r="F179" s="36">
        <f t="shared" ref="F179:AN179" si="101">+F116</f>
        <v>0</v>
      </c>
      <c r="G179" s="36">
        <f t="shared" si="101"/>
        <v>0</v>
      </c>
      <c r="H179" s="36">
        <f t="shared" si="101"/>
        <v>0</v>
      </c>
      <c r="I179" s="36">
        <f t="shared" si="101"/>
        <v>0</v>
      </c>
      <c r="J179" s="36">
        <f t="shared" si="101"/>
        <v>0</v>
      </c>
      <c r="K179" s="36">
        <f t="shared" si="101"/>
        <v>0</v>
      </c>
      <c r="L179" s="36">
        <f t="shared" si="101"/>
        <v>0</v>
      </c>
      <c r="M179" s="36">
        <f t="shared" si="101"/>
        <v>0</v>
      </c>
      <c r="N179" s="36">
        <f t="shared" si="101"/>
        <v>0</v>
      </c>
      <c r="O179" s="36">
        <f t="shared" si="101"/>
        <v>0</v>
      </c>
      <c r="P179" s="36">
        <f t="shared" si="101"/>
        <v>0</v>
      </c>
      <c r="Q179" s="36">
        <f t="shared" si="101"/>
        <v>0</v>
      </c>
      <c r="R179" s="36">
        <f t="shared" si="101"/>
        <v>0</v>
      </c>
      <c r="S179" s="36">
        <f t="shared" si="101"/>
        <v>0</v>
      </c>
      <c r="T179" s="36">
        <f t="shared" si="101"/>
        <v>0</v>
      </c>
      <c r="U179" s="36">
        <f t="shared" si="101"/>
        <v>0</v>
      </c>
      <c r="V179" s="36">
        <f t="shared" si="101"/>
        <v>534.53046959999995</v>
      </c>
      <c r="W179" s="36">
        <f t="shared" si="101"/>
        <v>2035.4920282368</v>
      </c>
      <c r="X179" s="36">
        <f t="shared" si="101"/>
        <v>3114.3028032023044</v>
      </c>
      <c r="Y179" s="36">
        <f t="shared" si="101"/>
        <v>3176.5888592663505</v>
      </c>
      <c r="Z179" s="36">
        <f t="shared" si="101"/>
        <v>3240.120636451677</v>
      </c>
      <c r="AA179" s="36">
        <f t="shared" si="101"/>
        <v>3304.9230491807111</v>
      </c>
      <c r="AB179" s="36">
        <f t="shared" si="101"/>
        <v>2427.8460748755315</v>
      </c>
      <c r="AC179" s="36">
        <f t="shared" si="101"/>
        <v>1095.503367386865</v>
      </c>
      <c r="AD179" s="36">
        <f t="shared" si="101"/>
        <v>1042.39532336244</v>
      </c>
      <c r="AE179" s="36">
        <f t="shared" si="101"/>
        <v>1039.0646752542161</v>
      </c>
      <c r="AF179" s="36">
        <f t="shared" si="101"/>
        <v>999.80504355463279</v>
      </c>
      <c r="AG179" s="36">
        <f t="shared" si="101"/>
        <v>979.66454726261497</v>
      </c>
      <c r="AH179" s="36">
        <f t="shared" si="101"/>
        <v>990.71628919886928</v>
      </c>
      <c r="AI179" s="36">
        <f t="shared" si="101"/>
        <v>0</v>
      </c>
      <c r="AJ179" s="36">
        <f t="shared" si="101"/>
        <v>0</v>
      </c>
      <c r="AK179" s="36">
        <f t="shared" si="101"/>
        <v>0</v>
      </c>
      <c r="AL179" s="36">
        <f t="shared" si="101"/>
        <v>0</v>
      </c>
      <c r="AM179" s="36">
        <f t="shared" si="101"/>
        <v>0</v>
      </c>
      <c r="AN179" s="36">
        <f t="shared" si="101"/>
        <v>0</v>
      </c>
      <c r="AO179" s="32"/>
      <c r="AP179" s="28"/>
    </row>
    <row r="180" spans="1:44" s="26" customFormat="1" ht="15.6" customHeight="1" x14ac:dyDescent="0.25">
      <c r="A180" s="13"/>
      <c r="B180" t="s">
        <v>70</v>
      </c>
      <c r="E180" s="85">
        <f t="shared" si="100"/>
        <v>8319.5059179218733</v>
      </c>
      <c r="F180" s="36">
        <f>+F172</f>
        <v>0</v>
      </c>
      <c r="G180" s="36">
        <f t="shared" ref="G180:AN180" si="102">+G172</f>
        <v>0</v>
      </c>
      <c r="H180" s="36">
        <f t="shared" si="102"/>
        <v>0</v>
      </c>
      <c r="I180" s="36">
        <f t="shared" si="102"/>
        <v>0</v>
      </c>
      <c r="J180" s="36">
        <f t="shared" si="102"/>
        <v>0</v>
      </c>
      <c r="K180" s="36">
        <f t="shared" si="102"/>
        <v>0</v>
      </c>
      <c r="L180" s="36">
        <f t="shared" si="102"/>
        <v>0</v>
      </c>
      <c r="M180" s="36">
        <f t="shared" si="102"/>
        <v>0</v>
      </c>
      <c r="N180" s="36">
        <f t="shared" si="102"/>
        <v>0</v>
      </c>
      <c r="O180" s="36">
        <f t="shared" si="102"/>
        <v>0</v>
      </c>
      <c r="P180" s="36">
        <f t="shared" si="102"/>
        <v>0</v>
      </c>
      <c r="Q180" s="36">
        <f t="shared" si="102"/>
        <v>0</v>
      </c>
      <c r="R180" s="36">
        <f t="shared" si="102"/>
        <v>0</v>
      </c>
      <c r="S180" s="36">
        <f t="shared" si="102"/>
        <v>0</v>
      </c>
      <c r="T180" s="36">
        <f t="shared" si="102"/>
        <v>0</v>
      </c>
      <c r="U180" s="36">
        <f t="shared" si="102"/>
        <v>0</v>
      </c>
      <c r="V180" s="36">
        <f t="shared" si="102"/>
        <v>93.542832179999962</v>
      </c>
      <c r="W180" s="36">
        <f t="shared" si="102"/>
        <v>356.21110494143988</v>
      </c>
      <c r="X180" s="36">
        <f t="shared" si="102"/>
        <v>485.7353388752889</v>
      </c>
      <c r="Y180" s="36">
        <f t="shared" si="102"/>
        <v>363.38165725305743</v>
      </c>
      <c r="Z180" s="36">
        <f t="shared" si="102"/>
        <v>355.73601825428716</v>
      </c>
      <c r="AA180" s="36">
        <f t="shared" si="102"/>
        <v>331.62521363713239</v>
      </c>
      <c r="AB180" s="36">
        <f t="shared" si="102"/>
        <v>1005.2264357157359</v>
      </c>
      <c r="AC180" s="36">
        <f t="shared" si="102"/>
        <v>2000.9195334939882</v>
      </c>
      <c r="AD180" s="36">
        <f t="shared" si="102"/>
        <v>1145.5080131366428</v>
      </c>
      <c r="AE180" s="36">
        <f t="shared" si="102"/>
        <v>827.04743575940881</v>
      </c>
      <c r="AF180" s="36">
        <f t="shared" si="102"/>
        <v>599.53599242633402</v>
      </c>
      <c r="AG180" s="36">
        <f t="shared" si="102"/>
        <v>470.38482764830508</v>
      </c>
      <c r="AH180" s="36">
        <f t="shared" si="102"/>
        <v>284.65151460025265</v>
      </c>
      <c r="AI180" s="36">
        <f t="shared" si="102"/>
        <v>0</v>
      </c>
      <c r="AJ180" s="36">
        <f t="shared" si="102"/>
        <v>0</v>
      </c>
      <c r="AK180" s="36">
        <f t="shared" si="102"/>
        <v>0</v>
      </c>
      <c r="AL180" s="36">
        <f t="shared" si="102"/>
        <v>0</v>
      </c>
      <c r="AM180" s="36">
        <f t="shared" si="102"/>
        <v>0</v>
      </c>
      <c r="AN180" s="36">
        <f t="shared" si="102"/>
        <v>0</v>
      </c>
      <c r="AO180" s="32"/>
      <c r="AP180" s="28"/>
    </row>
    <row r="181" spans="1:44" s="26" customFormat="1" ht="15.6" customHeight="1" x14ac:dyDescent="0.25">
      <c r="A181" s="13"/>
      <c r="B181" t="s">
        <v>138</v>
      </c>
      <c r="E181" s="85">
        <f t="shared" si="100"/>
        <v>581</v>
      </c>
      <c r="F181" s="36">
        <f t="shared" ref="F181:AN181" si="103">+F54</f>
        <v>320</v>
      </c>
      <c r="G181" s="36">
        <f t="shared" si="103"/>
        <v>0</v>
      </c>
      <c r="H181" s="36">
        <f t="shared" si="103"/>
        <v>0</v>
      </c>
      <c r="I181" s="36">
        <f t="shared" si="103"/>
        <v>0</v>
      </c>
      <c r="J181" s="36">
        <f t="shared" si="103"/>
        <v>0</v>
      </c>
      <c r="K181" s="36">
        <f t="shared" si="103"/>
        <v>0</v>
      </c>
      <c r="L181" s="36">
        <f t="shared" si="103"/>
        <v>0</v>
      </c>
      <c r="M181" s="36">
        <f t="shared" si="103"/>
        <v>0</v>
      </c>
      <c r="N181" s="36">
        <f t="shared" si="103"/>
        <v>261</v>
      </c>
      <c r="O181" s="36">
        <f t="shared" si="103"/>
        <v>0</v>
      </c>
      <c r="P181" s="36">
        <f t="shared" si="103"/>
        <v>0</v>
      </c>
      <c r="Q181" s="36">
        <f t="shared" si="103"/>
        <v>0</v>
      </c>
      <c r="R181" s="36">
        <f t="shared" si="103"/>
        <v>0</v>
      </c>
      <c r="S181" s="36">
        <f t="shared" si="103"/>
        <v>0</v>
      </c>
      <c r="T181" s="36">
        <f t="shared" si="103"/>
        <v>0</v>
      </c>
      <c r="U181" s="36">
        <f t="shared" si="103"/>
        <v>0</v>
      </c>
      <c r="V181" s="36">
        <f t="shared" si="103"/>
        <v>0</v>
      </c>
      <c r="W181" s="36">
        <f t="shared" si="103"/>
        <v>0</v>
      </c>
      <c r="X181" s="36">
        <f t="shared" si="103"/>
        <v>0</v>
      </c>
      <c r="Y181" s="36">
        <f t="shared" si="103"/>
        <v>0</v>
      </c>
      <c r="Z181" s="36">
        <f t="shared" si="103"/>
        <v>0</v>
      </c>
      <c r="AA181" s="36">
        <f t="shared" si="103"/>
        <v>0</v>
      </c>
      <c r="AB181" s="36">
        <f t="shared" si="103"/>
        <v>0</v>
      </c>
      <c r="AC181" s="36">
        <f t="shared" si="103"/>
        <v>0</v>
      </c>
      <c r="AD181" s="36">
        <f t="shared" si="103"/>
        <v>0</v>
      </c>
      <c r="AE181" s="36">
        <f t="shared" si="103"/>
        <v>0</v>
      </c>
      <c r="AF181" s="36">
        <f t="shared" si="103"/>
        <v>0</v>
      </c>
      <c r="AG181" s="36">
        <f t="shared" si="103"/>
        <v>0</v>
      </c>
      <c r="AH181" s="36">
        <f t="shared" si="103"/>
        <v>0</v>
      </c>
      <c r="AI181" s="36">
        <f t="shared" si="103"/>
        <v>0</v>
      </c>
      <c r="AJ181" s="36">
        <f t="shared" si="103"/>
        <v>0</v>
      </c>
      <c r="AK181" s="36">
        <f t="shared" si="103"/>
        <v>0</v>
      </c>
      <c r="AL181" s="36">
        <f t="shared" si="103"/>
        <v>0</v>
      </c>
      <c r="AM181" s="36">
        <f t="shared" si="103"/>
        <v>0</v>
      </c>
      <c r="AN181" s="36">
        <f t="shared" si="103"/>
        <v>0</v>
      </c>
      <c r="AO181" s="32"/>
      <c r="AP181" s="28"/>
    </row>
    <row r="182" spans="1:44" s="26" customFormat="1" ht="15.6" customHeight="1" x14ac:dyDescent="0.25">
      <c r="A182" s="13"/>
      <c r="B182" t="s">
        <v>180</v>
      </c>
      <c r="E182" s="85">
        <f t="shared" si="100"/>
        <v>11312.118288678055</v>
      </c>
      <c r="F182" s="36">
        <f t="shared" ref="F182:AN182" si="104">+F55</f>
        <v>0</v>
      </c>
      <c r="G182" s="36">
        <f t="shared" si="104"/>
        <v>0</v>
      </c>
      <c r="H182" s="36">
        <f t="shared" si="104"/>
        <v>0</v>
      </c>
      <c r="I182" s="36">
        <f t="shared" si="104"/>
        <v>0</v>
      </c>
      <c r="J182" s="36">
        <f t="shared" si="104"/>
        <v>0</v>
      </c>
      <c r="K182" s="36">
        <f t="shared" si="104"/>
        <v>0</v>
      </c>
      <c r="L182" s="36">
        <f t="shared" si="104"/>
        <v>0</v>
      </c>
      <c r="M182" s="36">
        <f t="shared" si="104"/>
        <v>0</v>
      </c>
      <c r="N182" s="36">
        <f t="shared" si="104"/>
        <v>0</v>
      </c>
      <c r="O182" s="36">
        <f t="shared" si="104"/>
        <v>0</v>
      </c>
      <c r="P182" s="36">
        <f t="shared" si="104"/>
        <v>0</v>
      </c>
      <c r="Q182" s="36">
        <f t="shared" si="104"/>
        <v>0</v>
      </c>
      <c r="R182" s="36">
        <f t="shared" si="104"/>
        <v>0</v>
      </c>
      <c r="S182" s="36">
        <f t="shared" si="104"/>
        <v>1250.1319999999998</v>
      </c>
      <c r="T182" s="36">
        <f t="shared" si="104"/>
        <v>4413.9275999999991</v>
      </c>
      <c r="U182" s="36">
        <f t="shared" si="104"/>
        <v>3501.7158959999992</v>
      </c>
      <c r="V182" s="36">
        <f t="shared" si="104"/>
        <v>714.35004278399981</v>
      </c>
      <c r="W182" s="36">
        <f t="shared" si="104"/>
        <v>0</v>
      </c>
      <c r="X182" s="36">
        <f t="shared" si="104"/>
        <v>0</v>
      </c>
      <c r="Y182" s="36">
        <f t="shared" si="104"/>
        <v>0</v>
      </c>
      <c r="Z182" s="36">
        <f t="shared" si="104"/>
        <v>181.19000142086094</v>
      </c>
      <c r="AA182" s="36">
        <f t="shared" si="104"/>
        <v>639.7400819398091</v>
      </c>
      <c r="AB182" s="36">
        <f t="shared" si="104"/>
        <v>507.52713167224852</v>
      </c>
      <c r="AC182" s="36">
        <f t="shared" si="104"/>
        <v>103.5355348611387</v>
      </c>
      <c r="AD182" s="36">
        <f t="shared" si="104"/>
        <v>0</v>
      </c>
      <c r="AE182" s="36">
        <f t="shared" si="104"/>
        <v>0</v>
      </c>
      <c r="AF182" s="36">
        <f t="shared" si="104"/>
        <v>0</v>
      </c>
      <c r="AG182" s="36">
        <f t="shared" si="104"/>
        <v>0</v>
      </c>
      <c r="AH182" s="36">
        <f t="shared" si="104"/>
        <v>0</v>
      </c>
      <c r="AI182" s="36">
        <f t="shared" si="104"/>
        <v>0</v>
      </c>
      <c r="AJ182" s="36">
        <f t="shared" si="104"/>
        <v>0</v>
      </c>
      <c r="AK182" s="36">
        <f t="shared" si="104"/>
        <v>0</v>
      </c>
      <c r="AL182" s="36">
        <f t="shared" si="104"/>
        <v>0</v>
      </c>
      <c r="AM182" s="36">
        <f t="shared" si="104"/>
        <v>0</v>
      </c>
      <c r="AN182" s="36">
        <f t="shared" si="104"/>
        <v>0</v>
      </c>
      <c r="AO182" s="32"/>
      <c r="AP182" s="28"/>
    </row>
    <row r="183" spans="1:44" s="26" customFormat="1" ht="15.6" customHeight="1" x14ac:dyDescent="0.25">
      <c r="A183" s="13"/>
      <c r="B183" t="s">
        <v>53</v>
      </c>
      <c r="E183" s="85">
        <f t="shared" si="100"/>
        <v>10028.487951077997</v>
      </c>
      <c r="F183" s="36">
        <f t="shared" ref="F183:AN183" si="105">+F56</f>
        <v>0</v>
      </c>
      <c r="G183" s="36">
        <f t="shared" si="105"/>
        <v>0</v>
      </c>
      <c r="H183" s="36">
        <f t="shared" si="105"/>
        <v>0</v>
      </c>
      <c r="I183" s="36">
        <f t="shared" si="105"/>
        <v>0</v>
      </c>
      <c r="J183" s="36">
        <f t="shared" si="105"/>
        <v>0</v>
      </c>
      <c r="K183" s="36">
        <f t="shared" si="105"/>
        <v>0</v>
      </c>
      <c r="L183" s="36">
        <f t="shared" si="105"/>
        <v>0</v>
      </c>
      <c r="M183" s="36">
        <f t="shared" si="105"/>
        <v>0</v>
      </c>
      <c r="N183" s="36">
        <f t="shared" si="105"/>
        <v>0</v>
      </c>
      <c r="O183" s="36">
        <f t="shared" si="105"/>
        <v>0</v>
      </c>
      <c r="P183" s="36">
        <f t="shared" si="105"/>
        <v>0</v>
      </c>
      <c r="Q183" s="36">
        <f t="shared" si="105"/>
        <v>0</v>
      </c>
      <c r="R183" s="36">
        <f t="shared" si="105"/>
        <v>0</v>
      </c>
      <c r="S183" s="36">
        <f t="shared" si="105"/>
        <v>0</v>
      </c>
      <c r="T183" s="36">
        <f t="shared" si="105"/>
        <v>0</v>
      </c>
      <c r="U183" s="36">
        <f t="shared" si="105"/>
        <v>0</v>
      </c>
      <c r="V183" s="36">
        <f t="shared" si="105"/>
        <v>683.1240790153845</v>
      </c>
      <c r="W183" s="36">
        <f t="shared" si="105"/>
        <v>696.78656059569221</v>
      </c>
      <c r="X183" s="36">
        <f t="shared" si="105"/>
        <v>710.7222918076061</v>
      </c>
      <c r="Y183" s="36">
        <f t="shared" si="105"/>
        <v>724.93673764375831</v>
      </c>
      <c r="Z183" s="36">
        <f t="shared" si="105"/>
        <v>739.43547239663337</v>
      </c>
      <c r="AA183" s="36">
        <f t="shared" si="105"/>
        <v>754.22418184456615</v>
      </c>
      <c r="AB183" s="36">
        <f t="shared" si="105"/>
        <v>769.30866548145741</v>
      </c>
      <c r="AC183" s="36">
        <f t="shared" si="105"/>
        <v>784.69483879108668</v>
      </c>
      <c r="AD183" s="36">
        <f t="shared" si="105"/>
        <v>800.38873556690839</v>
      </c>
      <c r="AE183" s="36">
        <f t="shared" si="105"/>
        <v>816.39651027824652</v>
      </c>
      <c r="AF183" s="36">
        <f t="shared" si="105"/>
        <v>832.72444048381135</v>
      </c>
      <c r="AG183" s="36">
        <f t="shared" si="105"/>
        <v>849.37892929348766</v>
      </c>
      <c r="AH183" s="36">
        <f t="shared" si="105"/>
        <v>866.36650787935753</v>
      </c>
      <c r="AI183" s="36">
        <f t="shared" si="105"/>
        <v>0</v>
      </c>
      <c r="AJ183" s="36">
        <f t="shared" si="105"/>
        <v>0</v>
      </c>
      <c r="AK183" s="36">
        <f t="shared" si="105"/>
        <v>0</v>
      </c>
      <c r="AL183" s="36">
        <f t="shared" si="105"/>
        <v>0</v>
      </c>
      <c r="AM183" s="36">
        <f t="shared" si="105"/>
        <v>0</v>
      </c>
      <c r="AN183" s="36">
        <f t="shared" si="105"/>
        <v>0</v>
      </c>
      <c r="AO183" s="32"/>
      <c r="AP183" s="28"/>
    </row>
    <row r="184" spans="1:44" s="26" customFormat="1" ht="15.75" customHeight="1" x14ac:dyDescent="0.25">
      <c r="A184" s="13"/>
      <c r="B184" s="26" t="s">
        <v>264</v>
      </c>
      <c r="E184" s="99">
        <f>SUM(F184:AN184)</f>
        <v>1086.412514308091</v>
      </c>
      <c r="F184" s="38">
        <f>SUM(F86:F87)</f>
        <v>13.76</v>
      </c>
      <c r="G184" s="38">
        <f t="shared" ref="G184:AN184" si="106">SUM(G86:G87)</f>
        <v>0</v>
      </c>
      <c r="H184" s="38">
        <f t="shared" si="106"/>
        <v>0</v>
      </c>
      <c r="I184" s="38">
        <f t="shared" si="106"/>
        <v>0</v>
      </c>
      <c r="J184" s="38">
        <f t="shared" si="106"/>
        <v>0</v>
      </c>
      <c r="K184" s="38">
        <f t="shared" si="106"/>
        <v>0</v>
      </c>
      <c r="L184" s="38">
        <f t="shared" si="106"/>
        <v>0</v>
      </c>
      <c r="M184" s="38">
        <f t="shared" si="106"/>
        <v>0</v>
      </c>
      <c r="N184" s="38">
        <f t="shared" si="106"/>
        <v>11.223000000000001</v>
      </c>
      <c r="O184" s="38">
        <f t="shared" si="106"/>
        <v>0</v>
      </c>
      <c r="P184" s="38">
        <f t="shared" si="106"/>
        <v>0</v>
      </c>
      <c r="Q184" s="38">
        <f t="shared" si="106"/>
        <v>0</v>
      </c>
      <c r="R184" s="38">
        <f t="shared" si="106"/>
        <v>0</v>
      </c>
      <c r="S184" s="38">
        <f t="shared" si="106"/>
        <v>53.755675999999994</v>
      </c>
      <c r="T184" s="38">
        <f t="shared" si="106"/>
        <v>189.79888679999996</v>
      </c>
      <c r="U184" s="38">
        <f t="shared" si="106"/>
        <v>150.57378352799998</v>
      </c>
      <c r="V184" s="38">
        <f t="shared" si="106"/>
        <v>69.885678720256593</v>
      </c>
      <c r="W184" s="38">
        <f t="shared" si="106"/>
        <v>39.951999418155502</v>
      </c>
      <c r="X184" s="38">
        <f t="shared" si="106"/>
        <v>40.751039406518615</v>
      </c>
      <c r="Y184" s="38">
        <f t="shared" si="106"/>
        <v>41.56606019464899</v>
      </c>
      <c r="Z184" s="38">
        <f t="shared" si="106"/>
        <v>50.188551459638987</v>
      </c>
      <c r="AA184" s="38">
        <f t="shared" si="106"/>
        <v>70.754152549924612</v>
      </c>
      <c r="AB184" s="38">
        <f t="shared" si="106"/>
        <v>65.933902268949751</v>
      </c>
      <c r="AC184" s="38">
        <f t="shared" si="106"/>
        <v>49.444468318212898</v>
      </c>
      <c r="AD184" s="38">
        <f t="shared" si="106"/>
        <v>45.892289125567608</v>
      </c>
      <c r="AE184" s="38">
        <f t="shared" si="106"/>
        <v>46.810134908078957</v>
      </c>
      <c r="AF184" s="38">
        <f t="shared" si="106"/>
        <v>47.74633760624053</v>
      </c>
      <c r="AG184" s="38">
        <f t="shared" si="106"/>
        <v>48.70126435836535</v>
      </c>
      <c r="AH184" s="38">
        <f t="shared" si="106"/>
        <v>49.675289645532665</v>
      </c>
      <c r="AI184" s="38">
        <f t="shared" si="106"/>
        <v>0</v>
      </c>
      <c r="AJ184" s="38">
        <f t="shared" si="106"/>
        <v>0</v>
      </c>
      <c r="AK184" s="38">
        <f t="shared" si="106"/>
        <v>0</v>
      </c>
      <c r="AL184" s="38">
        <f t="shared" si="106"/>
        <v>0</v>
      </c>
      <c r="AM184" s="38">
        <f t="shared" si="106"/>
        <v>0</v>
      </c>
      <c r="AN184" s="38">
        <f t="shared" si="106"/>
        <v>0</v>
      </c>
      <c r="AO184" s="84"/>
      <c r="AP184" s="28"/>
    </row>
    <row r="185" spans="1:44" s="26" customFormat="1" ht="15.6" customHeight="1" x14ac:dyDescent="0.25">
      <c r="A185" s="13"/>
      <c r="B185" t="s">
        <v>109</v>
      </c>
      <c r="E185" s="85">
        <f t="shared" si="100"/>
        <v>972.93441276886983</v>
      </c>
      <c r="F185" s="36">
        <f t="shared" ref="F185:AN185" si="107">+F57</f>
        <v>0</v>
      </c>
      <c r="G185" s="36">
        <f t="shared" si="107"/>
        <v>0</v>
      </c>
      <c r="H185" s="36">
        <f t="shared" si="107"/>
        <v>0</v>
      </c>
      <c r="I185" s="36">
        <f t="shared" si="107"/>
        <v>0</v>
      </c>
      <c r="J185" s="36">
        <f t="shared" si="107"/>
        <v>0</v>
      </c>
      <c r="K185" s="36">
        <f t="shared" si="107"/>
        <v>0</v>
      </c>
      <c r="L185" s="36">
        <f t="shared" si="107"/>
        <v>0</v>
      </c>
      <c r="M185" s="36">
        <f t="shared" si="107"/>
        <v>0</v>
      </c>
      <c r="N185" s="36">
        <f t="shared" si="107"/>
        <v>0</v>
      </c>
      <c r="O185" s="36">
        <f t="shared" si="107"/>
        <v>0</v>
      </c>
      <c r="P185" s="36">
        <f t="shared" si="107"/>
        <v>0</v>
      </c>
      <c r="Q185" s="36">
        <f t="shared" si="107"/>
        <v>0</v>
      </c>
      <c r="R185" s="36">
        <f t="shared" si="107"/>
        <v>0</v>
      </c>
      <c r="S185" s="36">
        <f t="shared" si="107"/>
        <v>0</v>
      </c>
      <c r="T185" s="36">
        <f t="shared" si="107"/>
        <v>0</v>
      </c>
      <c r="U185" s="36">
        <f t="shared" si="107"/>
        <v>0</v>
      </c>
      <c r="V185" s="36">
        <f t="shared" si="107"/>
        <v>0</v>
      </c>
      <c r="W185" s="36">
        <f t="shared" si="107"/>
        <v>0</v>
      </c>
      <c r="X185" s="36">
        <f t="shared" si="107"/>
        <v>0</v>
      </c>
      <c r="Y185" s="36">
        <f t="shared" si="107"/>
        <v>0</v>
      </c>
      <c r="Z185" s="36">
        <f t="shared" si="107"/>
        <v>0</v>
      </c>
      <c r="AA185" s="36">
        <f t="shared" si="107"/>
        <v>0</v>
      </c>
      <c r="AB185" s="36">
        <f t="shared" si="107"/>
        <v>0</v>
      </c>
      <c r="AC185" s="36">
        <f t="shared" si="107"/>
        <v>0</v>
      </c>
      <c r="AD185" s="36">
        <f t="shared" si="107"/>
        <v>0</v>
      </c>
      <c r="AE185" s="36">
        <f t="shared" si="107"/>
        <v>0</v>
      </c>
      <c r="AF185" s="36">
        <f t="shared" si="107"/>
        <v>0</v>
      </c>
      <c r="AG185" s="36">
        <f t="shared" si="107"/>
        <v>0</v>
      </c>
      <c r="AH185" s="36">
        <f t="shared" si="107"/>
        <v>0</v>
      </c>
      <c r="AI185" s="36">
        <f t="shared" si="107"/>
        <v>972.93441276886983</v>
      </c>
      <c r="AJ185" s="36">
        <f t="shared" si="107"/>
        <v>0</v>
      </c>
      <c r="AK185" s="36">
        <f t="shared" si="107"/>
        <v>0</v>
      </c>
      <c r="AL185" s="36">
        <f t="shared" si="107"/>
        <v>0</v>
      </c>
      <c r="AM185" s="36">
        <f t="shared" si="107"/>
        <v>0</v>
      </c>
      <c r="AN185" s="36">
        <f t="shared" si="107"/>
        <v>0</v>
      </c>
      <c r="AO185" s="32"/>
      <c r="AP185" s="28"/>
    </row>
    <row r="186" spans="1:44" s="26" customFormat="1" ht="15.6" customHeight="1" x14ac:dyDescent="0.25">
      <c r="A186" s="13"/>
      <c r="B186" t="s">
        <v>72</v>
      </c>
      <c r="E186" s="98">
        <f t="shared" si="100"/>
        <v>8319.5059179218733</v>
      </c>
      <c r="F186" s="34">
        <f>+F179+F180-F181-F182-F183-F184-F185</f>
        <v>-333.76</v>
      </c>
      <c r="G186" s="34">
        <f t="shared" ref="G186:AN186" si="108">+G179+G180-G181-G182-G183-G184-G185</f>
        <v>0</v>
      </c>
      <c r="H186" s="34">
        <f t="shared" si="108"/>
        <v>0</v>
      </c>
      <c r="I186" s="34">
        <f t="shared" si="108"/>
        <v>0</v>
      </c>
      <c r="J186" s="34">
        <f t="shared" si="108"/>
        <v>0</v>
      </c>
      <c r="K186" s="34">
        <f t="shared" si="108"/>
        <v>0</v>
      </c>
      <c r="L186" s="34">
        <f t="shared" si="108"/>
        <v>0</v>
      </c>
      <c r="M186" s="34">
        <f t="shared" si="108"/>
        <v>0</v>
      </c>
      <c r="N186" s="34">
        <f t="shared" si="108"/>
        <v>-272.22300000000001</v>
      </c>
      <c r="O186" s="34">
        <f t="shared" si="108"/>
        <v>0</v>
      </c>
      <c r="P186" s="34">
        <f t="shared" si="108"/>
        <v>0</v>
      </c>
      <c r="Q186" s="34">
        <f t="shared" si="108"/>
        <v>0</v>
      </c>
      <c r="R186" s="34">
        <f t="shared" si="108"/>
        <v>0</v>
      </c>
      <c r="S186" s="34">
        <f t="shared" si="108"/>
        <v>-1303.8876759999998</v>
      </c>
      <c r="T186" s="34">
        <f t="shared" si="108"/>
        <v>-4603.7264867999993</v>
      </c>
      <c r="U186" s="34">
        <f t="shared" si="108"/>
        <v>-3652.2896795279994</v>
      </c>
      <c r="V186" s="34">
        <f t="shared" si="108"/>
        <v>-839.28649873964093</v>
      </c>
      <c r="W186" s="34">
        <f t="shared" si="108"/>
        <v>1654.9645731643923</v>
      </c>
      <c r="X186" s="34">
        <f t="shared" si="108"/>
        <v>2848.5648108634687</v>
      </c>
      <c r="Y186" s="34">
        <f t="shared" si="108"/>
        <v>2773.4677186810009</v>
      </c>
      <c r="Z186" s="34">
        <f t="shared" si="108"/>
        <v>2625.0426294288309</v>
      </c>
      <c r="AA186" s="34">
        <f t="shared" si="108"/>
        <v>2171.8298464835434</v>
      </c>
      <c r="AB186" s="34">
        <f t="shared" si="108"/>
        <v>2090.3028111686117</v>
      </c>
      <c r="AC186" s="34">
        <f t="shared" si="108"/>
        <v>2158.7480589104152</v>
      </c>
      <c r="AD186" s="34">
        <f t="shared" si="108"/>
        <v>1341.6223118066066</v>
      </c>
      <c r="AE186" s="34">
        <f t="shared" si="108"/>
        <v>1002.9054658272996</v>
      </c>
      <c r="AF186" s="34">
        <f t="shared" si="108"/>
        <v>718.8702578909149</v>
      </c>
      <c r="AG186" s="34">
        <f t="shared" si="108"/>
        <v>551.969181259067</v>
      </c>
      <c r="AH186" s="34">
        <f t="shared" si="108"/>
        <v>359.32600627423176</v>
      </c>
      <c r="AI186" s="34">
        <f t="shared" si="108"/>
        <v>-972.93441276886983</v>
      </c>
      <c r="AJ186" s="34">
        <f t="shared" si="108"/>
        <v>0</v>
      </c>
      <c r="AK186" s="34">
        <f t="shared" si="108"/>
        <v>0</v>
      </c>
      <c r="AL186" s="34">
        <f t="shared" si="108"/>
        <v>0</v>
      </c>
      <c r="AM186" s="34">
        <f t="shared" si="108"/>
        <v>0</v>
      </c>
      <c r="AN186" s="34">
        <f t="shared" si="108"/>
        <v>0</v>
      </c>
      <c r="AO186" s="35"/>
      <c r="AP186" s="28"/>
    </row>
    <row r="187" spans="1:44" ht="15.6" customHeight="1" x14ac:dyDescent="0.25">
      <c r="C187" t="s">
        <v>75</v>
      </c>
      <c r="D187"/>
      <c r="E187" s="190"/>
      <c r="F187" s="5">
        <f>+F186</f>
        <v>-333.76</v>
      </c>
      <c r="G187" s="5">
        <f t="shared" ref="G187:AN187" si="109">+G186+F187</f>
        <v>-333.76</v>
      </c>
      <c r="H187" s="5">
        <f t="shared" si="109"/>
        <v>-333.76</v>
      </c>
      <c r="I187" s="5">
        <f t="shared" si="109"/>
        <v>-333.76</v>
      </c>
      <c r="J187" s="5">
        <f t="shared" si="109"/>
        <v>-333.76</v>
      </c>
      <c r="K187" s="5">
        <f t="shared" si="109"/>
        <v>-333.76</v>
      </c>
      <c r="L187" s="5">
        <f t="shared" si="109"/>
        <v>-333.76</v>
      </c>
      <c r="M187" s="5">
        <f t="shared" si="109"/>
        <v>-333.76</v>
      </c>
      <c r="N187" s="5">
        <f t="shared" si="109"/>
        <v>-605.98299999999995</v>
      </c>
      <c r="O187" s="5">
        <f t="shared" si="109"/>
        <v>-605.98299999999995</v>
      </c>
      <c r="P187" s="5">
        <f t="shared" si="109"/>
        <v>-605.98299999999995</v>
      </c>
      <c r="Q187" s="5">
        <f t="shared" si="109"/>
        <v>-605.98299999999995</v>
      </c>
      <c r="R187" s="5">
        <f t="shared" si="109"/>
        <v>-605.98299999999995</v>
      </c>
      <c r="S187" s="5">
        <f t="shared" si="109"/>
        <v>-1909.8706759999998</v>
      </c>
      <c r="T187" s="5">
        <f t="shared" si="109"/>
        <v>-6513.5971627999988</v>
      </c>
      <c r="U187" s="5">
        <f t="shared" si="109"/>
        <v>-10165.886842327998</v>
      </c>
      <c r="V187" s="5">
        <f t="shared" si="109"/>
        <v>-11005.173341067639</v>
      </c>
      <c r="W187" s="5">
        <f t="shared" si="109"/>
        <v>-9350.2087679032466</v>
      </c>
      <c r="X187" s="5">
        <f t="shared" si="109"/>
        <v>-6501.6439570397779</v>
      </c>
      <c r="Y187" s="5">
        <f t="shared" si="109"/>
        <v>-3728.176238358777</v>
      </c>
      <c r="Z187" s="5">
        <f t="shared" si="109"/>
        <v>-1103.1336089299461</v>
      </c>
      <c r="AA187" s="5">
        <f t="shared" si="109"/>
        <v>1068.6962375535973</v>
      </c>
      <c r="AB187" s="5">
        <f t="shared" si="109"/>
        <v>3158.999048722209</v>
      </c>
      <c r="AC187" s="5">
        <f t="shared" si="109"/>
        <v>5317.7471076326237</v>
      </c>
      <c r="AD187" s="5">
        <f t="shared" si="109"/>
        <v>6659.3694194392301</v>
      </c>
      <c r="AE187" s="5">
        <f t="shared" si="109"/>
        <v>7662.27488526653</v>
      </c>
      <c r="AF187" s="5">
        <f t="shared" si="109"/>
        <v>8381.1451431574442</v>
      </c>
      <c r="AG187" s="5">
        <f t="shared" si="109"/>
        <v>8933.1143244165105</v>
      </c>
      <c r="AH187" s="5">
        <f t="shared" si="109"/>
        <v>9292.4403306907425</v>
      </c>
      <c r="AI187" s="5">
        <f t="shared" si="109"/>
        <v>8319.5059179218733</v>
      </c>
      <c r="AJ187" s="5">
        <f t="shared" si="109"/>
        <v>8319.5059179218733</v>
      </c>
      <c r="AK187" s="5">
        <f t="shared" si="109"/>
        <v>8319.5059179218733</v>
      </c>
      <c r="AL187" s="5">
        <f t="shared" si="109"/>
        <v>8319.5059179218733</v>
      </c>
      <c r="AM187" s="5">
        <f t="shared" si="109"/>
        <v>8319.5059179218733</v>
      </c>
      <c r="AN187" s="5">
        <f t="shared" si="109"/>
        <v>8319.5059179218733</v>
      </c>
    </row>
    <row r="188" spans="1:44" ht="15.75" customHeight="1" x14ac:dyDescent="0.25">
      <c r="C188"/>
      <c r="D188"/>
      <c r="E188" s="190"/>
      <c r="S188" s="5"/>
      <c r="T188" s="5"/>
      <c r="U188" s="5"/>
      <c r="V188" s="5"/>
      <c r="W188" s="5"/>
      <c r="X188" s="5"/>
      <c r="Y188" s="5"/>
      <c r="Z188" s="5"/>
      <c r="AA188" s="5"/>
      <c r="AB188" s="5"/>
      <c r="AC188" s="5"/>
      <c r="AD188" s="5"/>
      <c r="AE188" s="5"/>
      <c r="AF188" s="5"/>
      <c r="AG188" s="5"/>
      <c r="AH188" s="5"/>
      <c r="AI188" s="5"/>
      <c r="AJ188" s="5"/>
      <c r="AK188" s="5"/>
      <c r="AL188" s="5"/>
      <c r="AM188" s="5"/>
      <c r="AN188" s="5"/>
    </row>
    <row r="189" spans="1:44" ht="15.75" customHeight="1" x14ac:dyDescent="0.25">
      <c r="A189" s="11" t="s">
        <v>178</v>
      </c>
    </row>
    <row r="190" spans="1:44" s="26" customFormat="1" ht="15.75" customHeight="1" x14ac:dyDescent="0.25">
      <c r="A190" s="13"/>
      <c r="B190" t="s">
        <v>7</v>
      </c>
      <c r="E190" s="85">
        <f t="shared" ref="E190:E195" si="110">SUM(F190:AN190)</f>
        <v>3746.306575863111</v>
      </c>
      <c r="F190" s="36">
        <f t="shared" ref="F190:AN190" si="111">+F76</f>
        <v>0</v>
      </c>
      <c r="G190" s="36">
        <f t="shared" si="111"/>
        <v>0</v>
      </c>
      <c r="H190" s="36">
        <f t="shared" si="111"/>
        <v>0</v>
      </c>
      <c r="I190" s="36">
        <f t="shared" si="111"/>
        <v>0</v>
      </c>
      <c r="J190" s="36">
        <f t="shared" si="111"/>
        <v>0</v>
      </c>
      <c r="K190" s="36">
        <f t="shared" si="111"/>
        <v>0</v>
      </c>
      <c r="L190" s="36">
        <f t="shared" si="111"/>
        <v>0</v>
      </c>
      <c r="M190" s="36">
        <f t="shared" si="111"/>
        <v>0</v>
      </c>
      <c r="N190" s="36">
        <f t="shared" si="111"/>
        <v>0</v>
      </c>
      <c r="O190" s="36">
        <f t="shared" si="111"/>
        <v>0</v>
      </c>
      <c r="P190" s="36">
        <f t="shared" si="111"/>
        <v>0</v>
      </c>
      <c r="Q190" s="36">
        <f t="shared" si="111"/>
        <v>0</v>
      </c>
      <c r="R190" s="36">
        <f t="shared" si="111"/>
        <v>0</v>
      </c>
      <c r="S190" s="36">
        <f t="shared" si="111"/>
        <v>0</v>
      </c>
      <c r="T190" s="36">
        <f t="shared" si="111"/>
        <v>0</v>
      </c>
      <c r="U190" s="36">
        <f t="shared" si="111"/>
        <v>0</v>
      </c>
      <c r="V190" s="36">
        <f t="shared" si="111"/>
        <v>58.101137999999992</v>
      </c>
      <c r="W190" s="36">
        <f t="shared" si="111"/>
        <v>221.24913350399999</v>
      </c>
      <c r="X190" s="36">
        <f t="shared" si="111"/>
        <v>338.51117426112006</v>
      </c>
      <c r="Y190" s="36">
        <f t="shared" si="111"/>
        <v>345.28139774634241</v>
      </c>
      <c r="Z190" s="36">
        <f t="shared" si="111"/>
        <v>352.18702570126925</v>
      </c>
      <c r="AA190" s="36">
        <f t="shared" si="111"/>
        <v>359.23076621529464</v>
      </c>
      <c r="AB190" s="36">
        <f t="shared" si="111"/>
        <v>366.41538153960056</v>
      </c>
      <c r="AC190" s="36">
        <f t="shared" si="111"/>
        <v>373.7436891703926</v>
      </c>
      <c r="AD190" s="36">
        <f t="shared" si="111"/>
        <v>364.76080847177792</v>
      </c>
      <c r="AE190" s="36">
        <f t="shared" si="111"/>
        <v>318.90516397818294</v>
      </c>
      <c r="AF190" s="36">
        <f t="shared" si="111"/>
        <v>257.51591991238274</v>
      </c>
      <c r="AG190" s="36">
        <f t="shared" si="111"/>
        <v>221.19262173526775</v>
      </c>
      <c r="AH190" s="36">
        <f t="shared" si="111"/>
        <v>169.21235562747984</v>
      </c>
      <c r="AI190" s="36">
        <f t="shared" si="111"/>
        <v>0</v>
      </c>
      <c r="AJ190" s="36">
        <f t="shared" si="111"/>
        <v>0</v>
      </c>
      <c r="AK190" s="36">
        <f t="shared" si="111"/>
        <v>0</v>
      </c>
      <c r="AL190" s="36">
        <f t="shared" si="111"/>
        <v>0</v>
      </c>
      <c r="AM190" s="36">
        <f t="shared" si="111"/>
        <v>0</v>
      </c>
      <c r="AN190" s="36">
        <f t="shared" si="111"/>
        <v>0</v>
      </c>
      <c r="AO190" s="32"/>
      <c r="AP190" s="28"/>
    </row>
    <row r="191" spans="1:44" s="26" customFormat="1" ht="15.75" customHeight="1" x14ac:dyDescent="0.25">
      <c r="A191" s="13"/>
      <c r="B191" t="s">
        <v>76</v>
      </c>
      <c r="E191" s="85">
        <f t="shared" si="110"/>
        <v>4023.9325242445052</v>
      </c>
      <c r="F191" s="36">
        <f>+F176</f>
        <v>0</v>
      </c>
      <c r="G191" s="36">
        <f t="shared" ref="G191:AN191" si="112">+G176</f>
        <v>0</v>
      </c>
      <c r="H191" s="36">
        <f t="shared" si="112"/>
        <v>0</v>
      </c>
      <c r="I191" s="36">
        <f t="shared" si="112"/>
        <v>0</v>
      </c>
      <c r="J191" s="36">
        <f t="shared" si="112"/>
        <v>0</v>
      </c>
      <c r="K191" s="36">
        <f t="shared" si="112"/>
        <v>0</v>
      </c>
      <c r="L191" s="36">
        <f t="shared" si="112"/>
        <v>0</v>
      </c>
      <c r="M191" s="36">
        <f t="shared" si="112"/>
        <v>0</v>
      </c>
      <c r="N191" s="36">
        <f t="shared" si="112"/>
        <v>0</v>
      </c>
      <c r="O191" s="36">
        <f t="shared" si="112"/>
        <v>0</v>
      </c>
      <c r="P191" s="36">
        <f t="shared" si="112"/>
        <v>0</v>
      </c>
      <c r="Q191" s="36">
        <f t="shared" si="112"/>
        <v>0</v>
      </c>
      <c r="R191" s="36">
        <f t="shared" si="112"/>
        <v>0</v>
      </c>
      <c r="S191" s="36">
        <f t="shared" si="112"/>
        <v>0</v>
      </c>
      <c r="T191" s="36">
        <f t="shared" si="112"/>
        <v>0</v>
      </c>
      <c r="U191" s="36">
        <f t="shared" si="112"/>
        <v>0</v>
      </c>
      <c r="V191" s="36">
        <f t="shared" si="112"/>
        <v>40.089785219999996</v>
      </c>
      <c r="W191" s="36">
        <f t="shared" si="112"/>
        <v>152.66190211775995</v>
      </c>
      <c r="X191" s="36">
        <f t="shared" si="112"/>
        <v>208.17228808940956</v>
      </c>
      <c r="Y191" s="36">
        <f t="shared" si="112"/>
        <v>155.73499596559606</v>
      </c>
      <c r="Z191" s="36">
        <f t="shared" si="112"/>
        <v>152.45829353755164</v>
      </c>
      <c r="AA191" s="36">
        <f t="shared" si="112"/>
        <v>142.12509155877109</v>
      </c>
      <c r="AB191" s="36">
        <f t="shared" si="112"/>
        <v>430.81132959245826</v>
      </c>
      <c r="AC191" s="36">
        <f t="shared" si="112"/>
        <v>877.59430655582946</v>
      </c>
      <c r="AD191" s="36">
        <f t="shared" si="112"/>
        <v>562.05399892403466</v>
      </c>
      <c r="AE191" s="36">
        <f t="shared" si="112"/>
        <v>462.98297694970518</v>
      </c>
      <c r="AF191" s="36">
        <f t="shared" si="112"/>
        <v>360.87643410723285</v>
      </c>
      <c r="AG191" s="36">
        <f t="shared" si="112"/>
        <v>295.50679765598329</v>
      </c>
      <c r="AH191" s="36">
        <f t="shared" si="112"/>
        <v>182.86432397017364</v>
      </c>
      <c r="AI191" s="36">
        <f t="shared" si="112"/>
        <v>0</v>
      </c>
      <c r="AJ191" s="36">
        <f t="shared" si="112"/>
        <v>0</v>
      </c>
      <c r="AK191" s="36">
        <f t="shared" si="112"/>
        <v>0</v>
      </c>
      <c r="AL191" s="36">
        <f t="shared" si="112"/>
        <v>0</v>
      </c>
      <c r="AM191" s="36">
        <f t="shared" si="112"/>
        <v>0</v>
      </c>
      <c r="AN191" s="36">
        <f t="shared" si="112"/>
        <v>0</v>
      </c>
      <c r="AO191" s="32"/>
      <c r="AP191" s="28"/>
    </row>
    <row r="192" spans="1:44" s="26" customFormat="1" ht="15.75" customHeight="1" x14ac:dyDescent="0.25">
      <c r="A192" s="13"/>
      <c r="B192" s="26" t="s">
        <v>264</v>
      </c>
      <c r="E192" s="99">
        <f>SUM(F192:AN192)</f>
        <v>1086.412514308091</v>
      </c>
      <c r="F192" s="38">
        <f>SUM(F86:F87)</f>
        <v>13.76</v>
      </c>
      <c r="G192" s="38">
        <f t="shared" ref="G192:AN192" si="113">SUM(G86:G87)</f>
        <v>0</v>
      </c>
      <c r="H192" s="38">
        <f t="shared" si="113"/>
        <v>0</v>
      </c>
      <c r="I192" s="38">
        <f t="shared" si="113"/>
        <v>0</v>
      </c>
      <c r="J192" s="38">
        <f t="shared" si="113"/>
        <v>0</v>
      </c>
      <c r="K192" s="38">
        <f t="shared" si="113"/>
        <v>0</v>
      </c>
      <c r="L192" s="38">
        <f t="shared" si="113"/>
        <v>0</v>
      </c>
      <c r="M192" s="38">
        <f t="shared" si="113"/>
        <v>0</v>
      </c>
      <c r="N192" s="38">
        <f t="shared" si="113"/>
        <v>11.223000000000001</v>
      </c>
      <c r="O192" s="38">
        <f t="shared" si="113"/>
        <v>0</v>
      </c>
      <c r="P192" s="38">
        <f t="shared" si="113"/>
        <v>0</v>
      </c>
      <c r="Q192" s="38">
        <f t="shared" si="113"/>
        <v>0</v>
      </c>
      <c r="R192" s="38">
        <f t="shared" si="113"/>
        <v>0</v>
      </c>
      <c r="S192" s="38">
        <f t="shared" si="113"/>
        <v>53.755675999999994</v>
      </c>
      <c r="T192" s="38">
        <f t="shared" si="113"/>
        <v>189.79888679999996</v>
      </c>
      <c r="U192" s="38">
        <f t="shared" si="113"/>
        <v>150.57378352799998</v>
      </c>
      <c r="V192" s="38">
        <f t="shared" si="113"/>
        <v>69.885678720256593</v>
      </c>
      <c r="W192" s="38">
        <f t="shared" si="113"/>
        <v>39.951999418155502</v>
      </c>
      <c r="X192" s="38">
        <f t="shared" si="113"/>
        <v>40.751039406518615</v>
      </c>
      <c r="Y192" s="38">
        <f t="shared" si="113"/>
        <v>41.56606019464899</v>
      </c>
      <c r="Z192" s="38">
        <f t="shared" si="113"/>
        <v>50.188551459638987</v>
      </c>
      <c r="AA192" s="38">
        <f t="shared" si="113"/>
        <v>70.754152549924612</v>
      </c>
      <c r="AB192" s="38">
        <f t="shared" si="113"/>
        <v>65.933902268949751</v>
      </c>
      <c r="AC192" s="38">
        <f t="shared" si="113"/>
        <v>49.444468318212898</v>
      </c>
      <c r="AD192" s="38">
        <f t="shared" si="113"/>
        <v>45.892289125567608</v>
      </c>
      <c r="AE192" s="38">
        <f t="shared" si="113"/>
        <v>46.810134908078957</v>
      </c>
      <c r="AF192" s="38">
        <f t="shared" si="113"/>
        <v>47.74633760624053</v>
      </c>
      <c r="AG192" s="38">
        <f t="shared" si="113"/>
        <v>48.70126435836535</v>
      </c>
      <c r="AH192" s="38">
        <f t="shared" si="113"/>
        <v>49.675289645532665</v>
      </c>
      <c r="AI192" s="38">
        <f t="shared" si="113"/>
        <v>0</v>
      </c>
      <c r="AJ192" s="38">
        <f t="shared" si="113"/>
        <v>0</v>
      </c>
      <c r="AK192" s="38">
        <f t="shared" si="113"/>
        <v>0</v>
      </c>
      <c r="AL192" s="38">
        <f t="shared" si="113"/>
        <v>0</v>
      </c>
      <c r="AM192" s="38">
        <f t="shared" si="113"/>
        <v>0</v>
      </c>
      <c r="AN192" s="38">
        <f t="shared" si="113"/>
        <v>0</v>
      </c>
      <c r="AO192" s="84"/>
      <c r="AP192" s="28"/>
    </row>
    <row r="193" spans="1:42" s="26" customFormat="1" ht="15.75" customHeight="1" x14ac:dyDescent="0.25">
      <c r="A193" s="13"/>
      <c r="B193" t="s">
        <v>181</v>
      </c>
      <c r="E193" s="85">
        <f t="shared" si="110"/>
        <v>522.25193996672147</v>
      </c>
      <c r="F193" s="36">
        <f t="shared" ref="F193:AN193" si="114">+F138</f>
        <v>0</v>
      </c>
      <c r="G193" s="36">
        <f t="shared" si="114"/>
        <v>0</v>
      </c>
      <c r="H193" s="36">
        <f t="shared" si="114"/>
        <v>0</v>
      </c>
      <c r="I193" s="36">
        <f t="shared" si="114"/>
        <v>0</v>
      </c>
      <c r="J193" s="36">
        <f t="shared" si="114"/>
        <v>0</v>
      </c>
      <c r="K193" s="36">
        <f t="shared" si="114"/>
        <v>0</v>
      </c>
      <c r="L193" s="36">
        <f t="shared" si="114"/>
        <v>0</v>
      </c>
      <c r="M193" s="36">
        <f t="shared" si="114"/>
        <v>0</v>
      </c>
      <c r="N193" s="36">
        <f t="shared" si="114"/>
        <v>0</v>
      </c>
      <c r="O193" s="36">
        <f t="shared" si="114"/>
        <v>0</v>
      </c>
      <c r="P193" s="36">
        <f t="shared" si="114"/>
        <v>0</v>
      </c>
      <c r="Q193" s="36">
        <f t="shared" si="114"/>
        <v>0</v>
      </c>
      <c r="R193" s="36">
        <f t="shared" si="114"/>
        <v>0</v>
      </c>
      <c r="S193" s="36">
        <f t="shared" si="114"/>
        <v>0</v>
      </c>
      <c r="T193" s="36">
        <f t="shared" si="114"/>
        <v>0</v>
      </c>
      <c r="U193" s="36">
        <f t="shared" si="114"/>
        <v>0</v>
      </c>
      <c r="V193" s="36">
        <f t="shared" si="114"/>
        <v>0</v>
      </c>
      <c r="W193" s="36">
        <f t="shared" si="114"/>
        <v>0</v>
      </c>
      <c r="X193" s="36">
        <f t="shared" si="114"/>
        <v>17.824857649658387</v>
      </c>
      <c r="Y193" s="36">
        <f t="shared" si="114"/>
        <v>57.9011708627229</v>
      </c>
      <c r="Z193" s="36">
        <f t="shared" si="114"/>
        <v>57.708163600776516</v>
      </c>
      <c r="AA193" s="36">
        <f t="shared" si="114"/>
        <v>53.600047276312246</v>
      </c>
      <c r="AB193" s="36">
        <f t="shared" si="114"/>
        <v>57.313978184384631</v>
      </c>
      <c r="AC193" s="36">
        <f t="shared" si="114"/>
        <v>64.883006566121736</v>
      </c>
      <c r="AD193" s="36">
        <f t="shared" si="114"/>
        <v>64.900545963899603</v>
      </c>
      <c r="AE193" s="36">
        <f t="shared" si="114"/>
        <v>54.855512031527653</v>
      </c>
      <c r="AF193" s="36">
        <f t="shared" si="114"/>
        <v>40.80318237063431</v>
      </c>
      <c r="AG193" s="36">
        <f t="shared" si="114"/>
        <v>32.267352084386786</v>
      </c>
      <c r="AH193" s="36">
        <f t="shared" si="114"/>
        <v>20.194123376296623</v>
      </c>
      <c r="AI193" s="36">
        <f t="shared" si="114"/>
        <v>0</v>
      </c>
      <c r="AJ193" s="36">
        <f t="shared" si="114"/>
        <v>0</v>
      </c>
      <c r="AK193" s="36">
        <f t="shared" si="114"/>
        <v>0</v>
      </c>
      <c r="AL193" s="36">
        <f t="shared" si="114"/>
        <v>0</v>
      </c>
      <c r="AM193" s="36">
        <f t="shared" si="114"/>
        <v>0</v>
      </c>
      <c r="AN193" s="36">
        <f t="shared" si="114"/>
        <v>0</v>
      </c>
      <c r="AO193" s="32"/>
      <c r="AP193" s="28"/>
    </row>
    <row r="194" spans="1:42" s="26" customFormat="1" ht="15.75" customHeight="1" x14ac:dyDescent="0.25">
      <c r="A194" s="13"/>
      <c r="B194" t="s">
        <v>182</v>
      </c>
      <c r="E194" s="85">
        <f t="shared" si="110"/>
        <v>6235.8820734596611</v>
      </c>
      <c r="F194" s="36">
        <f t="shared" ref="F194:AN194" si="115">+F158</f>
        <v>0</v>
      </c>
      <c r="G194" s="36">
        <f t="shared" si="115"/>
        <v>0</v>
      </c>
      <c r="H194" s="36">
        <f t="shared" si="115"/>
        <v>0</v>
      </c>
      <c r="I194" s="36">
        <f t="shared" si="115"/>
        <v>0</v>
      </c>
      <c r="J194" s="36">
        <f t="shared" si="115"/>
        <v>0</v>
      </c>
      <c r="K194" s="36">
        <f t="shared" si="115"/>
        <v>0</v>
      </c>
      <c r="L194" s="36">
        <f t="shared" si="115"/>
        <v>0</v>
      </c>
      <c r="M194" s="36">
        <f t="shared" si="115"/>
        <v>0</v>
      </c>
      <c r="N194" s="36">
        <f t="shared" si="115"/>
        <v>0</v>
      </c>
      <c r="O194" s="36">
        <f t="shared" si="115"/>
        <v>0</v>
      </c>
      <c r="P194" s="36">
        <f t="shared" si="115"/>
        <v>0</v>
      </c>
      <c r="Q194" s="36">
        <f t="shared" si="115"/>
        <v>0</v>
      </c>
      <c r="R194" s="36">
        <f t="shared" si="115"/>
        <v>0</v>
      </c>
      <c r="S194" s="36">
        <f t="shared" si="115"/>
        <v>0</v>
      </c>
      <c r="T194" s="36">
        <f t="shared" si="115"/>
        <v>0</v>
      </c>
      <c r="U194" s="36">
        <f t="shared" si="115"/>
        <v>0</v>
      </c>
      <c r="V194" s="36">
        <f t="shared" si="115"/>
        <v>0</v>
      </c>
      <c r="W194" s="36">
        <f t="shared" si="115"/>
        <v>0</v>
      </c>
      <c r="X194" s="36">
        <f t="shared" si="115"/>
        <v>66.843216186218967</v>
      </c>
      <c r="Y194" s="36">
        <f t="shared" si="115"/>
        <v>217.12939073521079</v>
      </c>
      <c r="Z194" s="36">
        <f t="shared" si="115"/>
        <v>244.12768372030382</v>
      </c>
      <c r="AA194" s="36">
        <f t="shared" si="115"/>
        <v>298.88040982296184</v>
      </c>
      <c r="AB194" s="36">
        <f t="shared" si="115"/>
        <v>292.57906933729646</v>
      </c>
      <c r="AC194" s="36">
        <f t="shared" si="115"/>
        <v>259.1522114567108</v>
      </c>
      <c r="AD194" s="36">
        <f t="shared" si="115"/>
        <v>1379.8914160384297</v>
      </c>
      <c r="AE194" s="36">
        <f t="shared" si="115"/>
        <v>1283.458785754246</v>
      </c>
      <c r="AF194" s="36">
        <f t="shared" si="115"/>
        <v>960.41242653356744</v>
      </c>
      <c r="AG194" s="36">
        <f t="shared" si="115"/>
        <v>765.89162530428871</v>
      </c>
      <c r="AH194" s="36">
        <f t="shared" si="115"/>
        <v>467.51583857042607</v>
      </c>
      <c r="AI194" s="36">
        <f t="shared" si="115"/>
        <v>0</v>
      </c>
      <c r="AJ194" s="36">
        <f t="shared" si="115"/>
        <v>0</v>
      </c>
      <c r="AK194" s="36">
        <f t="shared" si="115"/>
        <v>0</v>
      </c>
      <c r="AL194" s="36">
        <f t="shared" si="115"/>
        <v>0</v>
      </c>
      <c r="AM194" s="36">
        <f t="shared" si="115"/>
        <v>0</v>
      </c>
      <c r="AN194" s="36">
        <f t="shared" si="115"/>
        <v>0</v>
      </c>
      <c r="AO194" s="32"/>
      <c r="AP194" s="28"/>
    </row>
    <row r="195" spans="1:42" s="26" customFormat="1" ht="15.75" customHeight="1" x14ac:dyDescent="0.25">
      <c r="A195" s="13"/>
      <c r="B195" t="s">
        <v>8</v>
      </c>
      <c r="E195" s="98">
        <f t="shared" si="110"/>
        <v>15614.78562784209</v>
      </c>
      <c r="F195" s="34">
        <f t="shared" ref="F195:AN195" si="116">SUM(F190:F194)</f>
        <v>13.76</v>
      </c>
      <c r="G195" s="34">
        <f t="shared" si="116"/>
        <v>0</v>
      </c>
      <c r="H195" s="34">
        <f t="shared" si="116"/>
        <v>0</v>
      </c>
      <c r="I195" s="34">
        <f t="shared" si="116"/>
        <v>0</v>
      </c>
      <c r="J195" s="34">
        <f t="shared" si="116"/>
        <v>0</v>
      </c>
      <c r="K195" s="34">
        <f t="shared" si="116"/>
        <v>0</v>
      </c>
      <c r="L195" s="34">
        <f t="shared" si="116"/>
        <v>0</v>
      </c>
      <c r="M195" s="34">
        <f t="shared" si="116"/>
        <v>0</v>
      </c>
      <c r="N195" s="34">
        <f t="shared" si="116"/>
        <v>11.223000000000001</v>
      </c>
      <c r="O195" s="34">
        <f t="shared" si="116"/>
        <v>0</v>
      </c>
      <c r="P195" s="34">
        <f t="shared" si="116"/>
        <v>0</v>
      </c>
      <c r="Q195" s="34">
        <f t="shared" si="116"/>
        <v>0</v>
      </c>
      <c r="R195" s="34">
        <f t="shared" si="116"/>
        <v>0</v>
      </c>
      <c r="S195" s="34">
        <f t="shared" si="116"/>
        <v>53.755675999999994</v>
      </c>
      <c r="T195" s="34">
        <f t="shared" si="116"/>
        <v>189.79888679999996</v>
      </c>
      <c r="U195" s="34">
        <f t="shared" si="116"/>
        <v>150.57378352799998</v>
      </c>
      <c r="V195" s="34">
        <f t="shared" si="116"/>
        <v>168.07660194025658</v>
      </c>
      <c r="W195" s="34">
        <f t="shared" si="116"/>
        <v>413.86303503991542</v>
      </c>
      <c r="X195" s="34">
        <f t="shared" si="116"/>
        <v>672.10257559292563</v>
      </c>
      <c r="Y195" s="34">
        <f t="shared" si="116"/>
        <v>817.61301550452117</v>
      </c>
      <c r="Z195" s="34">
        <f t="shared" si="116"/>
        <v>856.66971801954026</v>
      </c>
      <c r="AA195" s="34">
        <f t="shared" si="116"/>
        <v>924.59046742326439</v>
      </c>
      <c r="AB195" s="34">
        <f t="shared" si="116"/>
        <v>1213.0536609226897</v>
      </c>
      <c r="AC195" s="34">
        <f t="shared" si="116"/>
        <v>1624.8176820672677</v>
      </c>
      <c r="AD195" s="34">
        <f t="shared" si="116"/>
        <v>2417.4990585237092</v>
      </c>
      <c r="AE195" s="34">
        <f t="shared" si="116"/>
        <v>2167.0125736217406</v>
      </c>
      <c r="AF195" s="34">
        <f t="shared" si="116"/>
        <v>1667.354300530058</v>
      </c>
      <c r="AG195" s="34">
        <f t="shared" si="116"/>
        <v>1363.5596611382919</v>
      </c>
      <c r="AH195" s="34">
        <f t="shared" si="116"/>
        <v>889.4619311899088</v>
      </c>
      <c r="AI195" s="34">
        <f t="shared" si="116"/>
        <v>0</v>
      </c>
      <c r="AJ195" s="34">
        <f t="shared" si="116"/>
        <v>0</v>
      </c>
      <c r="AK195" s="34">
        <f t="shared" si="116"/>
        <v>0</v>
      </c>
      <c r="AL195" s="34">
        <f t="shared" si="116"/>
        <v>0</v>
      </c>
      <c r="AM195" s="34">
        <f t="shared" si="116"/>
        <v>0</v>
      </c>
      <c r="AN195" s="34">
        <f t="shared" si="116"/>
        <v>0</v>
      </c>
      <c r="AO195" s="55">
        <f>+E195/(E195+E186)</f>
        <v>0.65240224879794662</v>
      </c>
      <c r="AP195" s="10" t="s">
        <v>73</v>
      </c>
    </row>
    <row r="196" spans="1:42" ht="15.75" customHeight="1" x14ac:dyDescent="0.25">
      <c r="B196" t="s">
        <v>9</v>
      </c>
      <c r="F196" s="5">
        <f>+F195</f>
        <v>13.76</v>
      </c>
      <c r="G196" s="5">
        <f t="shared" ref="G196:AN196" si="117">+G195+F196</f>
        <v>13.76</v>
      </c>
      <c r="H196" s="5">
        <f t="shared" si="117"/>
        <v>13.76</v>
      </c>
      <c r="I196" s="5">
        <f t="shared" si="117"/>
        <v>13.76</v>
      </c>
      <c r="J196" s="5">
        <f t="shared" si="117"/>
        <v>13.76</v>
      </c>
      <c r="K196" s="5">
        <f t="shared" si="117"/>
        <v>13.76</v>
      </c>
      <c r="L196" s="5">
        <f t="shared" si="117"/>
        <v>13.76</v>
      </c>
      <c r="M196" s="5">
        <f t="shared" si="117"/>
        <v>13.76</v>
      </c>
      <c r="N196" s="5">
        <f t="shared" si="117"/>
        <v>24.983000000000001</v>
      </c>
      <c r="O196" s="5">
        <f t="shared" si="117"/>
        <v>24.983000000000001</v>
      </c>
      <c r="P196" s="5">
        <f t="shared" si="117"/>
        <v>24.983000000000001</v>
      </c>
      <c r="Q196" s="5">
        <f t="shared" si="117"/>
        <v>24.983000000000001</v>
      </c>
      <c r="R196" s="5">
        <f t="shared" si="117"/>
        <v>24.983000000000001</v>
      </c>
      <c r="S196" s="5">
        <f t="shared" si="117"/>
        <v>78.738675999999998</v>
      </c>
      <c r="T196" s="5">
        <f t="shared" si="117"/>
        <v>268.53756279999993</v>
      </c>
      <c r="U196" s="5">
        <f t="shared" si="117"/>
        <v>419.11134632799991</v>
      </c>
      <c r="V196" s="5">
        <f t="shared" si="117"/>
        <v>587.18794826825649</v>
      </c>
      <c r="W196" s="5">
        <f t="shared" si="117"/>
        <v>1001.0509833081719</v>
      </c>
      <c r="X196" s="5">
        <f t="shared" si="117"/>
        <v>1673.1535589010975</v>
      </c>
      <c r="Y196" s="5">
        <f t="shared" si="117"/>
        <v>2490.7665744056185</v>
      </c>
      <c r="Z196" s="5">
        <f t="shared" si="117"/>
        <v>3347.4362924251586</v>
      </c>
      <c r="AA196" s="5">
        <f t="shared" si="117"/>
        <v>4272.0267598484234</v>
      </c>
      <c r="AB196" s="5">
        <f t="shared" si="117"/>
        <v>5485.0804207711135</v>
      </c>
      <c r="AC196" s="5">
        <f t="shared" si="117"/>
        <v>7109.8981028383814</v>
      </c>
      <c r="AD196" s="5">
        <f t="shared" si="117"/>
        <v>9527.3971613620906</v>
      </c>
      <c r="AE196" s="5">
        <f t="shared" si="117"/>
        <v>11694.40973498383</v>
      </c>
      <c r="AF196" s="5">
        <f t="shared" si="117"/>
        <v>13361.764035513888</v>
      </c>
      <c r="AG196" s="5">
        <f t="shared" si="117"/>
        <v>14725.32369665218</v>
      </c>
      <c r="AH196" s="5">
        <f t="shared" si="117"/>
        <v>15614.78562784209</v>
      </c>
      <c r="AI196" s="5">
        <f t="shared" si="117"/>
        <v>15614.78562784209</v>
      </c>
      <c r="AJ196" s="5">
        <f t="shared" si="117"/>
        <v>15614.78562784209</v>
      </c>
      <c r="AK196" s="5">
        <f t="shared" si="117"/>
        <v>15614.78562784209</v>
      </c>
      <c r="AL196" s="5">
        <f t="shared" si="117"/>
        <v>15614.78562784209</v>
      </c>
      <c r="AM196" s="5">
        <f t="shared" si="117"/>
        <v>15614.78562784209</v>
      </c>
      <c r="AN196" s="5">
        <f t="shared" si="117"/>
        <v>15614.78562784209</v>
      </c>
    </row>
    <row r="197" spans="1:42" ht="15.75" customHeight="1" x14ac:dyDescent="0.25">
      <c r="B197"/>
      <c r="S197" s="5"/>
      <c r="T197" s="5"/>
      <c r="U197" s="5"/>
      <c r="V197" s="5"/>
      <c r="W197" s="5"/>
      <c r="X197" s="5"/>
      <c r="Y197" s="5"/>
      <c r="Z197" s="5"/>
      <c r="AA197" s="5"/>
      <c r="AB197" s="5"/>
      <c r="AC197" s="5"/>
      <c r="AD197" s="5"/>
      <c r="AE197" s="5"/>
      <c r="AF197" s="5"/>
      <c r="AG197" s="5"/>
      <c r="AH197" s="5"/>
      <c r="AI197" s="5"/>
      <c r="AJ197" s="5"/>
      <c r="AK197" s="5"/>
      <c r="AL197" s="5"/>
      <c r="AM197" s="5"/>
      <c r="AN197" s="5"/>
    </row>
    <row r="198" spans="1:42" s="26" customFormat="1" ht="15.6" customHeight="1" x14ac:dyDescent="0.25">
      <c r="A198" s="13" t="s">
        <v>221</v>
      </c>
      <c r="E198" s="119"/>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7"/>
      <c r="AP198" s="28"/>
    </row>
    <row r="199" spans="1:42" s="5" customFormat="1" x14ac:dyDescent="0.25">
      <c r="A199" s="11"/>
      <c r="B199" s="11"/>
      <c r="C199" s="111"/>
      <c r="D199" s="112"/>
      <c r="E199" s="113" t="s">
        <v>74</v>
      </c>
      <c r="F199" s="113" t="s">
        <v>107</v>
      </c>
      <c r="G199" s="114" t="s">
        <v>0</v>
      </c>
      <c r="J199"/>
      <c r="K199"/>
      <c r="L199"/>
      <c r="S199" s="6"/>
      <c r="T199" s="6"/>
      <c r="U199" s="6"/>
      <c r="V199" s="6"/>
      <c r="W199" s="6"/>
      <c r="X199" s="6"/>
      <c r="Y199" s="6"/>
      <c r="Z199" s="6"/>
      <c r="AA199" s="6"/>
      <c r="AB199" s="6"/>
      <c r="AC199" s="6"/>
      <c r="AD199" s="6"/>
      <c r="AE199" s="6"/>
      <c r="AF199" s="6"/>
      <c r="AG199" s="6"/>
      <c r="AH199" s="6"/>
      <c r="AI199" s="6"/>
      <c r="AJ199" s="6"/>
      <c r="AK199" s="6"/>
      <c r="AL199" s="6"/>
      <c r="AM199" s="6"/>
      <c r="AN199" s="6"/>
      <c r="AO199" s="9"/>
      <c r="AP199" s="10"/>
    </row>
    <row r="200" spans="1:42" x14ac:dyDescent="0.25">
      <c r="C200" s="304">
        <v>0.1</v>
      </c>
      <c r="D200" s="103"/>
      <c r="E200" s="56">
        <f>NPV(C200,S186:AN186)</f>
        <v>384.75854816521365</v>
      </c>
      <c r="F200" s="56">
        <f>NPV(C200,S195:AN195)</f>
        <v>5675.5732677347969</v>
      </c>
      <c r="G200" s="104">
        <f>SUM(E200:F200)</f>
        <v>6060.331815900011</v>
      </c>
      <c r="J200"/>
      <c r="K200"/>
      <c r="L200"/>
    </row>
    <row r="201" spans="1:42" x14ac:dyDescent="0.25">
      <c r="C201" s="105"/>
      <c r="D201" s="72"/>
      <c r="E201" s="107"/>
      <c r="F201" s="107"/>
      <c r="G201" s="108"/>
    </row>
    <row r="202" spans="1:42" x14ac:dyDescent="0.25">
      <c r="C202" s="195" t="s">
        <v>211</v>
      </c>
      <c r="D202" s="196"/>
      <c r="E202" s="200">
        <f>IRR(S186:AN186,0.2)</f>
        <v>0.10862835975637442</v>
      </c>
      <c r="F202" s="106"/>
      <c r="G202" s="108"/>
    </row>
    <row r="203" spans="1:42" x14ac:dyDescent="0.25">
      <c r="C203" s="195"/>
      <c r="D203" s="196"/>
      <c r="E203" s="200"/>
      <c r="F203" s="106"/>
      <c r="G203" s="108"/>
    </row>
    <row r="204" spans="1:42" x14ac:dyDescent="0.25">
      <c r="C204" s="195" t="s">
        <v>261</v>
      </c>
      <c r="D204" s="196"/>
      <c r="E204" s="201">
        <f>E214</f>
        <v>8</v>
      </c>
      <c r="F204" s="106"/>
      <c r="G204" s="108"/>
    </row>
    <row r="205" spans="1:42" x14ac:dyDescent="0.25">
      <c r="C205" s="195"/>
      <c r="D205" s="196"/>
      <c r="E205" s="200"/>
      <c r="F205" s="106"/>
      <c r="G205" s="108"/>
    </row>
    <row r="206" spans="1:42" x14ac:dyDescent="0.25">
      <c r="C206" s="105" t="s">
        <v>10</v>
      </c>
      <c r="D206" s="72"/>
      <c r="E206" s="265">
        <f>SUM(F186:AN186)</f>
        <v>8319.5059179218733</v>
      </c>
      <c r="F206" s="266">
        <f>SUM(F195:AN195)</f>
        <v>15614.78562784209</v>
      </c>
      <c r="G206" s="104">
        <f>SUM(E206:F206)</f>
        <v>23934.291545763961</v>
      </c>
    </row>
    <row r="207" spans="1:42" x14ac:dyDescent="0.25">
      <c r="C207" s="105" t="s">
        <v>78</v>
      </c>
      <c r="D207" s="72"/>
      <c r="E207" s="107">
        <f>+E206/G206</f>
        <v>0.3475977512020535</v>
      </c>
      <c r="F207" s="107">
        <f>+F206/G206</f>
        <v>0.65240224879794662</v>
      </c>
      <c r="G207" s="104"/>
    </row>
    <row r="208" spans="1:42" x14ac:dyDescent="0.25">
      <c r="C208" s="105"/>
      <c r="D208" s="72"/>
      <c r="E208" s="107"/>
      <c r="F208" s="107"/>
      <c r="G208" s="104"/>
    </row>
    <row r="209" spans="1:42" x14ac:dyDescent="0.25">
      <c r="C209" s="197" t="s">
        <v>80</v>
      </c>
      <c r="D209" s="198"/>
      <c r="E209" s="199">
        <f>MIN(F187:AN187)</f>
        <v>-11005.173341067639</v>
      </c>
      <c r="F209" s="109"/>
      <c r="G209" s="110"/>
    </row>
    <row r="210" spans="1:42" x14ac:dyDescent="0.25">
      <c r="C210" s="106"/>
      <c r="D210" s="106"/>
      <c r="F210" s="106"/>
      <c r="G210" s="106"/>
      <c r="H210" s="106"/>
    </row>
    <row r="211" spans="1:42" s="26" customFormat="1" ht="15.95" customHeight="1" x14ac:dyDescent="0.25">
      <c r="A211" s="13" t="s">
        <v>259</v>
      </c>
      <c r="B211" s="13"/>
      <c r="C211" s="43"/>
      <c r="D211" s="43"/>
      <c r="E211" s="119"/>
      <c r="F211" s="41"/>
      <c r="G211" s="41"/>
      <c r="H211" s="41"/>
      <c r="I211" s="41"/>
      <c r="J211" s="41"/>
      <c r="K211" s="41"/>
      <c r="L211" s="41"/>
      <c r="M211" s="41"/>
      <c r="N211" s="41"/>
      <c r="O211" s="41"/>
      <c r="P211" s="41"/>
      <c r="Q211" s="41"/>
      <c r="R211" s="41"/>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27"/>
      <c r="AP211" s="28"/>
    </row>
    <row r="212" spans="1:42" s="26" customFormat="1" ht="15.6" customHeight="1" x14ac:dyDescent="0.25">
      <c r="A212" s="13"/>
      <c r="C212" s="26" t="s">
        <v>258</v>
      </c>
      <c r="E212" s="98">
        <f>SUM(F212:AN212)</f>
        <v>8319.5059179218733</v>
      </c>
      <c r="F212" s="34">
        <f t="shared" ref="F212:AN212" si="118">+F186</f>
        <v>-333.76</v>
      </c>
      <c r="G212" s="34">
        <f t="shared" si="118"/>
        <v>0</v>
      </c>
      <c r="H212" s="34">
        <f t="shared" si="118"/>
        <v>0</v>
      </c>
      <c r="I212" s="34">
        <f t="shared" si="118"/>
        <v>0</v>
      </c>
      <c r="J212" s="34">
        <f t="shared" si="118"/>
        <v>0</v>
      </c>
      <c r="K212" s="34">
        <f t="shared" si="118"/>
        <v>0</v>
      </c>
      <c r="L212" s="34">
        <f t="shared" si="118"/>
        <v>0</v>
      </c>
      <c r="M212" s="34">
        <f t="shared" si="118"/>
        <v>0</v>
      </c>
      <c r="N212" s="34">
        <f t="shared" si="118"/>
        <v>-272.22300000000001</v>
      </c>
      <c r="O212" s="34">
        <f t="shared" si="118"/>
        <v>0</v>
      </c>
      <c r="P212" s="34">
        <f t="shared" si="118"/>
        <v>0</v>
      </c>
      <c r="Q212" s="34">
        <f t="shared" si="118"/>
        <v>0</v>
      </c>
      <c r="R212" s="34">
        <f t="shared" si="118"/>
        <v>0</v>
      </c>
      <c r="S212" s="34">
        <f t="shared" si="118"/>
        <v>-1303.8876759999998</v>
      </c>
      <c r="T212" s="34">
        <f t="shared" si="118"/>
        <v>-4603.7264867999993</v>
      </c>
      <c r="U212" s="34">
        <f t="shared" si="118"/>
        <v>-3652.2896795279994</v>
      </c>
      <c r="V212" s="34">
        <f t="shared" si="118"/>
        <v>-839.28649873964093</v>
      </c>
      <c r="W212" s="34">
        <f t="shared" si="118"/>
        <v>1654.9645731643923</v>
      </c>
      <c r="X212" s="34">
        <f t="shared" si="118"/>
        <v>2848.5648108634687</v>
      </c>
      <c r="Y212" s="34">
        <f t="shared" si="118"/>
        <v>2773.4677186810009</v>
      </c>
      <c r="Z212" s="34">
        <f t="shared" si="118"/>
        <v>2625.0426294288309</v>
      </c>
      <c r="AA212" s="34">
        <f t="shared" si="118"/>
        <v>2171.8298464835434</v>
      </c>
      <c r="AB212" s="34">
        <f t="shared" si="118"/>
        <v>2090.3028111686117</v>
      </c>
      <c r="AC212" s="34">
        <f t="shared" si="118"/>
        <v>2158.7480589104152</v>
      </c>
      <c r="AD212" s="34">
        <f t="shared" si="118"/>
        <v>1341.6223118066066</v>
      </c>
      <c r="AE212" s="34">
        <f t="shared" si="118"/>
        <v>1002.9054658272996</v>
      </c>
      <c r="AF212" s="34">
        <f t="shared" si="118"/>
        <v>718.8702578909149</v>
      </c>
      <c r="AG212" s="34">
        <f t="shared" si="118"/>
        <v>551.969181259067</v>
      </c>
      <c r="AH212" s="34">
        <f t="shared" si="118"/>
        <v>359.32600627423176</v>
      </c>
      <c r="AI212" s="34">
        <f t="shared" si="118"/>
        <v>-972.93441276886983</v>
      </c>
      <c r="AJ212" s="34">
        <f t="shared" si="118"/>
        <v>0</v>
      </c>
      <c r="AK212" s="34">
        <f t="shared" si="118"/>
        <v>0</v>
      </c>
      <c r="AL212" s="34">
        <f t="shared" si="118"/>
        <v>0</v>
      </c>
      <c r="AM212" s="34">
        <f t="shared" si="118"/>
        <v>0</v>
      </c>
      <c r="AN212" s="34">
        <f t="shared" si="118"/>
        <v>0</v>
      </c>
      <c r="AO212" s="35"/>
      <c r="AP212" s="28"/>
    </row>
    <row r="213" spans="1:42" s="26" customFormat="1" ht="15.6" customHeight="1" x14ac:dyDescent="0.25">
      <c r="A213" s="13"/>
      <c r="B213" s="13"/>
      <c r="C213" s="26" t="s">
        <v>257</v>
      </c>
      <c r="E213" s="85"/>
      <c r="F213" s="41">
        <f>+F212</f>
        <v>-333.76</v>
      </c>
      <c r="G213" s="41">
        <f t="shared" ref="G213:AN213" si="119">+G212+F213</f>
        <v>-333.76</v>
      </c>
      <c r="H213" s="41">
        <f t="shared" si="119"/>
        <v>-333.76</v>
      </c>
      <c r="I213" s="41">
        <f t="shared" si="119"/>
        <v>-333.76</v>
      </c>
      <c r="J213" s="41">
        <f t="shared" si="119"/>
        <v>-333.76</v>
      </c>
      <c r="K213" s="41">
        <f t="shared" si="119"/>
        <v>-333.76</v>
      </c>
      <c r="L213" s="41">
        <f t="shared" si="119"/>
        <v>-333.76</v>
      </c>
      <c r="M213" s="41">
        <f t="shared" si="119"/>
        <v>-333.76</v>
      </c>
      <c r="N213" s="41">
        <f t="shared" si="119"/>
        <v>-605.98299999999995</v>
      </c>
      <c r="O213" s="41">
        <f t="shared" si="119"/>
        <v>-605.98299999999995</v>
      </c>
      <c r="P213" s="41">
        <f t="shared" si="119"/>
        <v>-605.98299999999995</v>
      </c>
      <c r="Q213" s="41">
        <f t="shared" si="119"/>
        <v>-605.98299999999995</v>
      </c>
      <c r="R213" s="41">
        <f t="shared" si="119"/>
        <v>-605.98299999999995</v>
      </c>
      <c r="S213" s="41">
        <f t="shared" si="119"/>
        <v>-1909.8706759999998</v>
      </c>
      <c r="T213" s="41">
        <f t="shared" si="119"/>
        <v>-6513.5971627999988</v>
      </c>
      <c r="U213" s="41">
        <f t="shared" si="119"/>
        <v>-10165.886842327998</v>
      </c>
      <c r="V213" s="41">
        <f t="shared" si="119"/>
        <v>-11005.173341067639</v>
      </c>
      <c r="W213" s="41">
        <f t="shared" si="119"/>
        <v>-9350.2087679032466</v>
      </c>
      <c r="X213" s="41">
        <f t="shared" si="119"/>
        <v>-6501.6439570397779</v>
      </c>
      <c r="Y213" s="41">
        <f t="shared" si="119"/>
        <v>-3728.176238358777</v>
      </c>
      <c r="Z213" s="41">
        <f t="shared" si="119"/>
        <v>-1103.1336089299461</v>
      </c>
      <c r="AA213" s="41">
        <f t="shared" si="119"/>
        <v>1068.6962375535973</v>
      </c>
      <c r="AB213" s="41">
        <f t="shared" si="119"/>
        <v>3158.999048722209</v>
      </c>
      <c r="AC213" s="41">
        <f t="shared" si="119"/>
        <v>5317.7471076326237</v>
      </c>
      <c r="AD213" s="41">
        <f t="shared" si="119"/>
        <v>6659.3694194392301</v>
      </c>
      <c r="AE213" s="41">
        <f t="shared" si="119"/>
        <v>7662.27488526653</v>
      </c>
      <c r="AF213" s="41">
        <f t="shared" si="119"/>
        <v>8381.1451431574442</v>
      </c>
      <c r="AG213" s="41">
        <f t="shared" si="119"/>
        <v>8933.1143244165105</v>
      </c>
      <c r="AH213" s="41">
        <f t="shared" si="119"/>
        <v>9292.4403306907425</v>
      </c>
      <c r="AI213" s="41">
        <f t="shared" si="119"/>
        <v>8319.5059179218733</v>
      </c>
      <c r="AJ213" s="41">
        <f t="shared" si="119"/>
        <v>8319.5059179218733</v>
      </c>
      <c r="AK213" s="41">
        <f t="shared" si="119"/>
        <v>8319.5059179218733</v>
      </c>
      <c r="AL213" s="41">
        <f t="shared" si="119"/>
        <v>8319.5059179218733</v>
      </c>
      <c r="AM213" s="41">
        <f t="shared" si="119"/>
        <v>8319.5059179218733</v>
      </c>
      <c r="AN213" s="41">
        <f t="shared" si="119"/>
        <v>8319.5059179218733</v>
      </c>
      <c r="AO213" s="27"/>
      <c r="AP213" s="28"/>
    </row>
    <row r="214" spans="1:42" s="43" customFormat="1" x14ac:dyDescent="0.25">
      <c r="A214" s="13"/>
      <c r="C214" s="196" t="s">
        <v>261</v>
      </c>
      <c r="E214" s="99">
        <f>SUM(F214:AN214)</f>
        <v>8</v>
      </c>
      <c r="F214" s="263"/>
      <c r="G214" s="263"/>
      <c r="H214" s="263"/>
      <c r="I214" s="263"/>
      <c r="J214" s="263"/>
      <c r="K214" s="263"/>
      <c r="L214" s="263"/>
      <c r="M214" s="263"/>
      <c r="N214" s="263"/>
      <c r="O214" s="263"/>
      <c r="P214" s="263"/>
      <c r="Q214" s="263"/>
      <c r="R214" s="263"/>
      <c r="S214" s="263">
        <f t="shared" ref="S214:AN214" si="120">IF(S213&gt;0,"",1)</f>
        <v>1</v>
      </c>
      <c r="T214" s="263">
        <f t="shared" si="120"/>
        <v>1</v>
      </c>
      <c r="U214" s="263">
        <f t="shared" si="120"/>
        <v>1</v>
      </c>
      <c r="V214" s="263">
        <f t="shared" si="120"/>
        <v>1</v>
      </c>
      <c r="W214" s="263">
        <f t="shared" si="120"/>
        <v>1</v>
      </c>
      <c r="X214" s="263">
        <f t="shared" si="120"/>
        <v>1</v>
      </c>
      <c r="Y214" s="263">
        <f t="shared" si="120"/>
        <v>1</v>
      </c>
      <c r="Z214" s="263">
        <f t="shared" si="120"/>
        <v>1</v>
      </c>
      <c r="AA214" s="263" t="str">
        <f t="shared" si="120"/>
        <v/>
      </c>
      <c r="AB214" s="263" t="str">
        <f t="shared" si="120"/>
        <v/>
      </c>
      <c r="AC214" s="263" t="str">
        <f t="shared" si="120"/>
        <v/>
      </c>
      <c r="AD214" s="263" t="str">
        <f t="shared" si="120"/>
        <v/>
      </c>
      <c r="AE214" s="263" t="str">
        <f t="shared" si="120"/>
        <v/>
      </c>
      <c r="AF214" s="263" t="str">
        <f t="shared" si="120"/>
        <v/>
      </c>
      <c r="AG214" s="263" t="str">
        <f t="shared" si="120"/>
        <v/>
      </c>
      <c r="AH214" s="263" t="str">
        <f t="shared" si="120"/>
        <v/>
      </c>
      <c r="AI214" s="263" t="str">
        <f t="shared" si="120"/>
        <v/>
      </c>
      <c r="AJ214" s="263" t="str">
        <f t="shared" si="120"/>
        <v/>
      </c>
      <c r="AK214" s="263" t="str">
        <f t="shared" si="120"/>
        <v/>
      </c>
      <c r="AL214" s="263" t="str">
        <f t="shared" si="120"/>
        <v/>
      </c>
      <c r="AM214" s="263" t="str">
        <f t="shared" si="120"/>
        <v/>
      </c>
      <c r="AN214" s="263" t="str">
        <f t="shared" si="120"/>
        <v/>
      </c>
      <c r="AO214" s="27"/>
      <c r="AP214" s="28"/>
    </row>
    <row r="215" spans="1:42" x14ac:dyDescent="0.25">
      <c r="F215" s="325" t="s">
        <v>273</v>
      </c>
      <c r="G215" s="326"/>
      <c r="H215" s="326"/>
      <c r="I215" s="327"/>
    </row>
    <row r="216" spans="1:42" x14ac:dyDescent="0.25">
      <c r="F216" s="272" t="s">
        <v>274</v>
      </c>
      <c r="G216" s="273" t="s">
        <v>275</v>
      </c>
      <c r="H216" s="273" t="s">
        <v>274</v>
      </c>
      <c r="I216" s="274" t="s">
        <v>276</v>
      </c>
    </row>
    <row r="217" spans="1:42" x14ac:dyDescent="0.25">
      <c r="F217" s="275" t="s">
        <v>277</v>
      </c>
      <c r="G217" s="106">
        <f>+E195</f>
        <v>15614.78562784209</v>
      </c>
      <c r="H217" s="106"/>
      <c r="I217" s="277">
        <f>+F207</f>
        <v>0.65240224879794662</v>
      </c>
    </row>
    <row r="218" spans="1:42" x14ac:dyDescent="0.25">
      <c r="F218" s="275">
        <f>+Dashboard!W6</f>
        <v>70</v>
      </c>
      <c r="G218" s="106">
        <f t="dataTable" ref="G218:G220" dt2D="0" dtr="0" r1="D11"/>
        <v>15614.78562784209</v>
      </c>
      <c r="H218" s="106">
        <f>+Dashboard!W6</f>
        <v>70</v>
      </c>
      <c r="I218" s="277">
        <f t="dataTable" ref="I218:I220" dt2D="0" dtr="0" r1="D11" ca="1"/>
        <v>0.65240224879794662</v>
      </c>
    </row>
    <row r="219" spans="1:42" x14ac:dyDescent="0.25">
      <c r="F219" s="275">
        <f>+Dashboard!W7</f>
        <v>85</v>
      </c>
      <c r="G219" s="106">
        <v>22990.811530784747</v>
      </c>
      <c r="H219" s="106">
        <f>+Dashboard!W7</f>
        <v>85</v>
      </c>
      <c r="I219" s="277">
        <v>0.67681661445845764</v>
      </c>
    </row>
    <row r="220" spans="1:42" x14ac:dyDescent="0.25">
      <c r="F220" s="276">
        <f>+Dashboard!W8</f>
        <v>100</v>
      </c>
      <c r="G220" s="109">
        <v>30588.09099842158</v>
      </c>
      <c r="H220" s="109">
        <f>+Dashboard!W8</f>
        <v>100</v>
      </c>
      <c r="I220" s="278">
        <v>0.69512399413926329</v>
      </c>
    </row>
    <row r="221" spans="1:42" x14ac:dyDescent="0.25">
      <c r="H221" s="106"/>
    </row>
  </sheetData>
  <mergeCells count="1">
    <mergeCell ref="F215:I215"/>
  </mergeCells>
  <pageMargins left="0.2" right="0.2" top="0.43" bottom="0.35" header="0.3" footer="0.3"/>
  <pageSetup scale="65" fitToWidth="8" fitToHeight="4"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231"/>
  <sheetViews>
    <sheetView showGridLines="0" workbookViewId="0">
      <pane xSplit="5" ySplit="3" topLeftCell="F165" activePane="bottomRight" state="frozen"/>
      <selection activeCell="A190" sqref="A190:IV191"/>
      <selection pane="topRight" activeCell="A190" sqref="A190:IV191"/>
      <selection pane="bottomLeft" activeCell="A190" sqref="A190:IV191"/>
      <selection pane="bottomRight" activeCell="F82" sqref="F82"/>
    </sheetView>
  </sheetViews>
  <sheetFormatPr defaultColWidth="8.85546875" defaultRowHeight="15" x14ac:dyDescent="0.25"/>
  <cols>
    <col min="1" max="1" width="3" style="11" customWidth="1"/>
    <col min="2" max="2" width="1.42578125" style="11" customWidth="1"/>
    <col min="3" max="3" width="50.855468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85546875" customWidth="1"/>
  </cols>
  <sheetData>
    <row r="1" spans="1:42" ht="18.75" x14ac:dyDescent="0.3">
      <c r="A1" s="176" t="s">
        <v>102</v>
      </c>
      <c r="B1" s="177"/>
      <c r="C1" s="177"/>
      <c r="D1" s="177"/>
      <c r="E1" s="184"/>
      <c r="F1" s="177"/>
      <c r="G1" s="177"/>
      <c r="H1" s="177"/>
      <c r="I1" s="1"/>
      <c r="J1" s="2"/>
      <c r="K1" s="3"/>
      <c r="L1" s="4"/>
      <c r="AC1" s="7"/>
    </row>
    <row r="2" spans="1:42" ht="16.5" customHeight="1" x14ac:dyDescent="0.25">
      <c r="C2" s="159" t="s">
        <v>112</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105</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136</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116</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117</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141</v>
      </c>
    </row>
    <row r="18" spans="1:42" s="27" customFormat="1" ht="15.75" customHeight="1" x14ac:dyDescent="0.25">
      <c r="A18" s="82"/>
      <c r="C18" s="27" t="s">
        <v>118</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143</v>
      </c>
    </row>
    <row r="19" spans="1:42" s="26" customFormat="1" ht="15.75" customHeight="1" x14ac:dyDescent="0.25">
      <c r="A19"/>
      <c r="B19" s="26" t="s">
        <v>119</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140</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120</v>
      </c>
      <c r="D22" s="84">
        <f>+'Field Profiles'!F33</f>
        <v>0.64</v>
      </c>
      <c r="E22" s="99">
        <f>SUM(F22:AN22)</f>
        <v>2674.8672000000001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246.781184</v>
      </c>
      <c r="T22" s="38">
        <f t="shared" si="6"/>
        <v>854.24255999999991</v>
      </c>
      <c r="U22" s="38">
        <f t="shared" si="6"/>
        <v>664.41087999999991</v>
      </c>
      <c r="V22" s="38">
        <f t="shared" si="6"/>
        <v>132.88217600000002</v>
      </c>
      <c r="W22" s="38">
        <f t="shared" si="6"/>
        <v>0</v>
      </c>
      <c r="X22" s="38">
        <f t="shared" si="6"/>
        <v>0</v>
      </c>
      <c r="Y22" s="38">
        <f t="shared" si="6"/>
        <v>0</v>
      </c>
      <c r="Z22" s="38">
        <f t="shared" si="6"/>
        <v>100.95155199999999</v>
      </c>
      <c r="AA22" s="38">
        <f t="shared" si="6"/>
        <v>349.44767999999999</v>
      </c>
      <c r="AB22" s="38">
        <f t="shared" si="6"/>
        <v>271.79263999999995</v>
      </c>
      <c r="AC22" s="38">
        <f t="shared" si="6"/>
        <v>54.358528</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121</v>
      </c>
      <c r="D23" s="84">
        <f>1-D22</f>
        <v>0.36</v>
      </c>
      <c r="E23" s="99">
        <f>SUM(F23:AN23)</f>
        <v>1504.6127999999997</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138.81441599999999</v>
      </c>
      <c r="T23" s="38">
        <f t="shared" si="7"/>
        <v>480.51143999999994</v>
      </c>
      <c r="U23" s="38">
        <f t="shared" si="7"/>
        <v>373.73111999999992</v>
      </c>
      <c r="V23" s="38">
        <f t="shared" si="7"/>
        <v>74.746223999999998</v>
      </c>
      <c r="W23" s="38">
        <f t="shared" si="7"/>
        <v>0</v>
      </c>
      <c r="X23" s="38">
        <f t="shared" si="7"/>
        <v>0</v>
      </c>
      <c r="Y23" s="38">
        <f t="shared" si="7"/>
        <v>0</v>
      </c>
      <c r="Z23" s="38">
        <f t="shared" si="7"/>
        <v>56.785247999999996</v>
      </c>
      <c r="AA23" s="38">
        <f t="shared" si="7"/>
        <v>196.56431999999998</v>
      </c>
      <c r="AB23" s="38">
        <f t="shared" si="7"/>
        <v>152.88335999999998</v>
      </c>
      <c r="AC23" s="38">
        <f t="shared" si="7"/>
        <v>30.576671999999999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122</v>
      </c>
      <c r="E25" s="188">
        <f>SUM(F25:AN25)</f>
        <v>8154.8927999999996</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1003.3508159999999</v>
      </c>
      <c r="T25" s="34">
        <f t="shared" si="8"/>
        <v>3473.1374399999995</v>
      </c>
      <c r="U25" s="34">
        <f t="shared" si="8"/>
        <v>2701.3291199999994</v>
      </c>
      <c r="V25" s="34">
        <f t="shared" si="8"/>
        <v>540.26582399999995</v>
      </c>
      <c r="W25" s="34">
        <f t="shared" si="8"/>
        <v>0</v>
      </c>
      <c r="X25" s="34">
        <f t="shared" si="8"/>
        <v>0</v>
      </c>
      <c r="Y25" s="34">
        <f t="shared" si="8"/>
        <v>0</v>
      </c>
      <c r="Z25" s="34">
        <f t="shared" si="8"/>
        <v>56.785247999999996</v>
      </c>
      <c r="AA25" s="34">
        <f t="shared" si="8"/>
        <v>196.56431999999998</v>
      </c>
      <c r="AB25" s="34">
        <f t="shared" si="8"/>
        <v>152.88335999999998</v>
      </c>
      <c r="AC25" s="34">
        <f t="shared" si="8"/>
        <v>30.576671999999999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142</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137</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209</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139</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119</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158</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208</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119</v>
      </c>
      <c r="C55" s="43"/>
      <c r="D55" s="43"/>
      <c r="E55" s="85">
        <f>SUM(F55:AN55)</f>
        <v>11312.118288678055</v>
      </c>
      <c r="F55" s="41">
        <f t="shared" ref="F55:AN55" si="22">+F47*F$36</f>
        <v>0</v>
      </c>
      <c r="G55" s="41">
        <f t="shared" si="22"/>
        <v>0</v>
      </c>
      <c r="H55" s="41">
        <f t="shared" si="22"/>
        <v>0</v>
      </c>
      <c r="I55" s="41">
        <f t="shared" si="22"/>
        <v>0</v>
      </c>
      <c r="J55" s="41">
        <f t="shared" si="22"/>
        <v>0</v>
      </c>
      <c r="K55" s="41">
        <f t="shared" si="22"/>
        <v>0</v>
      </c>
      <c r="L55" s="41">
        <f t="shared" si="22"/>
        <v>0</v>
      </c>
      <c r="M55" s="41">
        <f t="shared" si="22"/>
        <v>0</v>
      </c>
      <c r="N55" s="41">
        <f t="shared" si="22"/>
        <v>0</v>
      </c>
      <c r="O55" s="41">
        <f t="shared" si="22"/>
        <v>0</v>
      </c>
      <c r="P55" s="41">
        <f t="shared" si="22"/>
        <v>0</v>
      </c>
      <c r="Q55" s="41">
        <f t="shared" si="22"/>
        <v>0</v>
      </c>
      <c r="R55" s="41">
        <f t="shared" si="22"/>
        <v>0</v>
      </c>
      <c r="S55" s="41">
        <f t="shared" si="22"/>
        <v>1250.1319999999998</v>
      </c>
      <c r="T55" s="41">
        <f t="shared" si="22"/>
        <v>4413.9275999999991</v>
      </c>
      <c r="U55" s="41">
        <f t="shared" si="22"/>
        <v>3501.7158959999992</v>
      </c>
      <c r="V55" s="41">
        <f t="shared" si="22"/>
        <v>714.35004278399981</v>
      </c>
      <c r="W55" s="41">
        <f t="shared" si="22"/>
        <v>0</v>
      </c>
      <c r="X55" s="41">
        <f t="shared" si="22"/>
        <v>0</v>
      </c>
      <c r="Y55" s="41">
        <f t="shared" si="22"/>
        <v>0</v>
      </c>
      <c r="Z55" s="41">
        <f t="shared" si="22"/>
        <v>181.19000142086094</v>
      </c>
      <c r="AA55" s="41">
        <f t="shared" si="22"/>
        <v>639.7400819398091</v>
      </c>
      <c r="AB55" s="41">
        <f t="shared" si="22"/>
        <v>507.52713167224852</v>
      </c>
      <c r="AC55" s="41">
        <f t="shared" si="22"/>
        <v>103.5355348611387</v>
      </c>
      <c r="AD55" s="41">
        <f t="shared" si="22"/>
        <v>0</v>
      </c>
      <c r="AE55" s="41">
        <f t="shared" si="22"/>
        <v>0</v>
      </c>
      <c r="AF55" s="41">
        <f t="shared" si="22"/>
        <v>0</v>
      </c>
      <c r="AG55" s="41">
        <f t="shared" si="22"/>
        <v>0</v>
      </c>
      <c r="AH55" s="41">
        <f t="shared" si="22"/>
        <v>0</v>
      </c>
      <c r="AI55" s="41">
        <f t="shared" si="22"/>
        <v>0</v>
      </c>
      <c r="AJ55" s="41">
        <f t="shared" si="22"/>
        <v>0</v>
      </c>
      <c r="AK55" s="41">
        <f t="shared" si="22"/>
        <v>0</v>
      </c>
      <c r="AL55" s="41">
        <f t="shared" si="22"/>
        <v>0</v>
      </c>
      <c r="AM55" s="41">
        <f t="shared" si="22"/>
        <v>0</v>
      </c>
      <c r="AN55" s="41">
        <f t="shared" si="22"/>
        <v>0</v>
      </c>
      <c r="AO55" s="32"/>
      <c r="AP55" s="28"/>
    </row>
    <row r="56" spans="1:42" s="26" customFormat="1" ht="15.75" customHeight="1" x14ac:dyDescent="0.25">
      <c r="A56" s="13"/>
      <c r="B56" s="26" t="s">
        <v>158</v>
      </c>
      <c r="C56" s="43"/>
      <c r="D56" s="43"/>
      <c r="E56" s="85">
        <f>SUM(F56:AN56)</f>
        <v>10028.487951077997</v>
      </c>
      <c r="F56" s="41">
        <f t="shared" ref="F56:AN56" si="23">+F48*F$36</f>
        <v>0</v>
      </c>
      <c r="G56" s="41">
        <f t="shared" si="23"/>
        <v>0</v>
      </c>
      <c r="H56" s="41">
        <f t="shared" si="23"/>
        <v>0</v>
      </c>
      <c r="I56" s="41">
        <f t="shared" si="23"/>
        <v>0</v>
      </c>
      <c r="J56" s="41">
        <f t="shared" si="23"/>
        <v>0</v>
      </c>
      <c r="K56" s="41">
        <f t="shared" si="23"/>
        <v>0</v>
      </c>
      <c r="L56" s="41">
        <f t="shared" si="23"/>
        <v>0</v>
      </c>
      <c r="M56" s="41">
        <f t="shared" si="23"/>
        <v>0</v>
      </c>
      <c r="N56" s="41">
        <f t="shared" si="23"/>
        <v>0</v>
      </c>
      <c r="O56" s="41">
        <f t="shared" si="23"/>
        <v>0</v>
      </c>
      <c r="P56" s="41">
        <f t="shared" si="23"/>
        <v>0</v>
      </c>
      <c r="Q56" s="41">
        <f t="shared" si="23"/>
        <v>0</v>
      </c>
      <c r="R56" s="41">
        <f t="shared" si="23"/>
        <v>0</v>
      </c>
      <c r="S56" s="41">
        <f t="shared" si="23"/>
        <v>0</v>
      </c>
      <c r="T56" s="41">
        <f t="shared" si="23"/>
        <v>0</v>
      </c>
      <c r="U56" s="41">
        <f t="shared" si="23"/>
        <v>0</v>
      </c>
      <c r="V56" s="41">
        <f t="shared" si="23"/>
        <v>683.1240790153845</v>
      </c>
      <c r="W56" s="41">
        <f t="shared" si="23"/>
        <v>696.78656059569221</v>
      </c>
      <c r="X56" s="41">
        <f t="shared" si="23"/>
        <v>710.7222918076061</v>
      </c>
      <c r="Y56" s="41">
        <f t="shared" si="23"/>
        <v>724.93673764375831</v>
      </c>
      <c r="Z56" s="41">
        <f t="shared" si="23"/>
        <v>739.43547239663337</v>
      </c>
      <c r="AA56" s="41">
        <f t="shared" si="23"/>
        <v>754.22418184456615</v>
      </c>
      <c r="AB56" s="41">
        <f t="shared" si="23"/>
        <v>769.30866548145741</v>
      </c>
      <c r="AC56" s="41">
        <f t="shared" si="23"/>
        <v>784.69483879108668</v>
      </c>
      <c r="AD56" s="41">
        <f t="shared" si="23"/>
        <v>800.38873556690839</v>
      </c>
      <c r="AE56" s="41">
        <f t="shared" si="23"/>
        <v>816.39651027824652</v>
      </c>
      <c r="AF56" s="41">
        <f t="shared" si="23"/>
        <v>832.72444048381135</v>
      </c>
      <c r="AG56" s="41">
        <f t="shared" si="23"/>
        <v>849.37892929348766</v>
      </c>
      <c r="AH56" s="41">
        <f t="shared" si="23"/>
        <v>866.36650787935753</v>
      </c>
      <c r="AI56" s="41">
        <f t="shared" si="23"/>
        <v>0</v>
      </c>
      <c r="AJ56" s="41">
        <f t="shared" si="23"/>
        <v>0</v>
      </c>
      <c r="AK56" s="41">
        <f t="shared" si="23"/>
        <v>0</v>
      </c>
      <c r="AL56" s="41">
        <f t="shared" si="23"/>
        <v>0</v>
      </c>
      <c r="AM56" s="41">
        <f t="shared" si="23"/>
        <v>0</v>
      </c>
      <c r="AN56" s="41">
        <f t="shared" si="23"/>
        <v>0</v>
      </c>
      <c r="AO56" s="32"/>
      <c r="AP56" s="28"/>
    </row>
    <row r="57" spans="1:42" s="26" customFormat="1" ht="15.75" customHeight="1" x14ac:dyDescent="0.25">
      <c r="A57" s="13"/>
      <c r="B57" s="26" t="s">
        <v>208</v>
      </c>
      <c r="C57" s="43"/>
      <c r="D57" s="43"/>
      <c r="E57" s="85">
        <f>SUM(F57:AN57)</f>
        <v>972.93441276886983</v>
      </c>
      <c r="F57" s="41">
        <f t="shared" ref="F57:AN57" si="24">+F49*F$36</f>
        <v>0</v>
      </c>
      <c r="G57" s="41">
        <f t="shared" si="24"/>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0</v>
      </c>
      <c r="S57" s="41">
        <f t="shared" si="24"/>
        <v>0</v>
      </c>
      <c r="T57" s="41">
        <f t="shared" si="24"/>
        <v>0</v>
      </c>
      <c r="U57" s="41">
        <f t="shared" si="24"/>
        <v>0</v>
      </c>
      <c r="V57" s="41">
        <f t="shared" si="24"/>
        <v>0</v>
      </c>
      <c r="W57" s="41">
        <f t="shared" si="24"/>
        <v>0</v>
      </c>
      <c r="X57" s="41">
        <f t="shared" si="24"/>
        <v>0</v>
      </c>
      <c r="Y57" s="41">
        <f t="shared" si="24"/>
        <v>0</v>
      </c>
      <c r="Z57" s="41">
        <f t="shared" si="24"/>
        <v>0</v>
      </c>
      <c r="AA57" s="41">
        <f t="shared" si="24"/>
        <v>0</v>
      </c>
      <c r="AB57" s="41">
        <f t="shared" si="24"/>
        <v>0</v>
      </c>
      <c r="AC57" s="41">
        <f t="shared" si="24"/>
        <v>0</v>
      </c>
      <c r="AD57" s="41">
        <f t="shared" si="24"/>
        <v>0</v>
      </c>
      <c r="AE57" s="41">
        <f t="shared" si="24"/>
        <v>0</v>
      </c>
      <c r="AF57" s="41">
        <f t="shared" si="24"/>
        <v>0</v>
      </c>
      <c r="AG57" s="41">
        <f t="shared" si="24"/>
        <v>0</v>
      </c>
      <c r="AH57" s="41">
        <f t="shared" si="24"/>
        <v>0</v>
      </c>
      <c r="AI57" s="41">
        <f t="shared" si="24"/>
        <v>972.93441276886983</v>
      </c>
      <c r="AJ57" s="41">
        <f t="shared" si="24"/>
        <v>0</v>
      </c>
      <c r="AK57" s="41">
        <f t="shared" si="24"/>
        <v>0</v>
      </c>
      <c r="AL57" s="41">
        <f t="shared" si="24"/>
        <v>0</v>
      </c>
      <c r="AM57" s="41">
        <f t="shared" si="24"/>
        <v>0</v>
      </c>
      <c r="AN57" s="41">
        <f t="shared" si="24"/>
        <v>0</v>
      </c>
      <c r="AO57" s="32"/>
      <c r="AP57" s="28"/>
    </row>
    <row r="58" spans="1:42" s="14" customFormat="1" ht="15.75" customHeight="1" x14ac:dyDescent="0.25">
      <c r="A58" s="13"/>
      <c r="B58" s="14" t="s">
        <v>67</v>
      </c>
      <c r="E58" s="98">
        <f>SUM(F58:AN58)</f>
        <v>22894.54065252492</v>
      </c>
      <c r="F58" s="97">
        <f t="shared" ref="F58:AN58" si="25">SUM(F54:F57)</f>
        <v>320</v>
      </c>
      <c r="G58" s="97">
        <f t="shared" si="25"/>
        <v>0</v>
      </c>
      <c r="H58" s="97">
        <f t="shared" si="25"/>
        <v>0</v>
      </c>
      <c r="I58" s="97">
        <f t="shared" si="25"/>
        <v>0</v>
      </c>
      <c r="J58" s="97">
        <f t="shared" si="25"/>
        <v>0</v>
      </c>
      <c r="K58" s="97">
        <f t="shared" si="25"/>
        <v>0</v>
      </c>
      <c r="L58" s="97">
        <f t="shared" si="25"/>
        <v>0</v>
      </c>
      <c r="M58" s="97">
        <f t="shared" si="25"/>
        <v>0</v>
      </c>
      <c r="N58" s="97">
        <f t="shared" si="25"/>
        <v>261</v>
      </c>
      <c r="O58" s="97">
        <f t="shared" si="25"/>
        <v>0</v>
      </c>
      <c r="P58" s="97">
        <f t="shared" si="25"/>
        <v>0</v>
      </c>
      <c r="Q58" s="97">
        <f t="shared" si="25"/>
        <v>0</v>
      </c>
      <c r="R58" s="97">
        <f t="shared" si="25"/>
        <v>0</v>
      </c>
      <c r="S58" s="97">
        <f t="shared" si="25"/>
        <v>1250.1319999999998</v>
      </c>
      <c r="T58" s="97">
        <f t="shared" si="25"/>
        <v>4413.9275999999991</v>
      </c>
      <c r="U58" s="97">
        <f t="shared" si="25"/>
        <v>3501.7158959999992</v>
      </c>
      <c r="V58" s="97">
        <f t="shared" si="25"/>
        <v>1397.4741217993842</v>
      </c>
      <c r="W58" s="97">
        <f t="shared" si="25"/>
        <v>696.78656059569221</v>
      </c>
      <c r="X58" s="97">
        <f t="shared" si="25"/>
        <v>710.7222918076061</v>
      </c>
      <c r="Y58" s="97">
        <f t="shared" si="25"/>
        <v>724.93673764375831</v>
      </c>
      <c r="Z58" s="97">
        <f t="shared" si="25"/>
        <v>920.62547381749437</v>
      </c>
      <c r="AA58" s="97">
        <f t="shared" si="25"/>
        <v>1393.9642637843754</v>
      </c>
      <c r="AB58" s="97">
        <f t="shared" si="25"/>
        <v>1276.8357971537059</v>
      </c>
      <c r="AC58" s="97">
        <f t="shared" si="25"/>
        <v>888.23037365222535</v>
      </c>
      <c r="AD58" s="97">
        <f t="shared" si="25"/>
        <v>800.38873556690839</v>
      </c>
      <c r="AE58" s="97">
        <f t="shared" si="25"/>
        <v>816.39651027824652</v>
      </c>
      <c r="AF58" s="97">
        <f t="shared" si="25"/>
        <v>832.72444048381135</v>
      </c>
      <c r="AG58" s="97">
        <f t="shared" si="25"/>
        <v>849.37892929348766</v>
      </c>
      <c r="AH58" s="97">
        <f t="shared" si="25"/>
        <v>866.36650787935753</v>
      </c>
      <c r="AI58" s="97">
        <f t="shared" si="25"/>
        <v>972.93441276886983</v>
      </c>
      <c r="AJ58" s="97">
        <f t="shared" si="25"/>
        <v>0</v>
      </c>
      <c r="AK58" s="97">
        <f t="shared" si="25"/>
        <v>0</v>
      </c>
      <c r="AL58" s="97">
        <f t="shared" si="25"/>
        <v>0</v>
      </c>
      <c r="AM58" s="97">
        <f t="shared" si="25"/>
        <v>0</v>
      </c>
      <c r="AN58" s="97">
        <f t="shared" si="25"/>
        <v>0</v>
      </c>
      <c r="AO58" s="99"/>
      <c r="AP58" s="100"/>
    </row>
    <row r="59" spans="1:42" s="26" customFormat="1" ht="15.75" customHeight="1" x14ac:dyDescent="0.25">
      <c r="A59" s="13"/>
      <c r="B59" s="26" t="s">
        <v>68</v>
      </c>
      <c r="C59" s="43"/>
      <c r="D59" s="43"/>
      <c r="E59" s="85"/>
      <c r="F59" s="41">
        <f>+F58</f>
        <v>320</v>
      </c>
      <c r="G59" s="41">
        <f t="shared" ref="G59:AN59" si="26">+G58+F59</f>
        <v>320</v>
      </c>
      <c r="H59" s="41">
        <f t="shared" si="26"/>
        <v>320</v>
      </c>
      <c r="I59" s="41">
        <f t="shared" si="26"/>
        <v>320</v>
      </c>
      <c r="J59" s="41">
        <f t="shared" si="26"/>
        <v>320</v>
      </c>
      <c r="K59" s="41">
        <f t="shared" si="26"/>
        <v>320</v>
      </c>
      <c r="L59" s="41">
        <f t="shared" si="26"/>
        <v>320</v>
      </c>
      <c r="M59" s="41">
        <f t="shared" si="26"/>
        <v>320</v>
      </c>
      <c r="N59" s="41">
        <f t="shared" si="26"/>
        <v>581</v>
      </c>
      <c r="O59" s="41">
        <f t="shared" si="26"/>
        <v>581</v>
      </c>
      <c r="P59" s="41">
        <f t="shared" si="26"/>
        <v>581</v>
      </c>
      <c r="Q59" s="41">
        <f t="shared" si="26"/>
        <v>581</v>
      </c>
      <c r="R59" s="41">
        <f t="shared" si="26"/>
        <v>581</v>
      </c>
      <c r="S59" s="41">
        <f t="shared" si="26"/>
        <v>1831.1319999999998</v>
      </c>
      <c r="T59" s="41">
        <f t="shared" si="26"/>
        <v>6245.0595999999987</v>
      </c>
      <c r="U59" s="41">
        <f t="shared" si="26"/>
        <v>9746.7754959999984</v>
      </c>
      <c r="V59" s="41">
        <f t="shared" si="26"/>
        <v>11144.249617799382</v>
      </c>
      <c r="W59" s="41">
        <f t="shared" si="26"/>
        <v>11841.036178395074</v>
      </c>
      <c r="X59" s="41">
        <f t="shared" si="26"/>
        <v>12551.75847020268</v>
      </c>
      <c r="Y59" s="41">
        <f t="shared" si="26"/>
        <v>13276.695207846438</v>
      </c>
      <c r="Z59" s="41">
        <f t="shared" si="26"/>
        <v>14197.320681663932</v>
      </c>
      <c r="AA59" s="41">
        <f t="shared" si="26"/>
        <v>15591.284945448308</v>
      </c>
      <c r="AB59" s="41">
        <f t="shared" si="26"/>
        <v>16868.120742602012</v>
      </c>
      <c r="AC59" s="41">
        <f t="shared" si="26"/>
        <v>17756.351116254238</v>
      </c>
      <c r="AD59" s="41">
        <f t="shared" si="26"/>
        <v>18556.739851821145</v>
      </c>
      <c r="AE59" s="41">
        <f t="shared" si="26"/>
        <v>19373.136362099391</v>
      </c>
      <c r="AF59" s="41">
        <f t="shared" si="26"/>
        <v>20205.860802583204</v>
      </c>
      <c r="AG59" s="41">
        <f t="shared" si="26"/>
        <v>21055.239731876693</v>
      </c>
      <c r="AH59" s="41">
        <f t="shared" si="26"/>
        <v>21921.606239756049</v>
      </c>
      <c r="AI59" s="41">
        <f t="shared" si="26"/>
        <v>22894.54065252492</v>
      </c>
      <c r="AJ59" s="41">
        <f t="shared" si="26"/>
        <v>22894.54065252492</v>
      </c>
      <c r="AK59" s="41">
        <f t="shared" si="26"/>
        <v>22894.54065252492</v>
      </c>
      <c r="AL59" s="41">
        <f t="shared" si="26"/>
        <v>22894.54065252492</v>
      </c>
      <c r="AM59" s="41">
        <f t="shared" si="26"/>
        <v>22894.54065252492</v>
      </c>
      <c r="AN59" s="41">
        <f t="shared" si="26"/>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140</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144</v>
      </c>
      <c r="D62" s="84"/>
      <c r="E62" s="99">
        <f>SUM(F62:AN62)</f>
        <v>2866.8526629128046</v>
      </c>
      <c r="F62" s="38">
        <f t="shared" ref="F62:AN62" si="27">+F36*F22</f>
        <v>0</v>
      </c>
      <c r="G62" s="38">
        <f t="shared" si="27"/>
        <v>0</v>
      </c>
      <c r="H62" s="38">
        <f t="shared" si="27"/>
        <v>0</v>
      </c>
      <c r="I62" s="38">
        <f t="shared" si="27"/>
        <v>0</v>
      </c>
      <c r="J62" s="38">
        <f t="shared" si="27"/>
        <v>0</v>
      </c>
      <c r="K62" s="38">
        <f t="shared" si="27"/>
        <v>0</v>
      </c>
      <c r="L62" s="38">
        <f t="shared" si="27"/>
        <v>0</v>
      </c>
      <c r="M62" s="38">
        <f t="shared" si="27"/>
        <v>0</v>
      </c>
      <c r="N62" s="38">
        <f t="shared" si="27"/>
        <v>0</v>
      </c>
      <c r="O62" s="38">
        <f t="shared" si="27"/>
        <v>0</v>
      </c>
      <c r="P62" s="38">
        <f t="shared" si="27"/>
        <v>0</v>
      </c>
      <c r="Q62" s="38">
        <f t="shared" si="27"/>
        <v>0</v>
      </c>
      <c r="R62" s="38">
        <f t="shared" si="27"/>
        <v>0</v>
      </c>
      <c r="S62" s="38">
        <f t="shared" si="27"/>
        <v>246.781184</v>
      </c>
      <c r="T62" s="38">
        <f t="shared" si="27"/>
        <v>871.32741119999991</v>
      </c>
      <c r="U62" s="38">
        <f t="shared" si="27"/>
        <v>691.25307955199992</v>
      </c>
      <c r="V62" s="38">
        <f t="shared" si="27"/>
        <v>141.01562822860799</v>
      </c>
      <c r="W62" s="38">
        <f t="shared" si="27"/>
        <v>0</v>
      </c>
      <c r="X62" s="38">
        <f t="shared" si="27"/>
        <v>0</v>
      </c>
      <c r="Y62" s="38">
        <f t="shared" si="27"/>
        <v>0</v>
      </c>
      <c r="Z62" s="38">
        <f t="shared" si="27"/>
        <v>115.96160090935101</v>
      </c>
      <c r="AA62" s="38">
        <f t="shared" si="27"/>
        <v>409.43365244147782</v>
      </c>
      <c r="AB62" s="38">
        <f t="shared" si="27"/>
        <v>324.81736427023901</v>
      </c>
      <c r="AC62" s="38">
        <f t="shared" si="27"/>
        <v>66.262742311128775</v>
      </c>
      <c r="AD62" s="38">
        <f t="shared" si="27"/>
        <v>0</v>
      </c>
      <c r="AE62" s="38">
        <f t="shared" si="27"/>
        <v>0</v>
      </c>
      <c r="AF62" s="38">
        <f t="shared" si="27"/>
        <v>0</v>
      </c>
      <c r="AG62" s="38">
        <f t="shared" si="27"/>
        <v>0</v>
      </c>
      <c r="AH62" s="38">
        <f t="shared" si="27"/>
        <v>0</v>
      </c>
      <c r="AI62" s="38">
        <f t="shared" si="27"/>
        <v>0</v>
      </c>
      <c r="AJ62" s="38">
        <f t="shared" si="27"/>
        <v>0</v>
      </c>
      <c r="AK62" s="38">
        <f t="shared" si="27"/>
        <v>0</v>
      </c>
      <c r="AL62" s="38">
        <f t="shared" si="27"/>
        <v>0</v>
      </c>
      <c r="AM62" s="38">
        <f t="shared" si="27"/>
        <v>0</v>
      </c>
      <c r="AN62" s="38">
        <f t="shared" si="27"/>
        <v>0</v>
      </c>
    </row>
    <row r="63" spans="1:42" s="27" customFormat="1" ht="15.75" customHeight="1" x14ac:dyDescent="0.25">
      <c r="A63" s="43"/>
      <c r="C63" s="27" t="s">
        <v>145</v>
      </c>
      <c r="D63" s="84"/>
      <c r="E63" s="99">
        <f>SUM(F63:AN63)</f>
        <v>1612.6046228884525</v>
      </c>
      <c r="F63" s="38">
        <f t="shared" ref="F63:AN63" si="28">+F36*F23</f>
        <v>0</v>
      </c>
      <c r="G63" s="38">
        <f t="shared" si="28"/>
        <v>0</v>
      </c>
      <c r="H63" s="38">
        <f t="shared" si="28"/>
        <v>0</v>
      </c>
      <c r="I63" s="38">
        <f t="shared" si="28"/>
        <v>0</v>
      </c>
      <c r="J63" s="38">
        <f t="shared" si="28"/>
        <v>0</v>
      </c>
      <c r="K63" s="38">
        <f t="shared" si="28"/>
        <v>0</v>
      </c>
      <c r="L63" s="38">
        <f t="shared" si="28"/>
        <v>0</v>
      </c>
      <c r="M63" s="38">
        <f t="shared" si="28"/>
        <v>0</v>
      </c>
      <c r="N63" s="38">
        <f t="shared" si="28"/>
        <v>0</v>
      </c>
      <c r="O63" s="38">
        <f t="shared" si="28"/>
        <v>0</v>
      </c>
      <c r="P63" s="38">
        <f t="shared" si="28"/>
        <v>0</v>
      </c>
      <c r="Q63" s="38">
        <f t="shared" si="28"/>
        <v>0</v>
      </c>
      <c r="R63" s="38">
        <f t="shared" si="28"/>
        <v>0</v>
      </c>
      <c r="S63" s="38">
        <f t="shared" si="28"/>
        <v>138.81441599999999</v>
      </c>
      <c r="T63" s="38">
        <f t="shared" si="28"/>
        <v>490.12166879999995</v>
      </c>
      <c r="U63" s="38">
        <f t="shared" si="28"/>
        <v>388.82985724799994</v>
      </c>
      <c r="V63" s="38">
        <f t="shared" si="28"/>
        <v>79.321290878591995</v>
      </c>
      <c r="W63" s="38">
        <f t="shared" si="28"/>
        <v>0</v>
      </c>
      <c r="X63" s="38">
        <f t="shared" si="28"/>
        <v>0</v>
      </c>
      <c r="Y63" s="38">
        <f t="shared" si="28"/>
        <v>0</v>
      </c>
      <c r="Z63" s="38">
        <f t="shared" si="28"/>
        <v>65.228400511509946</v>
      </c>
      <c r="AA63" s="38">
        <f t="shared" si="28"/>
        <v>230.30642949833125</v>
      </c>
      <c r="AB63" s="38">
        <f t="shared" si="28"/>
        <v>182.70976740200948</v>
      </c>
      <c r="AC63" s="38">
        <f t="shared" si="28"/>
        <v>37.272792550009932</v>
      </c>
      <c r="AD63" s="38">
        <f t="shared" si="28"/>
        <v>0</v>
      </c>
      <c r="AE63" s="38">
        <f t="shared" si="28"/>
        <v>0</v>
      </c>
      <c r="AF63" s="38">
        <f t="shared" si="28"/>
        <v>0</v>
      </c>
      <c r="AG63" s="38">
        <f t="shared" si="28"/>
        <v>0</v>
      </c>
      <c r="AH63" s="38">
        <f t="shared" si="28"/>
        <v>0</v>
      </c>
      <c r="AI63" s="38">
        <f t="shared" si="28"/>
        <v>0</v>
      </c>
      <c r="AJ63" s="38">
        <f t="shared" si="28"/>
        <v>0</v>
      </c>
      <c r="AK63" s="38">
        <f t="shared" si="28"/>
        <v>0</v>
      </c>
      <c r="AL63" s="38">
        <f t="shared" si="28"/>
        <v>0</v>
      </c>
      <c r="AM63" s="38">
        <f t="shared" si="28"/>
        <v>0</v>
      </c>
      <c r="AN63" s="38">
        <f t="shared" si="28"/>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122</v>
      </c>
      <c r="E65" s="188">
        <f>SUM(F65:AN65)</f>
        <v>8445.2656257652507</v>
      </c>
      <c r="F65" s="34">
        <f t="shared" ref="F65:AN65" si="29">+F36*F25</f>
        <v>0</v>
      </c>
      <c r="G65" s="34">
        <f t="shared" si="29"/>
        <v>0</v>
      </c>
      <c r="H65" s="34">
        <f t="shared" si="29"/>
        <v>0</v>
      </c>
      <c r="I65" s="34">
        <f t="shared" si="29"/>
        <v>0</v>
      </c>
      <c r="J65" s="34">
        <f t="shared" si="29"/>
        <v>0</v>
      </c>
      <c r="K65" s="34">
        <f t="shared" si="29"/>
        <v>0</v>
      </c>
      <c r="L65" s="34">
        <f t="shared" si="29"/>
        <v>0</v>
      </c>
      <c r="M65" s="34">
        <f t="shared" si="29"/>
        <v>0</v>
      </c>
      <c r="N65" s="34">
        <f t="shared" si="29"/>
        <v>0</v>
      </c>
      <c r="O65" s="34">
        <f t="shared" si="29"/>
        <v>0</v>
      </c>
      <c r="P65" s="34">
        <f t="shared" si="29"/>
        <v>0</v>
      </c>
      <c r="Q65" s="34">
        <f t="shared" si="29"/>
        <v>0</v>
      </c>
      <c r="R65" s="34">
        <f t="shared" si="29"/>
        <v>0</v>
      </c>
      <c r="S65" s="34">
        <f t="shared" si="29"/>
        <v>1003.3508159999999</v>
      </c>
      <c r="T65" s="34">
        <f t="shared" si="29"/>
        <v>3542.6001887999996</v>
      </c>
      <c r="U65" s="34">
        <f t="shared" si="29"/>
        <v>2810.4628164479996</v>
      </c>
      <c r="V65" s="34">
        <f t="shared" si="29"/>
        <v>573.33441455539196</v>
      </c>
      <c r="W65" s="34">
        <f t="shared" si="29"/>
        <v>0</v>
      </c>
      <c r="X65" s="34">
        <f t="shared" si="29"/>
        <v>0</v>
      </c>
      <c r="Y65" s="34">
        <f t="shared" si="29"/>
        <v>0</v>
      </c>
      <c r="Z65" s="34">
        <f t="shared" si="29"/>
        <v>65.228400511509946</v>
      </c>
      <c r="AA65" s="34">
        <f t="shared" si="29"/>
        <v>230.30642949833125</v>
      </c>
      <c r="AB65" s="34">
        <f t="shared" si="29"/>
        <v>182.70976740200948</v>
      </c>
      <c r="AC65" s="34">
        <f t="shared" si="29"/>
        <v>37.272792550009932</v>
      </c>
      <c r="AD65" s="34">
        <f t="shared" si="29"/>
        <v>0</v>
      </c>
      <c r="AE65" s="34">
        <f t="shared" si="29"/>
        <v>0</v>
      </c>
      <c r="AF65" s="34">
        <f t="shared" si="29"/>
        <v>0</v>
      </c>
      <c r="AG65" s="34">
        <f t="shared" si="29"/>
        <v>0</v>
      </c>
      <c r="AH65" s="34">
        <f t="shared" si="29"/>
        <v>0</v>
      </c>
      <c r="AI65" s="34">
        <f t="shared" si="29"/>
        <v>0</v>
      </c>
      <c r="AJ65" s="34">
        <f t="shared" si="29"/>
        <v>0</v>
      </c>
      <c r="AK65" s="34">
        <f t="shared" si="29"/>
        <v>0</v>
      </c>
      <c r="AL65" s="34">
        <f t="shared" si="29"/>
        <v>0</v>
      </c>
      <c r="AM65" s="34">
        <f t="shared" si="29"/>
        <v>0</v>
      </c>
      <c r="AN65" s="34">
        <f t="shared" si="29"/>
        <v>0</v>
      </c>
      <c r="AO65" s="50"/>
      <c r="AP65" s="27" t="s">
        <v>142</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207</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193</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194</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206</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124</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147</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146</v>
      </c>
    </row>
    <row r="75" spans="1:42" s="26" customFormat="1" ht="15.75" customHeight="1" x14ac:dyDescent="0.25">
      <c r="A75" s="13"/>
      <c r="C75" s="26" t="s">
        <v>25</v>
      </c>
      <c r="E75" s="85">
        <f>SUM(F75:AN75)</f>
        <v>46828.832198288881</v>
      </c>
      <c r="F75" s="41">
        <f t="shared" ref="F75:AN75" si="30">+F41</f>
        <v>0</v>
      </c>
      <c r="G75" s="41">
        <f t="shared" si="30"/>
        <v>0</v>
      </c>
      <c r="H75" s="41">
        <f t="shared" si="30"/>
        <v>0</v>
      </c>
      <c r="I75" s="41">
        <f t="shared" si="30"/>
        <v>0</v>
      </c>
      <c r="J75" s="41">
        <f t="shared" si="30"/>
        <v>0</v>
      </c>
      <c r="K75" s="41">
        <f t="shared" si="30"/>
        <v>0</v>
      </c>
      <c r="L75" s="41">
        <f t="shared" si="30"/>
        <v>0</v>
      </c>
      <c r="M75" s="41">
        <f t="shared" si="30"/>
        <v>0</v>
      </c>
      <c r="N75" s="41">
        <f t="shared" si="30"/>
        <v>0</v>
      </c>
      <c r="O75" s="41">
        <f t="shared" si="30"/>
        <v>0</v>
      </c>
      <c r="P75" s="41">
        <f t="shared" si="30"/>
        <v>0</v>
      </c>
      <c r="Q75" s="41">
        <f t="shared" si="30"/>
        <v>0</v>
      </c>
      <c r="R75" s="41">
        <f t="shared" si="30"/>
        <v>0</v>
      </c>
      <c r="S75" s="41">
        <f t="shared" si="30"/>
        <v>0</v>
      </c>
      <c r="T75" s="41">
        <f t="shared" si="30"/>
        <v>0</v>
      </c>
      <c r="U75" s="41">
        <f t="shared" si="30"/>
        <v>0</v>
      </c>
      <c r="V75" s="41">
        <f t="shared" si="30"/>
        <v>726.2642249999999</v>
      </c>
      <c r="W75" s="41">
        <f t="shared" si="30"/>
        <v>2765.6141687999998</v>
      </c>
      <c r="X75" s="41">
        <f t="shared" si="30"/>
        <v>4231.3896782640004</v>
      </c>
      <c r="Y75" s="41">
        <f t="shared" si="30"/>
        <v>4316.0174718292801</v>
      </c>
      <c r="Z75" s="41">
        <f t="shared" si="30"/>
        <v>4402.3378212658654</v>
      </c>
      <c r="AA75" s="41">
        <f t="shared" si="30"/>
        <v>4490.384577691183</v>
      </c>
      <c r="AB75" s="41">
        <f t="shared" si="30"/>
        <v>4580.1922692450071</v>
      </c>
      <c r="AC75" s="41">
        <f t="shared" si="30"/>
        <v>4671.7961146299076</v>
      </c>
      <c r="AD75" s="41">
        <f t="shared" si="30"/>
        <v>4559.5101058972241</v>
      </c>
      <c r="AE75" s="41">
        <f t="shared" si="30"/>
        <v>3986.3145497272867</v>
      </c>
      <c r="AF75" s="41">
        <f t="shared" si="30"/>
        <v>3218.9489989047843</v>
      </c>
      <c r="AG75" s="41">
        <f t="shared" si="30"/>
        <v>2764.9077716908469</v>
      </c>
      <c r="AH75" s="41">
        <f t="shared" si="30"/>
        <v>2115.1544453434981</v>
      </c>
      <c r="AI75" s="41">
        <f t="shared" si="30"/>
        <v>0</v>
      </c>
      <c r="AJ75" s="41">
        <f t="shared" si="30"/>
        <v>0</v>
      </c>
      <c r="AK75" s="41">
        <f t="shared" si="30"/>
        <v>0</v>
      </c>
      <c r="AL75" s="41">
        <f t="shared" si="30"/>
        <v>0</v>
      </c>
      <c r="AM75" s="41">
        <f t="shared" si="30"/>
        <v>0</v>
      </c>
      <c r="AN75" s="41">
        <f t="shared" si="30"/>
        <v>0</v>
      </c>
      <c r="AO75" s="32"/>
      <c r="AP75" s="28"/>
    </row>
    <row r="76" spans="1:42" s="26" customFormat="1" ht="15.75" customHeight="1" x14ac:dyDescent="0.25">
      <c r="A76" s="13"/>
      <c r="C76" s="26" t="s">
        <v>26</v>
      </c>
      <c r="D76" s="93">
        <f>+Dashboard!H29</f>
        <v>0</v>
      </c>
      <c r="E76" s="85">
        <f>SUM(F76:AN76)</f>
        <v>0</v>
      </c>
      <c r="F76" s="41">
        <f t="shared" ref="F76:AN76" si="31">+F75*$D76</f>
        <v>0</v>
      </c>
      <c r="G76" s="41">
        <f t="shared" si="31"/>
        <v>0</v>
      </c>
      <c r="H76" s="41">
        <f t="shared" si="31"/>
        <v>0</v>
      </c>
      <c r="I76" s="41">
        <f t="shared" si="31"/>
        <v>0</v>
      </c>
      <c r="J76" s="41">
        <f t="shared" si="31"/>
        <v>0</v>
      </c>
      <c r="K76" s="41">
        <f t="shared" si="31"/>
        <v>0</v>
      </c>
      <c r="L76" s="41">
        <f t="shared" si="31"/>
        <v>0</v>
      </c>
      <c r="M76" s="41">
        <f t="shared" si="31"/>
        <v>0</v>
      </c>
      <c r="N76" s="41">
        <f t="shared" si="31"/>
        <v>0</v>
      </c>
      <c r="O76" s="41">
        <f t="shared" si="31"/>
        <v>0</v>
      </c>
      <c r="P76" s="41">
        <f t="shared" si="31"/>
        <v>0</v>
      </c>
      <c r="Q76" s="41">
        <f t="shared" si="31"/>
        <v>0</v>
      </c>
      <c r="R76" s="41">
        <f t="shared" si="31"/>
        <v>0</v>
      </c>
      <c r="S76" s="41">
        <f t="shared" si="31"/>
        <v>0</v>
      </c>
      <c r="T76" s="41">
        <f t="shared" si="31"/>
        <v>0</v>
      </c>
      <c r="U76" s="41">
        <f t="shared" si="31"/>
        <v>0</v>
      </c>
      <c r="V76" s="41">
        <f t="shared" si="31"/>
        <v>0</v>
      </c>
      <c r="W76" s="41">
        <f t="shared" si="31"/>
        <v>0</v>
      </c>
      <c r="X76" s="41">
        <f t="shared" si="31"/>
        <v>0</v>
      </c>
      <c r="Y76" s="41">
        <f t="shared" si="31"/>
        <v>0</v>
      </c>
      <c r="Z76" s="41">
        <f t="shared" si="31"/>
        <v>0</v>
      </c>
      <c r="AA76" s="41">
        <f t="shared" si="31"/>
        <v>0</v>
      </c>
      <c r="AB76" s="41">
        <f t="shared" si="31"/>
        <v>0</v>
      </c>
      <c r="AC76" s="41">
        <f t="shared" si="31"/>
        <v>0</v>
      </c>
      <c r="AD76" s="41">
        <f t="shared" si="31"/>
        <v>0</v>
      </c>
      <c r="AE76" s="41">
        <f t="shared" si="31"/>
        <v>0</v>
      </c>
      <c r="AF76" s="41">
        <f t="shared" si="31"/>
        <v>0</v>
      </c>
      <c r="AG76" s="41">
        <f t="shared" si="31"/>
        <v>0</v>
      </c>
      <c r="AH76" s="41">
        <f t="shared" si="31"/>
        <v>0</v>
      </c>
      <c r="AI76" s="41">
        <f t="shared" si="31"/>
        <v>0</v>
      </c>
      <c r="AJ76" s="41">
        <f t="shared" si="31"/>
        <v>0</v>
      </c>
      <c r="AK76" s="41">
        <f t="shared" si="31"/>
        <v>0</v>
      </c>
      <c r="AL76" s="41">
        <f t="shared" si="31"/>
        <v>0</v>
      </c>
      <c r="AM76" s="41">
        <f t="shared" si="31"/>
        <v>0</v>
      </c>
      <c r="AN76" s="41">
        <f t="shared" si="31"/>
        <v>0</v>
      </c>
      <c r="AO76" s="27"/>
      <c r="AP76" s="28"/>
    </row>
    <row r="77" spans="1:42" ht="15.75" customHeight="1" x14ac:dyDescent="0.25">
      <c r="C77" t="s">
        <v>27</v>
      </c>
      <c r="E77" s="98">
        <f>SUM(F77:AN77)</f>
        <v>46828.832198288881</v>
      </c>
      <c r="F77" s="42">
        <f>+F75-F76</f>
        <v>0</v>
      </c>
      <c r="G77" s="42">
        <f t="shared" ref="G77:AN77" si="32">+G75-G76</f>
        <v>0</v>
      </c>
      <c r="H77" s="42">
        <f t="shared" si="32"/>
        <v>0</v>
      </c>
      <c r="I77" s="42">
        <f t="shared" si="32"/>
        <v>0</v>
      </c>
      <c r="J77" s="42">
        <f t="shared" si="32"/>
        <v>0</v>
      </c>
      <c r="K77" s="42">
        <f t="shared" si="32"/>
        <v>0</v>
      </c>
      <c r="L77" s="42">
        <f t="shared" si="32"/>
        <v>0</v>
      </c>
      <c r="M77" s="42">
        <f t="shared" si="32"/>
        <v>0</v>
      </c>
      <c r="N77" s="42">
        <f t="shared" si="32"/>
        <v>0</v>
      </c>
      <c r="O77" s="42">
        <f t="shared" si="32"/>
        <v>0</v>
      </c>
      <c r="P77" s="42">
        <f t="shared" si="32"/>
        <v>0</v>
      </c>
      <c r="Q77" s="42">
        <f t="shared" si="32"/>
        <v>0</v>
      </c>
      <c r="R77" s="42">
        <f t="shared" si="32"/>
        <v>0</v>
      </c>
      <c r="S77" s="42">
        <f t="shared" si="32"/>
        <v>0</v>
      </c>
      <c r="T77" s="42">
        <f t="shared" si="32"/>
        <v>0</v>
      </c>
      <c r="U77" s="42">
        <f t="shared" si="32"/>
        <v>0</v>
      </c>
      <c r="V77" s="42">
        <f t="shared" si="32"/>
        <v>726.2642249999999</v>
      </c>
      <c r="W77" s="42">
        <f t="shared" si="32"/>
        <v>2765.6141687999998</v>
      </c>
      <c r="X77" s="42">
        <f t="shared" si="32"/>
        <v>4231.3896782640004</v>
      </c>
      <c r="Y77" s="42">
        <f t="shared" si="32"/>
        <v>4316.0174718292801</v>
      </c>
      <c r="Z77" s="42">
        <f t="shared" si="32"/>
        <v>4402.3378212658654</v>
      </c>
      <c r="AA77" s="42">
        <f t="shared" si="32"/>
        <v>4490.384577691183</v>
      </c>
      <c r="AB77" s="42">
        <f t="shared" si="32"/>
        <v>4580.1922692450071</v>
      </c>
      <c r="AC77" s="42">
        <f t="shared" si="32"/>
        <v>4671.7961146299076</v>
      </c>
      <c r="AD77" s="42">
        <f t="shared" si="32"/>
        <v>4559.5101058972241</v>
      </c>
      <c r="AE77" s="42">
        <f t="shared" si="32"/>
        <v>3986.3145497272867</v>
      </c>
      <c r="AF77" s="42">
        <f t="shared" si="32"/>
        <v>3218.9489989047843</v>
      </c>
      <c r="AG77" s="42">
        <f t="shared" si="32"/>
        <v>2764.9077716908469</v>
      </c>
      <c r="AH77" s="42">
        <f t="shared" si="32"/>
        <v>2115.1544453434981</v>
      </c>
      <c r="AI77" s="42">
        <f t="shared" si="32"/>
        <v>0</v>
      </c>
      <c r="AJ77" s="42">
        <f t="shared" si="32"/>
        <v>0</v>
      </c>
      <c r="AK77" s="42">
        <f t="shared" si="32"/>
        <v>0</v>
      </c>
      <c r="AL77" s="42">
        <f t="shared" si="32"/>
        <v>0</v>
      </c>
      <c r="AM77" s="42">
        <f t="shared" si="32"/>
        <v>0</v>
      </c>
      <c r="AN77" s="42">
        <f t="shared" si="32"/>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264</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327</v>
      </c>
      <c r="D80" s="43"/>
      <c r="E80" s="99">
        <f t="shared" ref="E80:E87" si="33">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328</v>
      </c>
      <c r="D81" s="43"/>
      <c r="E81" s="99">
        <f t="shared" si="33"/>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329</v>
      </c>
      <c r="D82" s="43"/>
      <c r="E82" s="99">
        <f t="shared" si="33"/>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330</v>
      </c>
      <c r="D83" s="43"/>
      <c r="E83" s="99">
        <f t="shared" si="33"/>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331</v>
      </c>
      <c r="D84" s="43"/>
      <c r="E84" s="99">
        <f t="shared" si="33"/>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332</v>
      </c>
      <c r="D85" s="43"/>
      <c r="E85" s="305">
        <f t="shared" si="33"/>
        <v>300.85463853233989</v>
      </c>
      <c r="F85" s="45">
        <f>F56*Dashboard!$D$23</f>
        <v>0</v>
      </c>
      <c r="G85" s="45">
        <f>G56*Dashboard!$D$23</f>
        <v>0</v>
      </c>
      <c r="H85" s="45">
        <f>H56*Dashboard!$D$23</f>
        <v>0</v>
      </c>
      <c r="I85" s="45">
        <f>I56*Dashboard!$D$23</f>
        <v>0</v>
      </c>
      <c r="J85" s="45">
        <f>J56*Dashboard!$D$23</f>
        <v>0</v>
      </c>
      <c r="K85" s="45">
        <f>K56*Dashboard!$D$23</f>
        <v>0</v>
      </c>
      <c r="L85" s="45">
        <f>L56*Dashboard!$D$23</f>
        <v>0</v>
      </c>
      <c r="M85" s="45">
        <f>M56*Dashboard!$D$23</f>
        <v>0</v>
      </c>
      <c r="N85" s="45">
        <f>N56*Dashboard!$D$23</f>
        <v>0</v>
      </c>
      <c r="O85" s="45">
        <f>O56*Dashboard!$D$23</f>
        <v>0</v>
      </c>
      <c r="P85" s="45">
        <f>P56*Dashboard!$D$23</f>
        <v>0</v>
      </c>
      <c r="Q85" s="45">
        <f>Q56*Dashboard!$D$23</f>
        <v>0</v>
      </c>
      <c r="R85" s="45">
        <f>R56*Dashboard!$D$23</f>
        <v>0</v>
      </c>
      <c r="S85" s="45">
        <f>S56*Dashboard!$D$23</f>
        <v>0</v>
      </c>
      <c r="T85" s="45">
        <f>T56*Dashboard!$D$23</f>
        <v>0</v>
      </c>
      <c r="U85" s="45">
        <f>U56*Dashboard!$D$23</f>
        <v>0</v>
      </c>
      <c r="V85" s="45">
        <f>V56*Dashboard!$D$23</f>
        <v>20.493722370461533</v>
      </c>
      <c r="W85" s="45">
        <f>W56*Dashboard!$D$23</f>
        <v>20.903596817870767</v>
      </c>
      <c r="X85" s="45">
        <f>X56*Dashboard!$D$23</f>
        <v>21.321668754228181</v>
      </c>
      <c r="Y85" s="45">
        <f>Y56*Dashboard!$D$23</f>
        <v>21.748102129312748</v>
      </c>
      <c r="Z85" s="45">
        <f>Z56*Dashboard!$D$23</f>
        <v>22.183064171899002</v>
      </c>
      <c r="AA85" s="45">
        <f>AA56*Dashboard!$D$23</f>
        <v>22.626725455336985</v>
      </c>
      <c r="AB85" s="45">
        <f>AB56*Dashboard!$D$23</f>
        <v>23.079259964443722</v>
      </c>
      <c r="AC85" s="45">
        <f>AC56*Dashboard!$D$23</f>
        <v>23.540845163732598</v>
      </c>
      <c r="AD85" s="45">
        <f>AD56*Dashboard!$D$23</f>
        <v>24.011662067007251</v>
      </c>
      <c r="AE85" s="45">
        <f>AE56*Dashboard!$D$23</f>
        <v>24.491895308347395</v>
      </c>
      <c r="AF85" s="45">
        <f>AF56*Dashboard!$D$23</f>
        <v>24.981733214514339</v>
      </c>
      <c r="AG85" s="45">
        <f>AG56*Dashboard!$D$23</f>
        <v>25.48136787880463</v>
      </c>
      <c r="AH85" s="45">
        <f>AH56*Dashboard!$D$23</f>
        <v>25.990995236380726</v>
      </c>
      <c r="AI85" s="45">
        <f>AI56*Dashboard!$D$23</f>
        <v>0</v>
      </c>
      <c r="AJ85" s="45">
        <f>AJ56*Dashboard!$D$23</f>
        <v>0</v>
      </c>
      <c r="AK85" s="45">
        <f>AK56*Dashboard!$D$23</f>
        <v>0</v>
      </c>
      <c r="AL85" s="45">
        <f>AL56*Dashboard!$D$23</f>
        <v>0</v>
      </c>
      <c r="AM85" s="45">
        <f>AM56*Dashboard!$D$23</f>
        <v>0</v>
      </c>
      <c r="AN85" s="45">
        <f>AN56*Dashboard!$D$23</f>
        <v>0</v>
      </c>
      <c r="AO85" s="47"/>
      <c r="AP85" s="28"/>
    </row>
    <row r="86" spans="1:42" s="26" customFormat="1" ht="15.75" customHeight="1" x14ac:dyDescent="0.25">
      <c r="A86" s="13"/>
      <c r="B86" s="13"/>
      <c r="C86" s="26" t="s">
        <v>265</v>
      </c>
      <c r="D86" s="43"/>
      <c r="E86" s="99">
        <f t="shared" si="33"/>
        <v>428.7643271154094</v>
      </c>
      <c r="F86" s="37">
        <f>SUM(F54:F55)*Dashboard!$D$22*'Field Profiles'!$D$29+F56*Dashboard!$D$22*'Field Profiles'!$D$30</f>
        <v>4.16</v>
      </c>
      <c r="G86" s="37">
        <f>SUM(G54:G55)*Dashboard!$D$22*'Field Profiles'!$D$29+G56*Dashboard!$D$22*'Field Profiles'!$D$30</f>
        <v>0</v>
      </c>
      <c r="H86" s="37">
        <f>SUM(H54:H55)*Dashboard!$D$22*'Field Profiles'!$D$29+H56*Dashboard!$D$22*'Field Profiles'!$D$30</f>
        <v>0</v>
      </c>
      <c r="I86" s="37">
        <f>SUM(I54:I55)*Dashboard!$D$22*'Field Profiles'!$D$29+I56*Dashboard!$D$22*'Field Profiles'!$D$30</f>
        <v>0</v>
      </c>
      <c r="J86" s="37">
        <f>SUM(J54:J55)*Dashboard!$D$22*'Field Profiles'!$D$29+J56*Dashboard!$D$22*'Field Profiles'!$D$30</f>
        <v>0</v>
      </c>
      <c r="K86" s="37">
        <f>SUM(K54:K55)*Dashboard!$D$22*'Field Profiles'!$D$29+K56*Dashboard!$D$22*'Field Profiles'!$D$30</f>
        <v>0</v>
      </c>
      <c r="L86" s="37">
        <f>SUM(L54:L55)*Dashboard!$D$22*'Field Profiles'!$D$29+L56*Dashboard!$D$22*'Field Profiles'!$D$30</f>
        <v>0</v>
      </c>
      <c r="M86" s="37">
        <f>SUM(M54:M55)*Dashboard!$D$22*'Field Profiles'!$D$29+M56*Dashboard!$D$22*'Field Profiles'!$D$30</f>
        <v>0</v>
      </c>
      <c r="N86" s="37">
        <f>SUM(N54:N55)*Dashboard!$D$22*'Field Profiles'!$D$29+N56*Dashboard!$D$22*'Field Profiles'!$D$30</f>
        <v>3.3930000000000002</v>
      </c>
      <c r="O86" s="37">
        <f>SUM(O54:O55)*Dashboard!$D$22*'Field Profiles'!$D$29+O56*Dashboard!$D$22*'Field Profiles'!$D$30</f>
        <v>0</v>
      </c>
      <c r="P86" s="37">
        <f>SUM(P54:P55)*Dashboard!$D$22*'Field Profiles'!$D$29+P56*Dashboard!$D$22*'Field Profiles'!$D$30</f>
        <v>0</v>
      </c>
      <c r="Q86" s="37">
        <f>SUM(Q54:Q55)*Dashboard!$D$22*'Field Profiles'!$D$29+Q56*Dashboard!$D$22*'Field Profiles'!$D$30</f>
        <v>0</v>
      </c>
      <c r="R86" s="37">
        <f>SUM(R54:R55)*Dashboard!$D$22*'Field Profiles'!$D$29+R56*Dashboard!$D$22*'Field Profiles'!$D$30</f>
        <v>0</v>
      </c>
      <c r="S86" s="37">
        <f>SUM(S54:S55)*Dashboard!$D$22*'Field Profiles'!$D$29+S56*Dashboard!$D$22*'Field Profiles'!$D$30</f>
        <v>16.251715999999998</v>
      </c>
      <c r="T86" s="37">
        <f>SUM(T54:T55)*Dashboard!$D$22*'Field Profiles'!$D$29+T56*Dashboard!$D$22*'Field Profiles'!$D$30</f>
        <v>57.381058799999998</v>
      </c>
      <c r="U86" s="37">
        <f>SUM(U54:U55)*Dashboard!$D$22*'Field Profiles'!$D$29+U56*Dashboard!$D$22*'Field Profiles'!$D$30</f>
        <v>45.522306647999997</v>
      </c>
      <c r="V86" s="37">
        <f>SUM(V54:V55)*Dashboard!$D$22*'Field Profiles'!$D$29+V56*Dashboard!$D$22*'Field Profiles'!$D$30</f>
        <v>27.961455066275072</v>
      </c>
      <c r="W86" s="37">
        <f>SUM(W54:W55)*Dashboard!$D$22*'Field Profiles'!$D$29+W56*Dashboard!$D$22*'Field Profiles'!$D$30</f>
        <v>19.048402600284735</v>
      </c>
      <c r="X86" s="37">
        <f>SUM(X54:X55)*Dashboard!$D$22*'Field Profiles'!$D$29+X56*Dashboard!$D$22*'Field Profiles'!$D$30</f>
        <v>19.42937065229043</v>
      </c>
      <c r="Y86" s="37">
        <f>SUM(Y54:Y55)*Dashboard!$D$22*'Field Profiles'!$D$29+Y56*Dashboard!$D$22*'Field Profiles'!$D$30</f>
        <v>19.817958065336242</v>
      </c>
      <c r="Z86" s="37">
        <f>SUM(Z54:Z55)*Dashboard!$D$22*'Field Profiles'!$D$29+Z56*Dashboard!$D$22*'Field Profiles'!$D$30</f>
        <v>22.569787245114156</v>
      </c>
      <c r="AA86" s="37">
        <f>SUM(AA54:AA55)*Dashboard!$D$22*'Field Profiles'!$D$29+AA56*Dashboard!$D$22*'Field Profiles'!$D$30</f>
        <v>28.935224636393343</v>
      </c>
      <c r="AB86" s="37">
        <f>SUM(AB54:AB55)*Dashboard!$D$22*'Field Profiles'!$D$29+AB56*Dashboard!$D$22*'Field Profiles'!$D$30</f>
        <v>27.628828354338573</v>
      </c>
      <c r="AC86" s="37">
        <f>SUM(AC54:AC55)*Dashboard!$D$22*'Field Profiles'!$D$29+AC56*Dashboard!$D$22*'Field Profiles'!$D$30</f>
        <v>22.797557108646135</v>
      </c>
      <c r="AD86" s="37">
        <f>SUM(AD54:AD55)*Dashboard!$D$22*'Field Profiles'!$D$29+AD56*Dashboard!$D$22*'Field Profiles'!$D$30</f>
        <v>21.880627058560357</v>
      </c>
      <c r="AE86" s="37">
        <f>SUM(AE54:AE55)*Dashboard!$D$22*'Field Profiles'!$D$29+AE56*Dashboard!$D$22*'Field Profiles'!$D$30</f>
        <v>22.318239599731562</v>
      </c>
      <c r="AF86" s="37">
        <f>SUM(AF54:AF55)*Dashboard!$D$22*'Field Profiles'!$D$29+AF56*Dashboard!$D$22*'Field Profiles'!$D$30</f>
        <v>22.764604391726195</v>
      </c>
      <c r="AG86" s="37">
        <f>SUM(AG54:AG55)*Dashboard!$D$22*'Field Profiles'!$D$29+AG56*Dashboard!$D$22*'Field Profiles'!$D$30</f>
        <v>23.21989647956072</v>
      </c>
      <c r="AH86" s="37">
        <f>SUM(AH54:AH55)*Dashboard!$D$22*'Field Profiles'!$D$29+AH56*Dashboard!$D$22*'Field Profiles'!$D$30</f>
        <v>23.684294409151939</v>
      </c>
      <c r="AI86" s="37">
        <f>SUM(AI54:AI55)*Dashboard!$D$22*'Field Profiles'!$D$29+AI56*Dashboard!$D$22*'Field Profiles'!$D$30</f>
        <v>0</v>
      </c>
      <c r="AJ86" s="37">
        <f>SUM(AJ54:AJ55)*Dashboard!$D$22*'Field Profiles'!$D$29+AJ56*Dashboard!$D$22*'Field Profiles'!$D$30</f>
        <v>0</v>
      </c>
      <c r="AK86" s="37">
        <f>SUM(AK54:AK55)*Dashboard!$D$22*'Field Profiles'!$D$29+AK56*Dashboard!$D$22*'Field Profiles'!$D$30</f>
        <v>0</v>
      </c>
      <c r="AL86" s="37">
        <f>SUM(AL54:AL55)*Dashboard!$D$22*'Field Profiles'!$D$29+AL56*Dashboard!$D$22*'Field Profiles'!$D$30</f>
        <v>0</v>
      </c>
      <c r="AM86" s="37">
        <f>SUM(AM54:AM55)*Dashboard!$D$22*'Field Profiles'!$D$29+AM56*Dashboard!$D$22*'Field Profiles'!$D$30</f>
        <v>0</v>
      </c>
      <c r="AN86" s="37">
        <f>SUM(AN54:AN55)*Dashboard!$D$22*'Field Profiles'!$D$29+AN56*Dashboard!$D$22*'Field Profiles'!$D$30</f>
        <v>0</v>
      </c>
      <c r="AO86" s="47"/>
      <c r="AP86" s="28"/>
    </row>
    <row r="87" spans="1:42" s="26" customFormat="1" ht="15.75" customHeight="1" x14ac:dyDescent="0.25">
      <c r="A87" s="13"/>
      <c r="B87" s="13"/>
      <c r="C87" s="26" t="s">
        <v>263</v>
      </c>
      <c r="D87" s="43"/>
      <c r="E87" s="99">
        <f t="shared" si="33"/>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138</v>
      </c>
      <c r="E92" s="85">
        <f t="shared" ref="E92:E97" si="34">SUM(F92:AN92)</f>
        <v>581</v>
      </c>
      <c r="F92" s="5">
        <f t="shared" ref="F92:AN92" si="35">+F54</f>
        <v>320</v>
      </c>
      <c r="G92" s="5">
        <f t="shared" si="35"/>
        <v>0</v>
      </c>
      <c r="H92" s="5">
        <f t="shared" si="35"/>
        <v>0</v>
      </c>
      <c r="I92" s="5">
        <f t="shared" si="35"/>
        <v>0</v>
      </c>
      <c r="J92" s="5">
        <f t="shared" si="35"/>
        <v>0</v>
      </c>
      <c r="K92" s="5">
        <f t="shared" si="35"/>
        <v>0</v>
      </c>
      <c r="L92" s="5">
        <f t="shared" si="35"/>
        <v>0</v>
      </c>
      <c r="M92" s="5">
        <f t="shared" si="35"/>
        <v>0</v>
      </c>
      <c r="N92" s="5">
        <f t="shared" si="35"/>
        <v>261</v>
      </c>
      <c r="O92" s="5">
        <f t="shared" si="35"/>
        <v>0</v>
      </c>
      <c r="P92" s="5">
        <f t="shared" si="35"/>
        <v>0</v>
      </c>
      <c r="Q92" s="5">
        <f t="shared" si="35"/>
        <v>0</v>
      </c>
      <c r="R92" s="5">
        <f t="shared" si="35"/>
        <v>0</v>
      </c>
      <c r="S92" s="5">
        <f t="shared" si="35"/>
        <v>0</v>
      </c>
      <c r="T92" s="5">
        <f t="shared" si="35"/>
        <v>0</v>
      </c>
      <c r="U92" s="5">
        <f t="shared" si="35"/>
        <v>0</v>
      </c>
      <c r="V92" s="5">
        <f t="shared" si="35"/>
        <v>0</v>
      </c>
      <c r="W92" s="5">
        <f t="shared" si="35"/>
        <v>0</v>
      </c>
      <c r="X92" s="5">
        <f t="shared" si="35"/>
        <v>0</v>
      </c>
      <c r="Y92" s="5">
        <f t="shared" si="35"/>
        <v>0</v>
      </c>
      <c r="Z92" s="5">
        <f t="shared" si="35"/>
        <v>0</v>
      </c>
      <c r="AA92" s="5">
        <f t="shared" si="35"/>
        <v>0</v>
      </c>
      <c r="AB92" s="5">
        <f t="shared" si="35"/>
        <v>0</v>
      </c>
      <c r="AC92" s="5">
        <f t="shared" si="35"/>
        <v>0</v>
      </c>
      <c r="AD92" s="5">
        <f t="shared" si="35"/>
        <v>0</v>
      </c>
      <c r="AE92" s="5">
        <f t="shared" si="35"/>
        <v>0</v>
      </c>
      <c r="AF92" s="5">
        <f t="shared" si="35"/>
        <v>0</v>
      </c>
      <c r="AG92" s="5">
        <f t="shared" si="35"/>
        <v>0</v>
      </c>
      <c r="AH92" s="5">
        <f t="shared" si="35"/>
        <v>0</v>
      </c>
      <c r="AI92" s="5">
        <f t="shared" si="35"/>
        <v>0</v>
      </c>
      <c r="AJ92" s="5">
        <f t="shared" si="35"/>
        <v>0</v>
      </c>
      <c r="AK92" s="5">
        <f t="shared" si="35"/>
        <v>0</v>
      </c>
      <c r="AL92" s="5">
        <f t="shared" si="35"/>
        <v>0</v>
      </c>
      <c r="AM92" s="5">
        <f t="shared" si="35"/>
        <v>0</v>
      </c>
      <c r="AN92" s="5">
        <f t="shared" si="35"/>
        <v>0</v>
      </c>
    </row>
    <row r="93" spans="1:42" s="54" customFormat="1" ht="15.75" customHeight="1" x14ac:dyDescent="0.25">
      <c r="A93" s="115"/>
      <c r="B93" s="115"/>
      <c r="C93" s="102" t="s">
        <v>149</v>
      </c>
      <c r="D93" s="116"/>
      <c r="E93" s="85">
        <f t="shared" si="34"/>
        <v>2866.8526629128046</v>
      </c>
      <c r="F93" s="106">
        <f t="shared" ref="F93:AN93" si="36">+F62</f>
        <v>0</v>
      </c>
      <c r="G93" s="106">
        <f t="shared" si="36"/>
        <v>0</v>
      </c>
      <c r="H93" s="106">
        <f t="shared" si="36"/>
        <v>0</v>
      </c>
      <c r="I93" s="106">
        <f t="shared" si="36"/>
        <v>0</v>
      </c>
      <c r="J93" s="106">
        <f t="shared" si="36"/>
        <v>0</v>
      </c>
      <c r="K93" s="106">
        <f t="shared" si="36"/>
        <v>0</v>
      </c>
      <c r="L93" s="106">
        <f t="shared" si="36"/>
        <v>0</v>
      </c>
      <c r="M93" s="106">
        <f t="shared" si="36"/>
        <v>0</v>
      </c>
      <c r="N93" s="106">
        <f t="shared" si="36"/>
        <v>0</v>
      </c>
      <c r="O93" s="106">
        <f t="shared" si="36"/>
        <v>0</v>
      </c>
      <c r="P93" s="106">
        <f t="shared" si="36"/>
        <v>0</v>
      </c>
      <c r="Q93" s="106">
        <f t="shared" si="36"/>
        <v>0</v>
      </c>
      <c r="R93" s="106">
        <f t="shared" si="36"/>
        <v>0</v>
      </c>
      <c r="S93" s="106">
        <f t="shared" si="36"/>
        <v>246.781184</v>
      </c>
      <c r="T93" s="106">
        <f t="shared" si="36"/>
        <v>871.32741119999991</v>
      </c>
      <c r="U93" s="106">
        <f t="shared" si="36"/>
        <v>691.25307955199992</v>
      </c>
      <c r="V93" s="106">
        <f t="shared" si="36"/>
        <v>141.01562822860799</v>
      </c>
      <c r="W93" s="106">
        <f t="shared" si="36"/>
        <v>0</v>
      </c>
      <c r="X93" s="106">
        <f t="shared" si="36"/>
        <v>0</v>
      </c>
      <c r="Y93" s="106">
        <f t="shared" si="36"/>
        <v>0</v>
      </c>
      <c r="Z93" s="106">
        <f t="shared" si="36"/>
        <v>115.96160090935101</v>
      </c>
      <c r="AA93" s="106">
        <f t="shared" si="36"/>
        <v>409.43365244147782</v>
      </c>
      <c r="AB93" s="106">
        <f t="shared" si="36"/>
        <v>324.81736427023901</v>
      </c>
      <c r="AC93" s="106">
        <f t="shared" si="36"/>
        <v>66.262742311128775</v>
      </c>
      <c r="AD93" s="106">
        <f t="shared" si="36"/>
        <v>0</v>
      </c>
      <c r="AE93" s="106">
        <f t="shared" si="36"/>
        <v>0</v>
      </c>
      <c r="AF93" s="106">
        <f t="shared" si="36"/>
        <v>0</v>
      </c>
      <c r="AG93" s="106">
        <f t="shared" si="36"/>
        <v>0</v>
      </c>
      <c r="AH93" s="106">
        <f t="shared" si="36"/>
        <v>0</v>
      </c>
      <c r="AI93" s="106">
        <f t="shared" si="36"/>
        <v>0</v>
      </c>
      <c r="AJ93" s="106">
        <f t="shared" si="36"/>
        <v>0</v>
      </c>
      <c r="AK93" s="106">
        <f t="shared" si="36"/>
        <v>0</v>
      </c>
      <c r="AL93" s="106">
        <f t="shared" si="36"/>
        <v>0</v>
      </c>
      <c r="AM93" s="106">
        <f t="shared" si="36"/>
        <v>0</v>
      </c>
      <c r="AN93" s="106">
        <f t="shared" si="36"/>
        <v>0</v>
      </c>
      <c r="AO93" s="122"/>
      <c r="AP93" s="117"/>
    </row>
    <row r="94" spans="1:42" s="54" customFormat="1" ht="15.75" customHeight="1" x14ac:dyDescent="0.25">
      <c r="A94" s="115"/>
      <c r="B94" s="115"/>
      <c r="C94" s="102" t="s">
        <v>53</v>
      </c>
      <c r="D94" s="116"/>
      <c r="E94" s="85">
        <f t="shared" si="34"/>
        <v>10028.487951077997</v>
      </c>
      <c r="F94" s="106">
        <f t="shared" ref="F94:AN94" si="37">+F56</f>
        <v>0</v>
      </c>
      <c r="G94" s="106">
        <f t="shared" si="37"/>
        <v>0</v>
      </c>
      <c r="H94" s="106">
        <f t="shared" si="37"/>
        <v>0</v>
      </c>
      <c r="I94" s="106">
        <f t="shared" si="37"/>
        <v>0</v>
      </c>
      <c r="J94" s="106">
        <f t="shared" si="37"/>
        <v>0</v>
      </c>
      <c r="K94" s="106">
        <f t="shared" si="37"/>
        <v>0</v>
      </c>
      <c r="L94" s="106">
        <f t="shared" si="37"/>
        <v>0</v>
      </c>
      <c r="M94" s="106">
        <f t="shared" si="37"/>
        <v>0</v>
      </c>
      <c r="N94" s="106">
        <f t="shared" si="37"/>
        <v>0</v>
      </c>
      <c r="O94" s="106">
        <f t="shared" si="37"/>
        <v>0</v>
      </c>
      <c r="P94" s="106">
        <f t="shared" si="37"/>
        <v>0</v>
      </c>
      <c r="Q94" s="106">
        <f t="shared" si="37"/>
        <v>0</v>
      </c>
      <c r="R94" s="106">
        <f t="shared" si="37"/>
        <v>0</v>
      </c>
      <c r="S94" s="106">
        <f t="shared" si="37"/>
        <v>0</v>
      </c>
      <c r="T94" s="106">
        <f t="shared" si="37"/>
        <v>0</v>
      </c>
      <c r="U94" s="106">
        <f t="shared" si="37"/>
        <v>0</v>
      </c>
      <c r="V94" s="106">
        <f t="shared" si="37"/>
        <v>683.1240790153845</v>
      </c>
      <c r="W94" s="106">
        <f t="shared" si="37"/>
        <v>696.78656059569221</v>
      </c>
      <c r="X94" s="106">
        <f t="shared" si="37"/>
        <v>710.7222918076061</v>
      </c>
      <c r="Y94" s="106">
        <f t="shared" si="37"/>
        <v>724.93673764375831</v>
      </c>
      <c r="Z94" s="106">
        <f t="shared" si="37"/>
        <v>739.43547239663337</v>
      </c>
      <c r="AA94" s="106">
        <f t="shared" si="37"/>
        <v>754.22418184456615</v>
      </c>
      <c r="AB94" s="106">
        <f t="shared" si="37"/>
        <v>769.30866548145741</v>
      </c>
      <c r="AC94" s="106">
        <f t="shared" si="37"/>
        <v>784.69483879108668</v>
      </c>
      <c r="AD94" s="106">
        <f t="shared" si="37"/>
        <v>800.38873556690839</v>
      </c>
      <c r="AE94" s="106">
        <f t="shared" si="37"/>
        <v>816.39651027824652</v>
      </c>
      <c r="AF94" s="106">
        <f t="shared" si="37"/>
        <v>832.72444048381135</v>
      </c>
      <c r="AG94" s="106">
        <f t="shared" si="37"/>
        <v>849.37892929348766</v>
      </c>
      <c r="AH94" s="106">
        <f t="shared" si="37"/>
        <v>866.36650787935753</v>
      </c>
      <c r="AI94" s="106">
        <f t="shared" si="37"/>
        <v>0</v>
      </c>
      <c r="AJ94" s="106">
        <f t="shared" si="37"/>
        <v>0</v>
      </c>
      <c r="AK94" s="106">
        <f t="shared" si="37"/>
        <v>0</v>
      </c>
      <c r="AL94" s="106">
        <f t="shared" si="37"/>
        <v>0</v>
      </c>
      <c r="AM94" s="106">
        <f t="shared" si="37"/>
        <v>0</v>
      </c>
      <c r="AN94" s="106">
        <f t="shared" si="37"/>
        <v>0</v>
      </c>
      <c r="AO94" s="122"/>
      <c r="AP94" s="117"/>
    </row>
    <row r="95" spans="1:42" s="49" customFormat="1" ht="15.75" customHeight="1" x14ac:dyDescent="0.25">
      <c r="A95" s="48"/>
      <c r="B95" s="48"/>
      <c r="C95" s="102" t="s">
        <v>264</v>
      </c>
      <c r="D95" s="102"/>
      <c r="E95" s="85">
        <f t="shared" si="34"/>
        <v>1086.412514308091</v>
      </c>
      <c r="F95" s="37">
        <f>SUM(F86:F87)</f>
        <v>13.76</v>
      </c>
      <c r="G95" s="37">
        <f t="shared" ref="G95:AN95" si="38">SUM(G86:G87)</f>
        <v>0</v>
      </c>
      <c r="H95" s="37">
        <f t="shared" si="38"/>
        <v>0</v>
      </c>
      <c r="I95" s="37">
        <f t="shared" si="38"/>
        <v>0</v>
      </c>
      <c r="J95" s="37">
        <f t="shared" si="38"/>
        <v>0</v>
      </c>
      <c r="K95" s="37">
        <f t="shared" si="38"/>
        <v>0</v>
      </c>
      <c r="L95" s="37">
        <f t="shared" si="38"/>
        <v>0</v>
      </c>
      <c r="M95" s="37">
        <f t="shared" si="38"/>
        <v>0</v>
      </c>
      <c r="N95" s="37">
        <f t="shared" si="38"/>
        <v>11.223000000000001</v>
      </c>
      <c r="O95" s="37">
        <f t="shared" si="38"/>
        <v>0</v>
      </c>
      <c r="P95" s="37">
        <f t="shared" si="38"/>
        <v>0</v>
      </c>
      <c r="Q95" s="37">
        <f t="shared" si="38"/>
        <v>0</v>
      </c>
      <c r="R95" s="37">
        <f t="shared" si="38"/>
        <v>0</v>
      </c>
      <c r="S95" s="37">
        <f t="shared" si="38"/>
        <v>53.755675999999994</v>
      </c>
      <c r="T95" s="37">
        <f t="shared" si="38"/>
        <v>189.79888679999996</v>
      </c>
      <c r="U95" s="37">
        <f t="shared" si="38"/>
        <v>150.57378352799998</v>
      </c>
      <c r="V95" s="37">
        <f t="shared" si="38"/>
        <v>69.885678720256593</v>
      </c>
      <c r="W95" s="37">
        <f t="shared" si="38"/>
        <v>39.951999418155502</v>
      </c>
      <c r="X95" s="37">
        <f t="shared" si="38"/>
        <v>40.751039406518615</v>
      </c>
      <c r="Y95" s="37">
        <f t="shared" si="38"/>
        <v>41.56606019464899</v>
      </c>
      <c r="Z95" s="37">
        <f t="shared" si="38"/>
        <v>50.188551459638987</v>
      </c>
      <c r="AA95" s="37">
        <f t="shared" si="38"/>
        <v>70.754152549924612</v>
      </c>
      <c r="AB95" s="37">
        <f t="shared" si="38"/>
        <v>65.933902268949751</v>
      </c>
      <c r="AC95" s="37">
        <f t="shared" si="38"/>
        <v>49.444468318212898</v>
      </c>
      <c r="AD95" s="37">
        <f t="shared" si="38"/>
        <v>45.892289125567608</v>
      </c>
      <c r="AE95" s="37">
        <f t="shared" si="38"/>
        <v>46.810134908078957</v>
      </c>
      <c r="AF95" s="37">
        <f t="shared" si="38"/>
        <v>47.74633760624053</v>
      </c>
      <c r="AG95" s="37">
        <f t="shared" si="38"/>
        <v>48.70126435836535</v>
      </c>
      <c r="AH95" s="37">
        <f t="shared" si="38"/>
        <v>49.675289645532665</v>
      </c>
      <c r="AI95" s="37">
        <f t="shared" si="38"/>
        <v>0</v>
      </c>
      <c r="AJ95" s="37">
        <f t="shared" si="38"/>
        <v>0</v>
      </c>
      <c r="AK95" s="37">
        <f t="shared" si="38"/>
        <v>0</v>
      </c>
      <c r="AL95" s="37">
        <f t="shared" si="38"/>
        <v>0</v>
      </c>
      <c r="AM95" s="37">
        <f t="shared" si="38"/>
        <v>0</v>
      </c>
      <c r="AN95" s="37">
        <f t="shared" si="38"/>
        <v>0</v>
      </c>
      <c r="AO95" s="124"/>
      <c r="AP95" s="50"/>
    </row>
    <row r="96" spans="1:42" s="26" customFormat="1" ht="15.75" customHeight="1" x14ac:dyDescent="0.25">
      <c r="A96" s="13"/>
      <c r="B96" s="13"/>
      <c r="C96" s="43" t="s">
        <v>163</v>
      </c>
      <c r="D96" s="43"/>
      <c r="E96" s="85">
        <f t="shared" si="34"/>
        <v>972.93441276886983</v>
      </c>
      <c r="F96" s="41">
        <f t="shared" ref="F96:AN96" si="39">+F70</f>
        <v>0</v>
      </c>
      <c r="G96" s="41">
        <f t="shared" si="39"/>
        <v>0</v>
      </c>
      <c r="H96" s="41">
        <f t="shared" si="39"/>
        <v>0</v>
      </c>
      <c r="I96" s="41">
        <f t="shared" si="39"/>
        <v>0</v>
      </c>
      <c r="J96" s="41">
        <f t="shared" si="39"/>
        <v>0</v>
      </c>
      <c r="K96" s="41">
        <f t="shared" si="39"/>
        <v>0</v>
      </c>
      <c r="L96" s="41">
        <f t="shared" si="39"/>
        <v>0</v>
      </c>
      <c r="M96" s="41">
        <f t="shared" si="39"/>
        <v>0</v>
      </c>
      <c r="N96" s="41">
        <f t="shared" si="39"/>
        <v>0</v>
      </c>
      <c r="O96" s="41">
        <f t="shared" si="39"/>
        <v>0</v>
      </c>
      <c r="P96" s="41">
        <f t="shared" si="39"/>
        <v>0</v>
      </c>
      <c r="Q96" s="41">
        <f t="shared" si="39"/>
        <v>0</v>
      </c>
      <c r="R96" s="41">
        <f t="shared" si="39"/>
        <v>0</v>
      </c>
      <c r="S96" s="41">
        <f t="shared" si="39"/>
        <v>0</v>
      </c>
      <c r="T96" s="41">
        <f t="shared" si="39"/>
        <v>0</v>
      </c>
      <c r="U96" s="41">
        <f t="shared" si="39"/>
        <v>0</v>
      </c>
      <c r="V96" s="41">
        <f t="shared" si="39"/>
        <v>13.393360945610569</v>
      </c>
      <c r="W96" s="41">
        <f t="shared" si="39"/>
        <v>51.01968791197492</v>
      </c>
      <c r="X96" s="41">
        <f t="shared" si="39"/>
        <v>78.197418789658556</v>
      </c>
      <c r="Y96" s="41">
        <f t="shared" si="39"/>
        <v>80.101601534720444</v>
      </c>
      <c r="Z96" s="41">
        <f t="shared" si="39"/>
        <v>82.306938143518295</v>
      </c>
      <c r="AA96" s="41">
        <f t="shared" si="39"/>
        <v>84.908789102254801</v>
      </c>
      <c r="AB96" s="41">
        <f t="shared" si="39"/>
        <v>88.055683262739066</v>
      </c>
      <c r="AC96" s="41">
        <f t="shared" si="39"/>
        <v>91.997839974064462</v>
      </c>
      <c r="AD96" s="41">
        <f t="shared" si="39"/>
        <v>93.01082067759198</v>
      </c>
      <c r="AE96" s="41">
        <f t="shared" si="39"/>
        <v>85.800232177820561</v>
      </c>
      <c r="AF96" s="41">
        <f t="shared" si="39"/>
        <v>75.337753474176992</v>
      </c>
      <c r="AG96" s="41">
        <f t="shared" si="39"/>
        <v>74.129795100759907</v>
      </c>
      <c r="AH96" s="41">
        <f t="shared" si="39"/>
        <v>74.674491673979119</v>
      </c>
      <c r="AI96" s="41">
        <f t="shared" si="39"/>
        <v>1.1368683772161603E-13</v>
      </c>
      <c r="AJ96" s="41">
        <f t="shared" si="39"/>
        <v>0</v>
      </c>
      <c r="AK96" s="41">
        <f t="shared" si="39"/>
        <v>0</v>
      </c>
      <c r="AL96" s="41">
        <f t="shared" si="39"/>
        <v>0</v>
      </c>
      <c r="AM96" s="41">
        <f t="shared" si="39"/>
        <v>0</v>
      </c>
      <c r="AN96" s="41">
        <f t="shared" si="39"/>
        <v>0</v>
      </c>
      <c r="AO96" s="27"/>
      <c r="AP96" s="28"/>
    </row>
    <row r="97" spans="1:42" ht="15.75" customHeight="1" x14ac:dyDescent="0.25">
      <c r="C97" t="s">
        <v>35</v>
      </c>
      <c r="E97" s="98">
        <f t="shared" si="34"/>
        <v>15535.687541067762</v>
      </c>
      <c r="F97" s="42">
        <f>SUM(F92:F96)</f>
        <v>333.76</v>
      </c>
      <c r="G97" s="42">
        <f t="shared" ref="G97:AN97" si="40">SUM(G92:G96)</f>
        <v>0</v>
      </c>
      <c r="H97" s="42">
        <f t="shared" si="40"/>
        <v>0</v>
      </c>
      <c r="I97" s="42">
        <f t="shared" si="40"/>
        <v>0</v>
      </c>
      <c r="J97" s="42">
        <f t="shared" si="40"/>
        <v>0</v>
      </c>
      <c r="K97" s="42">
        <f t="shared" si="40"/>
        <v>0</v>
      </c>
      <c r="L97" s="42">
        <f t="shared" si="40"/>
        <v>0</v>
      </c>
      <c r="M97" s="42">
        <f t="shared" si="40"/>
        <v>0</v>
      </c>
      <c r="N97" s="42">
        <f t="shared" si="40"/>
        <v>272.22300000000001</v>
      </c>
      <c r="O97" s="42">
        <f t="shared" si="40"/>
        <v>0</v>
      </c>
      <c r="P97" s="42">
        <f t="shared" si="40"/>
        <v>0</v>
      </c>
      <c r="Q97" s="42">
        <f t="shared" si="40"/>
        <v>0</v>
      </c>
      <c r="R97" s="42">
        <f t="shared" si="40"/>
        <v>0</v>
      </c>
      <c r="S97" s="42">
        <f t="shared" si="40"/>
        <v>300.53685999999999</v>
      </c>
      <c r="T97" s="42">
        <f t="shared" si="40"/>
        <v>1061.1262979999999</v>
      </c>
      <c r="U97" s="42">
        <f t="shared" si="40"/>
        <v>841.82686307999984</v>
      </c>
      <c r="V97" s="42">
        <f t="shared" si="40"/>
        <v>907.41874690985958</v>
      </c>
      <c r="W97" s="42">
        <f t="shared" si="40"/>
        <v>787.75824792582262</v>
      </c>
      <c r="X97" s="42">
        <f t="shared" si="40"/>
        <v>829.67075000378327</v>
      </c>
      <c r="Y97" s="42">
        <f t="shared" si="40"/>
        <v>846.60439937312776</v>
      </c>
      <c r="Z97" s="42">
        <f t="shared" si="40"/>
        <v>987.8925629091417</v>
      </c>
      <c r="AA97" s="42">
        <f t="shared" si="40"/>
        <v>1319.3207759382233</v>
      </c>
      <c r="AB97" s="42">
        <f t="shared" si="40"/>
        <v>1248.1156152833853</v>
      </c>
      <c r="AC97" s="42">
        <f t="shared" si="40"/>
        <v>992.3998893944929</v>
      </c>
      <c r="AD97" s="42">
        <f t="shared" si="40"/>
        <v>939.2918453700679</v>
      </c>
      <c r="AE97" s="42">
        <f t="shared" si="40"/>
        <v>949.00687736414602</v>
      </c>
      <c r="AF97" s="42">
        <f t="shared" si="40"/>
        <v>955.80853156422893</v>
      </c>
      <c r="AG97" s="42">
        <f t="shared" si="40"/>
        <v>972.20998875261296</v>
      </c>
      <c r="AH97" s="42">
        <f t="shared" si="40"/>
        <v>990.71628919886928</v>
      </c>
      <c r="AI97" s="42">
        <f t="shared" si="40"/>
        <v>1.1368683772161603E-13</v>
      </c>
      <c r="AJ97" s="42">
        <f t="shared" si="40"/>
        <v>0</v>
      </c>
      <c r="AK97" s="42">
        <f t="shared" si="40"/>
        <v>0</v>
      </c>
      <c r="AL97" s="42">
        <f t="shared" si="40"/>
        <v>0</v>
      </c>
      <c r="AM97" s="42">
        <f t="shared" si="40"/>
        <v>0</v>
      </c>
      <c r="AN97" s="42">
        <f t="shared" si="40"/>
        <v>0</v>
      </c>
      <c r="AO97" s="47"/>
    </row>
    <row r="98" spans="1:42" ht="15.75" customHeight="1" x14ac:dyDescent="0.25">
      <c r="C98" s="94"/>
    </row>
    <row r="99" spans="1:42" ht="15.6" customHeight="1" x14ac:dyDescent="0.25">
      <c r="C99" s="94" t="s">
        <v>148</v>
      </c>
      <c r="AP99" s="10" t="s">
        <v>33</v>
      </c>
    </row>
    <row r="100" spans="1:42" s="54" customFormat="1" ht="15.75" customHeight="1" x14ac:dyDescent="0.25">
      <c r="A100" s="115"/>
      <c r="B100" s="115"/>
      <c r="C100" s="20" t="s">
        <v>150</v>
      </c>
      <c r="D100" s="116"/>
      <c r="E100" s="99">
        <f>SUM(F100:AN100)</f>
        <v>8445.2656257652507</v>
      </c>
      <c r="F100" s="37">
        <f t="shared" ref="F100:AN100" si="41">+F65</f>
        <v>0</v>
      </c>
      <c r="G100" s="37">
        <f t="shared" si="41"/>
        <v>0</v>
      </c>
      <c r="H100" s="37">
        <f t="shared" si="41"/>
        <v>0</v>
      </c>
      <c r="I100" s="37">
        <f t="shared" si="41"/>
        <v>0</v>
      </c>
      <c r="J100" s="37">
        <f t="shared" si="41"/>
        <v>0</v>
      </c>
      <c r="K100" s="37">
        <f t="shared" si="41"/>
        <v>0</v>
      </c>
      <c r="L100" s="37">
        <f t="shared" si="41"/>
        <v>0</v>
      </c>
      <c r="M100" s="37">
        <f t="shared" si="41"/>
        <v>0</v>
      </c>
      <c r="N100" s="37">
        <f t="shared" si="41"/>
        <v>0</v>
      </c>
      <c r="O100" s="37">
        <f t="shared" si="41"/>
        <v>0</v>
      </c>
      <c r="P100" s="37">
        <f t="shared" si="41"/>
        <v>0</v>
      </c>
      <c r="Q100" s="37">
        <f t="shared" si="41"/>
        <v>0</v>
      </c>
      <c r="R100" s="37">
        <f t="shared" si="41"/>
        <v>0</v>
      </c>
      <c r="S100" s="37">
        <f t="shared" si="41"/>
        <v>1003.3508159999999</v>
      </c>
      <c r="T100" s="37">
        <f t="shared" si="41"/>
        <v>3542.6001887999996</v>
      </c>
      <c r="U100" s="37">
        <f t="shared" si="41"/>
        <v>2810.4628164479996</v>
      </c>
      <c r="V100" s="37">
        <f t="shared" si="41"/>
        <v>573.33441455539196</v>
      </c>
      <c r="W100" s="37">
        <f t="shared" si="41"/>
        <v>0</v>
      </c>
      <c r="X100" s="37">
        <f t="shared" si="41"/>
        <v>0</v>
      </c>
      <c r="Y100" s="37">
        <f t="shared" si="41"/>
        <v>0</v>
      </c>
      <c r="Z100" s="37">
        <f t="shared" si="41"/>
        <v>65.228400511509946</v>
      </c>
      <c r="AA100" s="37">
        <f t="shared" si="41"/>
        <v>230.30642949833125</v>
      </c>
      <c r="AB100" s="37">
        <f t="shared" si="41"/>
        <v>182.70976740200948</v>
      </c>
      <c r="AC100" s="37">
        <f t="shared" si="41"/>
        <v>37.272792550009932</v>
      </c>
      <c r="AD100" s="37">
        <f t="shared" si="41"/>
        <v>0</v>
      </c>
      <c r="AE100" s="37">
        <f t="shared" si="41"/>
        <v>0</v>
      </c>
      <c r="AF100" s="37">
        <f t="shared" si="41"/>
        <v>0</v>
      </c>
      <c r="AG100" s="37">
        <f t="shared" si="41"/>
        <v>0</v>
      </c>
      <c r="AH100" s="37">
        <f t="shared" si="41"/>
        <v>0</v>
      </c>
      <c r="AI100" s="37">
        <f t="shared" si="41"/>
        <v>0</v>
      </c>
      <c r="AJ100" s="37">
        <f t="shared" si="41"/>
        <v>0</v>
      </c>
      <c r="AK100" s="37">
        <f t="shared" si="41"/>
        <v>0</v>
      </c>
      <c r="AL100" s="37">
        <f t="shared" si="41"/>
        <v>0</v>
      </c>
      <c r="AM100" s="37">
        <f t="shared" si="41"/>
        <v>0</v>
      </c>
      <c r="AN100" s="37">
        <f t="shared" si="41"/>
        <v>0</v>
      </c>
      <c r="AO100" s="47"/>
      <c r="AP100" s="117"/>
    </row>
    <row r="101" spans="1:42" s="26" customFormat="1" ht="15.75" customHeight="1" x14ac:dyDescent="0.25">
      <c r="A101" s="13"/>
      <c r="C101" s="20" t="s">
        <v>151</v>
      </c>
      <c r="D101" s="93"/>
      <c r="E101" s="85"/>
      <c r="F101" s="41">
        <f>IF(F3&lt;0,F100,0)</f>
        <v>0</v>
      </c>
      <c r="G101" s="41">
        <f t="shared" ref="G101:AN101" si="42">IF(G3&lt;0,G100+F101,0)</f>
        <v>0</v>
      </c>
      <c r="H101" s="41">
        <f t="shared" si="42"/>
        <v>0</v>
      </c>
      <c r="I101" s="41">
        <f t="shared" si="42"/>
        <v>0</v>
      </c>
      <c r="J101" s="41">
        <f t="shared" si="42"/>
        <v>0</v>
      </c>
      <c r="K101" s="41">
        <f t="shared" si="42"/>
        <v>0</v>
      </c>
      <c r="L101" s="41">
        <f t="shared" si="42"/>
        <v>0</v>
      </c>
      <c r="M101" s="41">
        <f t="shared" si="42"/>
        <v>0</v>
      </c>
      <c r="N101" s="41">
        <f t="shared" si="42"/>
        <v>0</v>
      </c>
      <c r="O101" s="41">
        <f t="shared" si="42"/>
        <v>0</v>
      </c>
      <c r="P101" s="41">
        <f t="shared" si="42"/>
        <v>0</v>
      </c>
      <c r="Q101" s="41">
        <f t="shared" si="42"/>
        <v>0</v>
      </c>
      <c r="R101" s="41">
        <f t="shared" si="42"/>
        <v>0</v>
      </c>
      <c r="S101" s="41">
        <f t="shared" si="42"/>
        <v>1003.3508159999999</v>
      </c>
      <c r="T101" s="41">
        <f t="shared" si="42"/>
        <v>4545.9510047999993</v>
      </c>
      <c r="U101" s="41">
        <f t="shared" si="42"/>
        <v>7356.4138212479993</v>
      </c>
      <c r="V101" s="41">
        <f t="shared" si="42"/>
        <v>0</v>
      </c>
      <c r="W101" s="41">
        <f t="shared" si="42"/>
        <v>0</v>
      </c>
      <c r="X101" s="41">
        <f t="shared" si="42"/>
        <v>0</v>
      </c>
      <c r="Y101" s="41">
        <f t="shared" si="42"/>
        <v>0</v>
      </c>
      <c r="Z101" s="41">
        <f t="shared" si="42"/>
        <v>0</v>
      </c>
      <c r="AA101" s="41">
        <f t="shared" si="42"/>
        <v>0</v>
      </c>
      <c r="AB101" s="41">
        <f t="shared" si="42"/>
        <v>0</v>
      </c>
      <c r="AC101" s="41">
        <f t="shared" si="42"/>
        <v>0</v>
      </c>
      <c r="AD101" s="41">
        <f t="shared" si="42"/>
        <v>0</v>
      </c>
      <c r="AE101" s="41">
        <f t="shared" si="42"/>
        <v>0</v>
      </c>
      <c r="AF101" s="41">
        <f t="shared" si="42"/>
        <v>0</v>
      </c>
      <c r="AG101" s="41">
        <f t="shared" si="42"/>
        <v>0</v>
      </c>
      <c r="AH101" s="41">
        <f t="shared" si="42"/>
        <v>0</v>
      </c>
      <c r="AI101" s="41">
        <f t="shared" si="42"/>
        <v>0</v>
      </c>
      <c r="AJ101" s="41">
        <f t="shared" si="42"/>
        <v>0</v>
      </c>
      <c r="AK101" s="41">
        <f t="shared" si="42"/>
        <v>0</v>
      </c>
      <c r="AL101" s="41">
        <f t="shared" si="42"/>
        <v>0</v>
      </c>
      <c r="AM101" s="41">
        <f t="shared" si="42"/>
        <v>0</v>
      </c>
      <c r="AN101" s="41">
        <f t="shared" si="42"/>
        <v>0</v>
      </c>
      <c r="AO101" s="27"/>
      <c r="AP101" s="28"/>
    </row>
    <row r="102" spans="1:42" ht="15.6" customHeight="1" x14ac:dyDescent="0.25">
      <c r="C102" s="20" t="s">
        <v>152</v>
      </c>
      <c r="E102" s="189">
        <f>SUM(F102:AN102)</f>
        <v>8445.2656257652507</v>
      </c>
      <c r="F102" s="95">
        <f>IF(F3=0,F100+F101,IF(F3&lt;0,0,F100))</f>
        <v>0</v>
      </c>
      <c r="G102" s="95">
        <f t="shared" ref="G102:AN102" si="43">IF(G3=0,G100+F101,IF(G3&lt;0,0,G100))</f>
        <v>0</v>
      </c>
      <c r="H102" s="95">
        <f t="shared" si="43"/>
        <v>0</v>
      </c>
      <c r="I102" s="95">
        <f t="shared" si="43"/>
        <v>0</v>
      </c>
      <c r="J102" s="95">
        <f t="shared" si="43"/>
        <v>0</v>
      </c>
      <c r="K102" s="95">
        <f t="shared" si="43"/>
        <v>0</v>
      </c>
      <c r="L102" s="95">
        <f t="shared" si="43"/>
        <v>0</v>
      </c>
      <c r="M102" s="95">
        <f t="shared" si="43"/>
        <v>0</v>
      </c>
      <c r="N102" s="95">
        <f t="shared" si="43"/>
        <v>0</v>
      </c>
      <c r="O102" s="95">
        <f t="shared" si="43"/>
        <v>0</v>
      </c>
      <c r="P102" s="95">
        <f t="shared" si="43"/>
        <v>0</v>
      </c>
      <c r="Q102" s="95">
        <f t="shared" si="43"/>
        <v>0</v>
      </c>
      <c r="R102" s="95">
        <f t="shared" si="43"/>
        <v>0</v>
      </c>
      <c r="S102" s="95">
        <f t="shared" si="43"/>
        <v>0</v>
      </c>
      <c r="T102" s="95">
        <f t="shared" si="43"/>
        <v>0</v>
      </c>
      <c r="U102" s="95">
        <f t="shared" si="43"/>
        <v>0</v>
      </c>
      <c r="V102" s="95">
        <f t="shared" si="43"/>
        <v>7929.7482358033913</v>
      </c>
      <c r="W102" s="95">
        <f t="shared" si="43"/>
        <v>0</v>
      </c>
      <c r="X102" s="95">
        <f t="shared" si="43"/>
        <v>0</v>
      </c>
      <c r="Y102" s="95">
        <f t="shared" si="43"/>
        <v>0</v>
      </c>
      <c r="Z102" s="95">
        <f t="shared" si="43"/>
        <v>65.228400511509946</v>
      </c>
      <c r="AA102" s="95">
        <f t="shared" si="43"/>
        <v>230.30642949833125</v>
      </c>
      <c r="AB102" s="95">
        <f t="shared" si="43"/>
        <v>182.70976740200948</v>
      </c>
      <c r="AC102" s="95">
        <f t="shared" si="43"/>
        <v>37.272792550009932</v>
      </c>
      <c r="AD102" s="95">
        <f t="shared" si="43"/>
        <v>0</v>
      </c>
      <c r="AE102" s="95">
        <f t="shared" si="43"/>
        <v>0</v>
      </c>
      <c r="AF102" s="95">
        <f t="shared" si="43"/>
        <v>0</v>
      </c>
      <c r="AG102" s="95">
        <f t="shared" si="43"/>
        <v>0</v>
      </c>
      <c r="AH102" s="95">
        <f t="shared" si="43"/>
        <v>0</v>
      </c>
      <c r="AI102" s="95">
        <f t="shared" si="43"/>
        <v>0</v>
      </c>
      <c r="AJ102" s="95">
        <f t="shared" si="43"/>
        <v>0</v>
      </c>
      <c r="AK102" s="95">
        <f t="shared" si="43"/>
        <v>0</v>
      </c>
      <c r="AL102" s="95">
        <f t="shared" si="43"/>
        <v>0</v>
      </c>
      <c r="AM102" s="95">
        <f t="shared" si="43"/>
        <v>0</v>
      </c>
      <c r="AN102" s="95">
        <f t="shared" si="43"/>
        <v>0</v>
      </c>
    </row>
    <row r="103" spans="1:42" ht="15.75" customHeight="1" x14ac:dyDescent="0.25">
      <c r="C103" s="20" t="s">
        <v>153</v>
      </c>
      <c r="E103" s="99">
        <f>SUM(F103:AN103)</f>
        <v>8445.2656257652543</v>
      </c>
      <c r="F103" s="5">
        <f>0.2*(SUM(F102:F102))</f>
        <v>0</v>
      </c>
      <c r="G103" s="5">
        <f>0.2*(SUM(F102:G102))</f>
        <v>0</v>
      </c>
      <c r="H103" s="5">
        <f>0.2*(SUM(F102:H102))</f>
        <v>0</v>
      </c>
      <c r="I103" s="5">
        <f>0.2*(SUM(F102:I102))</f>
        <v>0</v>
      </c>
      <c r="J103" s="5">
        <f t="shared" ref="J103:O103" si="44">0.2*(SUM(F102:J102))</f>
        <v>0</v>
      </c>
      <c r="K103" s="5">
        <f t="shared" si="44"/>
        <v>0</v>
      </c>
      <c r="L103" s="5">
        <f t="shared" si="44"/>
        <v>0</v>
      </c>
      <c r="M103" s="5">
        <f t="shared" si="44"/>
        <v>0</v>
      </c>
      <c r="N103" s="5">
        <f t="shared" si="44"/>
        <v>0</v>
      </c>
      <c r="O103" s="5">
        <f t="shared" si="44"/>
        <v>0</v>
      </c>
      <c r="P103" s="5">
        <f t="shared" ref="P103:AN103" si="45">0.2*(SUM(L102:P102))</f>
        <v>0</v>
      </c>
      <c r="Q103" s="5">
        <f t="shared" si="45"/>
        <v>0</v>
      </c>
      <c r="R103" s="5">
        <f t="shared" si="45"/>
        <v>0</v>
      </c>
      <c r="S103" s="5">
        <f t="shared" si="45"/>
        <v>0</v>
      </c>
      <c r="T103" s="5">
        <f t="shared" si="45"/>
        <v>0</v>
      </c>
      <c r="U103" s="5">
        <f t="shared" si="45"/>
        <v>0</v>
      </c>
      <c r="V103" s="5">
        <f t="shared" si="45"/>
        <v>1585.9496471606783</v>
      </c>
      <c r="W103" s="5">
        <f t="shared" si="45"/>
        <v>1585.9496471606783</v>
      </c>
      <c r="X103" s="5">
        <f t="shared" si="45"/>
        <v>1585.9496471606783</v>
      </c>
      <c r="Y103" s="5">
        <f t="shared" si="45"/>
        <v>1585.9496471606783</v>
      </c>
      <c r="Z103" s="5">
        <f t="shared" si="45"/>
        <v>1598.9953272629803</v>
      </c>
      <c r="AA103" s="5">
        <f t="shared" si="45"/>
        <v>59.106966001968239</v>
      </c>
      <c r="AB103" s="5">
        <f t="shared" si="45"/>
        <v>95.648919482370147</v>
      </c>
      <c r="AC103" s="5">
        <f t="shared" si="45"/>
        <v>103.10347799237213</v>
      </c>
      <c r="AD103" s="5">
        <f t="shared" si="45"/>
        <v>103.10347799237213</v>
      </c>
      <c r="AE103" s="5">
        <f t="shared" si="45"/>
        <v>90.057797890070134</v>
      </c>
      <c r="AF103" s="5">
        <f t="shared" si="45"/>
        <v>43.996511990403889</v>
      </c>
      <c r="AG103" s="5">
        <f t="shared" si="45"/>
        <v>7.4545585100019869</v>
      </c>
      <c r="AH103" s="5">
        <f t="shared" si="45"/>
        <v>0</v>
      </c>
      <c r="AI103" s="5">
        <f t="shared" si="45"/>
        <v>0</v>
      </c>
      <c r="AJ103" s="5">
        <f t="shared" si="45"/>
        <v>0</v>
      </c>
      <c r="AK103" s="5">
        <f t="shared" si="45"/>
        <v>0</v>
      </c>
      <c r="AL103" s="5">
        <f t="shared" si="45"/>
        <v>0</v>
      </c>
      <c r="AM103" s="5">
        <f t="shared" si="45"/>
        <v>0</v>
      </c>
      <c r="AN103" s="5">
        <f t="shared" si="45"/>
        <v>0</v>
      </c>
    </row>
    <row r="104" spans="1:42" ht="15.75" customHeight="1" x14ac:dyDescent="0.25"/>
    <row r="105" spans="1:42" s="27" customFormat="1" ht="15.75" customHeight="1" x14ac:dyDescent="0.25">
      <c r="B105" s="14" t="s">
        <v>34</v>
      </c>
      <c r="E105" s="85">
        <f>SUM(F105:AN105)</f>
        <v>23980.953166833013</v>
      </c>
      <c r="F105" s="39">
        <f t="shared" ref="F105:AN105" si="46">+F97+F103</f>
        <v>333.76</v>
      </c>
      <c r="G105" s="39">
        <f t="shared" si="46"/>
        <v>0</v>
      </c>
      <c r="H105" s="39">
        <f t="shared" si="46"/>
        <v>0</v>
      </c>
      <c r="I105" s="39">
        <f t="shared" si="46"/>
        <v>0</v>
      </c>
      <c r="J105" s="39">
        <f t="shared" si="46"/>
        <v>0</v>
      </c>
      <c r="K105" s="39">
        <f t="shared" si="46"/>
        <v>0</v>
      </c>
      <c r="L105" s="39">
        <f t="shared" si="46"/>
        <v>0</v>
      </c>
      <c r="M105" s="39">
        <f t="shared" si="46"/>
        <v>0</v>
      </c>
      <c r="N105" s="39">
        <f t="shared" si="46"/>
        <v>272.22300000000001</v>
      </c>
      <c r="O105" s="39">
        <f t="shared" si="46"/>
        <v>0</v>
      </c>
      <c r="P105" s="39">
        <f t="shared" si="46"/>
        <v>0</v>
      </c>
      <c r="Q105" s="39">
        <f t="shared" si="46"/>
        <v>0</v>
      </c>
      <c r="R105" s="39">
        <f t="shared" si="46"/>
        <v>0</v>
      </c>
      <c r="S105" s="39">
        <f t="shared" si="46"/>
        <v>300.53685999999999</v>
      </c>
      <c r="T105" s="39">
        <f t="shared" si="46"/>
        <v>1061.1262979999999</v>
      </c>
      <c r="U105" s="39">
        <f t="shared" si="46"/>
        <v>841.82686307999984</v>
      </c>
      <c r="V105" s="39">
        <f t="shared" si="46"/>
        <v>2493.3683940705378</v>
      </c>
      <c r="W105" s="39">
        <f t="shared" si="46"/>
        <v>2373.7078950865007</v>
      </c>
      <c r="X105" s="39">
        <f t="shared" si="46"/>
        <v>2415.6203971644618</v>
      </c>
      <c r="Y105" s="39">
        <f t="shared" si="46"/>
        <v>2432.5540465338063</v>
      </c>
      <c r="Z105" s="39">
        <f t="shared" si="46"/>
        <v>2586.8878901721218</v>
      </c>
      <c r="AA105" s="39">
        <f t="shared" si="46"/>
        <v>1378.4277419401915</v>
      </c>
      <c r="AB105" s="39">
        <f t="shared" si="46"/>
        <v>1343.7645347657553</v>
      </c>
      <c r="AC105" s="39">
        <f t="shared" si="46"/>
        <v>1095.503367386865</v>
      </c>
      <c r="AD105" s="39">
        <f t="shared" si="46"/>
        <v>1042.39532336244</v>
      </c>
      <c r="AE105" s="39">
        <f t="shared" si="46"/>
        <v>1039.0646752542161</v>
      </c>
      <c r="AF105" s="39">
        <f t="shared" si="46"/>
        <v>999.80504355463279</v>
      </c>
      <c r="AG105" s="39">
        <f t="shared" si="46"/>
        <v>979.66454726261497</v>
      </c>
      <c r="AH105" s="39">
        <f t="shared" si="46"/>
        <v>990.71628919886928</v>
      </c>
      <c r="AI105" s="39">
        <f t="shared" si="46"/>
        <v>1.1368683772161603E-13</v>
      </c>
      <c r="AJ105" s="39">
        <f t="shared" si="46"/>
        <v>0</v>
      </c>
      <c r="AK105" s="39">
        <f t="shared" si="46"/>
        <v>0</v>
      </c>
      <c r="AL105" s="39">
        <f t="shared" si="46"/>
        <v>0</v>
      </c>
      <c r="AM105" s="39">
        <f t="shared" si="46"/>
        <v>0</v>
      </c>
      <c r="AN105" s="39">
        <f t="shared" si="46"/>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46828.832198288881</v>
      </c>
      <c r="F108" s="41">
        <f t="shared" ref="F108:AN108" si="47">+F77</f>
        <v>0</v>
      </c>
      <c r="G108" s="41">
        <f t="shared" si="47"/>
        <v>0</v>
      </c>
      <c r="H108" s="41">
        <f t="shared" si="47"/>
        <v>0</v>
      </c>
      <c r="I108" s="41">
        <f t="shared" si="47"/>
        <v>0</v>
      </c>
      <c r="J108" s="41">
        <f t="shared" si="47"/>
        <v>0</v>
      </c>
      <c r="K108" s="41">
        <f t="shared" si="47"/>
        <v>0</v>
      </c>
      <c r="L108" s="41">
        <f t="shared" si="47"/>
        <v>0</v>
      </c>
      <c r="M108" s="41">
        <f t="shared" si="47"/>
        <v>0</v>
      </c>
      <c r="N108" s="41">
        <f t="shared" si="47"/>
        <v>0</v>
      </c>
      <c r="O108" s="41">
        <f t="shared" si="47"/>
        <v>0</v>
      </c>
      <c r="P108" s="41">
        <f t="shared" si="47"/>
        <v>0</v>
      </c>
      <c r="Q108" s="41">
        <f t="shared" si="47"/>
        <v>0</v>
      </c>
      <c r="R108" s="41">
        <f t="shared" si="47"/>
        <v>0</v>
      </c>
      <c r="S108" s="41">
        <f t="shared" si="47"/>
        <v>0</v>
      </c>
      <c r="T108" s="41">
        <f t="shared" si="47"/>
        <v>0</v>
      </c>
      <c r="U108" s="41">
        <f t="shared" si="47"/>
        <v>0</v>
      </c>
      <c r="V108" s="41">
        <f t="shared" si="47"/>
        <v>726.2642249999999</v>
      </c>
      <c r="W108" s="41">
        <f t="shared" si="47"/>
        <v>2765.6141687999998</v>
      </c>
      <c r="X108" s="41">
        <f t="shared" si="47"/>
        <v>4231.3896782640004</v>
      </c>
      <c r="Y108" s="41">
        <f t="shared" si="47"/>
        <v>4316.0174718292801</v>
      </c>
      <c r="Z108" s="41">
        <f t="shared" si="47"/>
        <v>4402.3378212658654</v>
      </c>
      <c r="AA108" s="41">
        <f t="shared" si="47"/>
        <v>4490.384577691183</v>
      </c>
      <c r="AB108" s="41">
        <f t="shared" si="47"/>
        <v>4580.1922692450071</v>
      </c>
      <c r="AC108" s="41">
        <f t="shared" si="47"/>
        <v>4671.7961146299076</v>
      </c>
      <c r="AD108" s="41">
        <f t="shared" si="47"/>
        <v>4559.5101058972241</v>
      </c>
      <c r="AE108" s="41">
        <f t="shared" si="47"/>
        <v>3986.3145497272867</v>
      </c>
      <c r="AF108" s="41">
        <f t="shared" si="47"/>
        <v>3218.9489989047843</v>
      </c>
      <c r="AG108" s="41">
        <f t="shared" si="47"/>
        <v>2764.9077716908469</v>
      </c>
      <c r="AH108" s="41">
        <f t="shared" si="47"/>
        <v>2115.1544453434981</v>
      </c>
      <c r="AI108" s="41">
        <f t="shared" si="47"/>
        <v>0</v>
      </c>
      <c r="AJ108" s="41">
        <f t="shared" si="47"/>
        <v>0</v>
      </c>
      <c r="AK108" s="41">
        <f t="shared" si="47"/>
        <v>0</v>
      </c>
      <c r="AL108" s="41">
        <f t="shared" si="47"/>
        <v>0</v>
      </c>
      <c r="AM108" s="41">
        <f t="shared" si="47"/>
        <v>0</v>
      </c>
      <c r="AN108" s="41">
        <f t="shared" si="47"/>
        <v>0</v>
      </c>
      <c r="AO108" s="32"/>
      <c r="AP108" s="28"/>
    </row>
    <row r="109" spans="1:42" s="26" customFormat="1" ht="15.75" customHeight="1" x14ac:dyDescent="0.25">
      <c r="A109" s="13"/>
      <c r="C109" s="26" t="s">
        <v>30</v>
      </c>
      <c r="D109" s="93">
        <f>+Dashboard!H31</f>
        <v>0</v>
      </c>
      <c r="E109" s="85">
        <f>SUM(F109:AN109)</f>
        <v>0</v>
      </c>
      <c r="F109" s="41">
        <f t="shared" ref="F109:AN109" si="48">+F77*$D109</f>
        <v>0</v>
      </c>
      <c r="G109" s="41">
        <f t="shared" si="48"/>
        <v>0</v>
      </c>
      <c r="H109" s="41">
        <f t="shared" si="48"/>
        <v>0</v>
      </c>
      <c r="I109" s="41">
        <f t="shared" si="48"/>
        <v>0</v>
      </c>
      <c r="J109" s="41">
        <f t="shared" si="48"/>
        <v>0</v>
      </c>
      <c r="K109" s="41">
        <f t="shared" si="48"/>
        <v>0</v>
      </c>
      <c r="L109" s="41">
        <f t="shared" si="48"/>
        <v>0</v>
      </c>
      <c r="M109" s="41">
        <f t="shared" si="48"/>
        <v>0</v>
      </c>
      <c r="N109" s="41">
        <f t="shared" si="48"/>
        <v>0</v>
      </c>
      <c r="O109" s="41">
        <f t="shared" si="48"/>
        <v>0</v>
      </c>
      <c r="P109" s="41">
        <f t="shared" si="48"/>
        <v>0</v>
      </c>
      <c r="Q109" s="41">
        <f t="shared" si="48"/>
        <v>0</v>
      </c>
      <c r="R109" s="41">
        <f t="shared" si="48"/>
        <v>0</v>
      </c>
      <c r="S109" s="41">
        <f t="shared" si="48"/>
        <v>0</v>
      </c>
      <c r="T109" s="41">
        <f t="shared" si="48"/>
        <v>0</v>
      </c>
      <c r="U109" s="41">
        <f t="shared" si="48"/>
        <v>0</v>
      </c>
      <c r="V109" s="41">
        <f t="shared" si="48"/>
        <v>0</v>
      </c>
      <c r="W109" s="41">
        <f t="shared" si="48"/>
        <v>0</v>
      </c>
      <c r="X109" s="41">
        <f t="shared" si="48"/>
        <v>0</v>
      </c>
      <c r="Y109" s="41">
        <f t="shared" si="48"/>
        <v>0</v>
      </c>
      <c r="Z109" s="41">
        <f t="shared" si="48"/>
        <v>0</v>
      </c>
      <c r="AA109" s="41">
        <f t="shared" si="48"/>
        <v>0</v>
      </c>
      <c r="AB109" s="41">
        <f t="shared" si="48"/>
        <v>0</v>
      </c>
      <c r="AC109" s="41">
        <f t="shared" si="48"/>
        <v>0</v>
      </c>
      <c r="AD109" s="41">
        <f t="shared" si="48"/>
        <v>0</v>
      </c>
      <c r="AE109" s="41">
        <f t="shared" si="48"/>
        <v>0</v>
      </c>
      <c r="AF109" s="41">
        <f t="shared" si="48"/>
        <v>0</v>
      </c>
      <c r="AG109" s="41">
        <f t="shared" si="48"/>
        <v>0</v>
      </c>
      <c r="AH109" s="41">
        <f t="shared" si="48"/>
        <v>0</v>
      </c>
      <c r="AI109" s="41">
        <f t="shared" si="48"/>
        <v>0</v>
      </c>
      <c r="AJ109" s="41">
        <f t="shared" si="48"/>
        <v>0</v>
      </c>
      <c r="AK109" s="41">
        <f t="shared" si="48"/>
        <v>0</v>
      </c>
      <c r="AL109" s="41">
        <f t="shared" si="48"/>
        <v>0</v>
      </c>
      <c r="AM109" s="41">
        <f t="shared" si="48"/>
        <v>0</v>
      </c>
      <c r="AN109" s="41">
        <f t="shared" si="48"/>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L112" si="49">+F117</f>
        <v>333.76</v>
      </c>
      <c r="H112" s="36">
        <f t="shared" si="49"/>
        <v>333.76</v>
      </c>
      <c r="I112" s="36">
        <f t="shared" si="49"/>
        <v>333.76</v>
      </c>
      <c r="J112" s="36">
        <f t="shared" si="49"/>
        <v>333.76</v>
      </c>
      <c r="K112" s="36">
        <f t="shared" si="49"/>
        <v>333.76</v>
      </c>
      <c r="L112" s="36">
        <f t="shared" si="49"/>
        <v>333.76</v>
      </c>
      <c r="M112" s="36">
        <f>+L117</f>
        <v>333.76</v>
      </c>
      <c r="N112" s="36">
        <f t="shared" ref="N112:AN112" si="50">+M117</f>
        <v>333.76</v>
      </c>
      <c r="O112" s="36">
        <f t="shared" si="50"/>
        <v>605.98299999999995</v>
      </c>
      <c r="P112" s="36">
        <f t="shared" si="50"/>
        <v>605.98299999999995</v>
      </c>
      <c r="Q112" s="36">
        <f t="shared" si="50"/>
        <v>605.98299999999995</v>
      </c>
      <c r="R112" s="36">
        <f t="shared" si="50"/>
        <v>605.98299999999995</v>
      </c>
      <c r="S112" s="36">
        <f t="shared" si="50"/>
        <v>605.98299999999995</v>
      </c>
      <c r="T112" s="36">
        <f t="shared" si="50"/>
        <v>906.51985999999988</v>
      </c>
      <c r="U112" s="36">
        <f t="shared" si="50"/>
        <v>1967.6461579999998</v>
      </c>
      <c r="V112" s="36">
        <f t="shared" si="50"/>
        <v>2809.4730210799999</v>
      </c>
      <c r="W112" s="36">
        <f t="shared" si="50"/>
        <v>5302.8414151505376</v>
      </c>
      <c r="X112" s="36">
        <f t="shared" si="50"/>
        <v>7676.5493102370383</v>
      </c>
      <c r="Y112" s="36">
        <f t="shared" si="50"/>
        <v>10092.169707401499</v>
      </c>
      <c r="Z112" s="36">
        <f t="shared" si="50"/>
        <v>12524.723753935305</v>
      </c>
      <c r="AA112" s="36">
        <f t="shared" si="50"/>
        <v>15111.611644107426</v>
      </c>
      <c r="AB112" s="36">
        <f t="shared" si="50"/>
        <v>16490.039386047618</v>
      </c>
      <c r="AC112" s="36">
        <f t="shared" si="50"/>
        <v>17833.803920813374</v>
      </c>
      <c r="AD112" s="36">
        <f t="shared" si="50"/>
        <v>18929.307288200238</v>
      </c>
      <c r="AE112" s="36">
        <f t="shared" si="50"/>
        <v>19971.70261156268</v>
      </c>
      <c r="AF112" s="36">
        <f t="shared" si="50"/>
        <v>21010.767286816896</v>
      </c>
      <c r="AG112" s="36">
        <f t="shared" si="50"/>
        <v>22010.572330371528</v>
      </c>
      <c r="AH112" s="36">
        <f t="shared" si="50"/>
        <v>22990.236877634143</v>
      </c>
      <c r="AI112" s="36">
        <f t="shared" si="50"/>
        <v>23980.953166833013</v>
      </c>
      <c r="AJ112" s="36">
        <f t="shared" si="50"/>
        <v>23980.953166833013</v>
      </c>
      <c r="AK112" s="36">
        <f t="shared" si="50"/>
        <v>23980.953166833013</v>
      </c>
      <c r="AL112" s="36">
        <f t="shared" si="50"/>
        <v>23980.953166833013</v>
      </c>
      <c r="AM112" s="36">
        <f t="shared" si="50"/>
        <v>23980.953166833013</v>
      </c>
      <c r="AN112" s="36">
        <f t="shared" si="50"/>
        <v>23980.953166833013</v>
      </c>
      <c r="AO112" s="27"/>
      <c r="AP112" s="28"/>
    </row>
    <row r="113" spans="1:42" s="26" customFormat="1" ht="15.75" customHeight="1" x14ac:dyDescent="0.25">
      <c r="A113" s="13"/>
      <c r="B113" s="13"/>
      <c r="C113" s="26" t="s">
        <v>40</v>
      </c>
      <c r="E113" s="85">
        <f>SUM(F113:AN113)</f>
        <v>23980.953166833013</v>
      </c>
      <c r="F113" s="36">
        <f t="shared" ref="F113:AN113" si="51">+F105</f>
        <v>333.76</v>
      </c>
      <c r="G113" s="36">
        <f t="shared" si="51"/>
        <v>0</v>
      </c>
      <c r="H113" s="36">
        <f t="shared" si="51"/>
        <v>0</v>
      </c>
      <c r="I113" s="36">
        <f t="shared" si="51"/>
        <v>0</v>
      </c>
      <c r="J113" s="36">
        <f t="shared" si="51"/>
        <v>0</v>
      </c>
      <c r="K113" s="36">
        <f t="shared" si="51"/>
        <v>0</v>
      </c>
      <c r="L113" s="36">
        <f t="shared" si="51"/>
        <v>0</v>
      </c>
      <c r="M113" s="36">
        <f t="shared" si="51"/>
        <v>0</v>
      </c>
      <c r="N113" s="36">
        <f t="shared" si="51"/>
        <v>272.22300000000001</v>
      </c>
      <c r="O113" s="36">
        <f t="shared" si="51"/>
        <v>0</v>
      </c>
      <c r="P113" s="36">
        <f t="shared" si="51"/>
        <v>0</v>
      </c>
      <c r="Q113" s="36">
        <f t="shared" si="51"/>
        <v>0</v>
      </c>
      <c r="R113" s="36">
        <f t="shared" si="51"/>
        <v>0</v>
      </c>
      <c r="S113" s="36">
        <f t="shared" si="51"/>
        <v>300.53685999999999</v>
      </c>
      <c r="T113" s="36">
        <f t="shared" si="51"/>
        <v>1061.1262979999999</v>
      </c>
      <c r="U113" s="36">
        <f t="shared" si="51"/>
        <v>841.82686307999984</v>
      </c>
      <c r="V113" s="36">
        <f t="shared" si="51"/>
        <v>2493.3683940705378</v>
      </c>
      <c r="W113" s="36">
        <f t="shared" si="51"/>
        <v>2373.7078950865007</v>
      </c>
      <c r="X113" s="36">
        <f t="shared" si="51"/>
        <v>2415.6203971644618</v>
      </c>
      <c r="Y113" s="36">
        <f t="shared" si="51"/>
        <v>2432.5540465338063</v>
      </c>
      <c r="Z113" s="36">
        <f t="shared" si="51"/>
        <v>2586.8878901721218</v>
      </c>
      <c r="AA113" s="36">
        <f t="shared" si="51"/>
        <v>1378.4277419401915</v>
      </c>
      <c r="AB113" s="36">
        <f t="shared" si="51"/>
        <v>1343.7645347657553</v>
      </c>
      <c r="AC113" s="36">
        <f t="shared" si="51"/>
        <v>1095.503367386865</v>
      </c>
      <c r="AD113" s="36">
        <f t="shared" si="51"/>
        <v>1042.39532336244</v>
      </c>
      <c r="AE113" s="36">
        <f t="shared" si="51"/>
        <v>1039.0646752542161</v>
      </c>
      <c r="AF113" s="36">
        <f t="shared" si="51"/>
        <v>999.80504355463279</v>
      </c>
      <c r="AG113" s="36">
        <f t="shared" si="51"/>
        <v>979.66454726261497</v>
      </c>
      <c r="AH113" s="36">
        <f t="shared" si="51"/>
        <v>990.71628919886928</v>
      </c>
      <c r="AI113" s="36">
        <f t="shared" si="51"/>
        <v>1.1368683772161603E-13</v>
      </c>
      <c r="AJ113" s="36">
        <f t="shared" si="51"/>
        <v>0</v>
      </c>
      <c r="AK113" s="36">
        <f t="shared" si="51"/>
        <v>0</v>
      </c>
      <c r="AL113" s="36">
        <f t="shared" si="51"/>
        <v>0</v>
      </c>
      <c r="AM113" s="36">
        <f t="shared" si="51"/>
        <v>0</v>
      </c>
      <c r="AN113" s="36">
        <f t="shared" si="51"/>
        <v>0</v>
      </c>
      <c r="AO113" s="32"/>
      <c r="AP113" s="28"/>
    </row>
    <row r="114" spans="1:42" s="26" customFormat="1" ht="15.75" customHeight="1" x14ac:dyDescent="0.25">
      <c r="A114" s="13"/>
      <c r="B114" s="13"/>
      <c r="C114" s="26" t="s">
        <v>71</v>
      </c>
      <c r="E114" s="85"/>
      <c r="F114" s="42">
        <f t="shared" ref="F114:Y114" si="52">+F112+F113</f>
        <v>333.76</v>
      </c>
      <c r="G114" s="42">
        <f t="shared" si="52"/>
        <v>333.76</v>
      </c>
      <c r="H114" s="42">
        <f t="shared" si="52"/>
        <v>333.76</v>
      </c>
      <c r="I114" s="42">
        <f t="shared" si="52"/>
        <v>333.76</v>
      </c>
      <c r="J114" s="42">
        <f t="shared" si="52"/>
        <v>333.76</v>
      </c>
      <c r="K114" s="42">
        <f t="shared" si="52"/>
        <v>333.76</v>
      </c>
      <c r="L114" s="42">
        <f t="shared" si="52"/>
        <v>333.76</v>
      </c>
      <c r="M114" s="42">
        <f t="shared" si="52"/>
        <v>333.76</v>
      </c>
      <c r="N114" s="42">
        <f t="shared" si="52"/>
        <v>605.98299999999995</v>
      </c>
      <c r="O114" s="42">
        <f t="shared" si="52"/>
        <v>605.98299999999995</v>
      </c>
      <c r="P114" s="42">
        <f t="shared" si="52"/>
        <v>605.98299999999995</v>
      </c>
      <c r="Q114" s="42">
        <f t="shared" si="52"/>
        <v>605.98299999999995</v>
      </c>
      <c r="R114" s="42">
        <f t="shared" si="52"/>
        <v>605.98299999999995</v>
      </c>
      <c r="S114" s="42">
        <f t="shared" si="52"/>
        <v>906.51985999999988</v>
      </c>
      <c r="T114" s="42">
        <f t="shared" si="52"/>
        <v>1967.6461579999998</v>
      </c>
      <c r="U114" s="42">
        <f t="shared" si="52"/>
        <v>2809.4730210799999</v>
      </c>
      <c r="V114" s="42">
        <f t="shared" si="52"/>
        <v>5302.8414151505376</v>
      </c>
      <c r="W114" s="42">
        <f t="shared" si="52"/>
        <v>7676.5493102370383</v>
      </c>
      <c r="X114" s="42">
        <f t="shared" si="52"/>
        <v>10092.169707401499</v>
      </c>
      <c r="Y114" s="42">
        <f t="shared" si="52"/>
        <v>12524.723753935305</v>
      </c>
      <c r="Z114" s="42">
        <f>+Z112+Z113</f>
        <v>15111.611644107426</v>
      </c>
      <c r="AA114" s="42">
        <f t="shared" ref="AA114:AN114" si="53">+AA112+AA113</f>
        <v>16490.039386047618</v>
      </c>
      <c r="AB114" s="42">
        <f t="shared" si="53"/>
        <v>17833.803920813374</v>
      </c>
      <c r="AC114" s="42">
        <f t="shared" si="53"/>
        <v>18929.307288200238</v>
      </c>
      <c r="AD114" s="42">
        <f t="shared" si="53"/>
        <v>19971.70261156268</v>
      </c>
      <c r="AE114" s="42">
        <f t="shared" si="53"/>
        <v>21010.767286816896</v>
      </c>
      <c r="AF114" s="42">
        <f t="shared" si="53"/>
        <v>22010.572330371528</v>
      </c>
      <c r="AG114" s="42">
        <f t="shared" si="53"/>
        <v>22990.236877634143</v>
      </c>
      <c r="AH114" s="42">
        <f t="shared" si="53"/>
        <v>23980.953166833013</v>
      </c>
      <c r="AI114" s="42">
        <f t="shared" si="53"/>
        <v>23980.953166833013</v>
      </c>
      <c r="AJ114" s="42">
        <f t="shared" si="53"/>
        <v>23980.953166833013</v>
      </c>
      <c r="AK114" s="42">
        <f t="shared" si="53"/>
        <v>23980.953166833013</v>
      </c>
      <c r="AL114" s="42">
        <f t="shared" si="53"/>
        <v>23980.953166833013</v>
      </c>
      <c r="AM114" s="42">
        <f t="shared" si="53"/>
        <v>23980.953166833013</v>
      </c>
      <c r="AN114" s="42">
        <f t="shared" si="53"/>
        <v>23980.953166833013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0</v>
      </c>
      <c r="F116" s="101">
        <f t="shared" ref="F116:AN116" si="54">IF(F109&lt;F114,F109,F114)</f>
        <v>0</v>
      </c>
      <c r="G116" s="101">
        <f t="shared" si="54"/>
        <v>0</v>
      </c>
      <c r="H116" s="101">
        <f t="shared" si="54"/>
        <v>0</v>
      </c>
      <c r="I116" s="101">
        <f t="shared" si="54"/>
        <v>0</v>
      </c>
      <c r="J116" s="101">
        <f t="shared" si="54"/>
        <v>0</v>
      </c>
      <c r="K116" s="101">
        <f t="shared" si="54"/>
        <v>0</v>
      </c>
      <c r="L116" s="101">
        <f t="shared" si="54"/>
        <v>0</v>
      </c>
      <c r="M116" s="101">
        <f t="shared" si="54"/>
        <v>0</v>
      </c>
      <c r="N116" s="101">
        <f t="shared" si="54"/>
        <v>0</v>
      </c>
      <c r="O116" s="101">
        <f t="shared" si="54"/>
        <v>0</v>
      </c>
      <c r="P116" s="101">
        <f t="shared" si="54"/>
        <v>0</v>
      </c>
      <c r="Q116" s="101">
        <f t="shared" si="54"/>
        <v>0</v>
      </c>
      <c r="R116" s="101">
        <f t="shared" si="54"/>
        <v>0</v>
      </c>
      <c r="S116" s="101">
        <f t="shared" si="54"/>
        <v>0</v>
      </c>
      <c r="T116" s="101">
        <f t="shared" si="54"/>
        <v>0</v>
      </c>
      <c r="U116" s="101">
        <f t="shared" si="54"/>
        <v>0</v>
      </c>
      <c r="V116" s="101">
        <f t="shared" si="54"/>
        <v>0</v>
      </c>
      <c r="W116" s="101">
        <f t="shared" si="54"/>
        <v>0</v>
      </c>
      <c r="X116" s="101">
        <f t="shared" si="54"/>
        <v>0</v>
      </c>
      <c r="Y116" s="101">
        <f t="shared" si="54"/>
        <v>0</v>
      </c>
      <c r="Z116" s="101">
        <f t="shared" si="54"/>
        <v>0</v>
      </c>
      <c r="AA116" s="101">
        <f t="shared" si="54"/>
        <v>0</v>
      </c>
      <c r="AB116" s="101">
        <f t="shared" si="54"/>
        <v>0</v>
      </c>
      <c r="AC116" s="101">
        <f t="shared" si="54"/>
        <v>0</v>
      </c>
      <c r="AD116" s="101">
        <f t="shared" si="54"/>
        <v>0</v>
      </c>
      <c r="AE116" s="101">
        <f t="shared" si="54"/>
        <v>0</v>
      </c>
      <c r="AF116" s="101">
        <f t="shared" si="54"/>
        <v>0</v>
      </c>
      <c r="AG116" s="101">
        <f t="shared" si="54"/>
        <v>0</v>
      </c>
      <c r="AH116" s="101">
        <f t="shared" si="54"/>
        <v>0</v>
      </c>
      <c r="AI116" s="101">
        <f t="shared" si="54"/>
        <v>0</v>
      </c>
      <c r="AJ116" s="101">
        <f t="shared" si="54"/>
        <v>0</v>
      </c>
      <c r="AK116" s="101">
        <f t="shared" si="54"/>
        <v>0</v>
      </c>
      <c r="AL116" s="101">
        <f t="shared" si="54"/>
        <v>0</v>
      </c>
      <c r="AM116" s="101">
        <f t="shared" si="54"/>
        <v>0</v>
      </c>
      <c r="AN116" s="101">
        <f t="shared" si="54"/>
        <v>0</v>
      </c>
      <c r="AO116" s="119"/>
      <c r="AP116" s="100"/>
    </row>
    <row r="117" spans="1:42" s="26" customFormat="1" ht="15.75" customHeight="1" x14ac:dyDescent="0.25">
      <c r="A117" s="13"/>
      <c r="B117" s="13"/>
      <c r="C117" s="26" t="s">
        <v>43</v>
      </c>
      <c r="E117" s="119"/>
      <c r="F117" s="41">
        <f>+F114-F116</f>
        <v>333.76</v>
      </c>
      <c r="G117" s="41">
        <f t="shared" ref="G117:AN117" si="55">+G114-G116</f>
        <v>333.76</v>
      </c>
      <c r="H117" s="41">
        <f t="shared" si="55"/>
        <v>333.76</v>
      </c>
      <c r="I117" s="41">
        <f t="shared" si="55"/>
        <v>333.76</v>
      </c>
      <c r="J117" s="41">
        <f t="shared" si="55"/>
        <v>333.76</v>
      </c>
      <c r="K117" s="41">
        <f t="shared" si="55"/>
        <v>333.76</v>
      </c>
      <c r="L117" s="41">
        <f t="shared" si="55"/>
        <v>333.76</v>
      </c>
      <c r="M117" s="41">
        <f t="shared" si="55"/>
        <v>333.76</v>
      </c>
      <c r="N117" s="41">
        <f t="shared" si="55"/>
        <v>605.98299999999995</v>
      </c>
      <c r="O117" s="41">
        <f t="shared" si="55"/>
        <v>605.98299999999995</v>
      </c>
      <c r="P117" s="41">
        <f t="shared" si="55"/>
        <v>605.98299999999995</v>
      </c>
      <c r="Q117" s="41">
        <f t="shared" si="55"/>
        <v>605.98299999999995</v>
      </c>
      <c r="R117" s="41">
        <f t="shared" si="55"/>
        <v>605.98299999999995</v>
      </c>
      <c r="S117" s="41">
        <f t="shared" si="55"/>
        <v>906.51985999999988</v>
      </c>
      <c r="T117" s="41">
        <f t="shared" si="55"/>
        <v>1967.6461579999998</v>
      </c>
      <c r="U117" s="41">
        <f t="shared" si="55"/>
        <v>2809.4730210799999</v>
      </c>
      <c r="V117" s="41">
        <f t="shared" si="55"/>
        <v>5302.8414151505376</v>
      </c>
      <c r="W117" s="41">
        <f t="shared" si="55"/>
        <v>7676.5493102370383</v>
      </c>
      <c r="X117" s="41">
        <f t="shared" si="55"/>
        <v>10092.169707401499</v>
      </c>
      <c r="Y117" s="41">
        <f t="shared" si="55"/>
        <v>12524.723753935305</v>
      </c>
      <c r="Z117" s="41">
        <f t="shared" si="55"/>
        <v>15111.611644107426</v>
      </c>
      <c r="AA117" s="41">
        <f t="shared" si="55"/>
        <v>16490.039386047618</v>
      </c>
      <c r="AB117" s="41">
        <f t="shared" si="55"/>
        <v>17833.803920813374</v>
      </c>
      <c r="AC117" s="41">
        <f t="shared" si="55"/>
        <v>18929.307288200238</v>
      </c>
      <c r="AD117" s="41">
        <f t="shared" si="55"/>
        <v>19971.70261156268</v>
      </c>
      <c r="AE117" s="41">
        <f t="shared" si="55"/>
        <v>21010.767286816896</v>
      </c>
      <c r="AF117" s="41">
        <f t="shared" si="55"/>
        <v>22010.572330371528</v>
      </c>
      <c r="AG117" s="41">
        <f t="shared" si="55"/>
        <v>22990.236877634143</v>
      </c>
      <c r="AH117" s="41">
        <f t="shared" si="55"/>
        <v>23980.953166833013</v>
      </c>
      <c r="AI117" s="41">
        <f t="shared" si="55"/>
        <v>23980.953166833013</v>
      </c>
      <c r="AJ117" s="41">
        <f t="shared" si="55"/>
        <v>23980.953166833013</v>
      </c>
      <c r="AK117" s="41">
        <f t="shared" si="55"/>
        <v>23980.953166833013</v>
      </c>
      <c r="AL117" s="41">
        <f t="shared" si="55"/>
        <v>23980.953166833013</v>
      </c>
      <c r="AM117" s="41">
        <f t="shared" si="55"/>
        <v>23980.953166833013</v>
      </c>
      <c r="AN117" s="41">
        <f t="shared" si="55"/>
        <v>23980.953166833013</v>
      </c>
      <c r="AO117" s="27"/>
      <c r="AP117" s="28"/>
    </row>
    <row r="118" spans="1:42" s="26" customFormat="1" ht="15.75" customHeight="1" x14ac:dyDescent="0.25">
      <c r="A118" s="13"/>
      <c r="B118" s="13"/>
      <c r="C118" s="26" t="s">
        <v>44</v>
      </c>
      <c r="E118" s="85"/>
      <c r="F118" s="41">
        <f>+F116</f>
        <v>0</v>
      </c>
      <c r="G118" s="41">
        <f>G116+F118</f>
        <v>0</v>
      </c>
      <c r="H118" s="41">
        <f t="shared" ref="H118:AN118" si="56">H116+G118</f>
        <v>0</v>
      </c>
      <c r="I118" s="41">
        <f t="shared" si="56"/>
        <v>0</v>
      </c>
      <c r="J118" s="41">
        <f t="shared" si="56"/>
        <v>0</v>
      </c>
      <c r="K118" s="41">
        <f t="shared" si="56"/>
        <v>0</v>
      </c>
      <c r="L118" s="41">
        <f t="shared" si="56"/>
        <v>0</v>
      </c>
      <c r="M118" s="41">
        <f t="shared" si="56"/>
        <v>0</v>
      </c>
      <c r="N118" s="41">
        <f t="shared" si="56"/>
        <v>0</v>
      </c>
      <c r="O118" s="41">
        <f t="shared" si="56"/>
        <v>0</v>
      </c>
      <c r="P118" s="41">
        <f t="shared" si="56"/>
        <v>0</v>
      </c>
      <c r="Q118" s="41">
        <f t="shared" si="56"/>
        <v>0</v>
      </c>
      <c r="R118" s="41">
        <f t="shared" si="56"/>
        <v>0</v>
      </c>
      <c r="S118" s="41">
        <f t="shared" si="56"/>
        <v>0</v>
      </c>
      <c r="T118" s="41">
        <f t="shared" si="56"/>
        <v>0</v>
      </c>
      <c r="U118" s="41">
        <f t="shared" si="56"/>
        <v>0</v>
      </c>
      <c r="V118" s="41">
        <f t="shared" si="56"/>
        <v>0</v>
      </c>
      <c r="W118" s="41">
        <f t="shared" si="56"/>
        <v>0</v>
      </c>
      <c r="X118" s="41">
        <f t="shared" si="56"/>
        <v>0</v>
      </c>
      <c r="Y118" s="41">
        <f t="shared" si="56"/>
        <v>0</v>
      </c>
      <c r="Z118" s="41">
        <f t="shared" si="56"/>
        <v>0</v>
      </c>
      <c r="AA118" s="41">
        <f t="shared" si="56"/>
        <v>0</v>
      </c>
      <c r="AB118" s="41">
        <f t="shared" si="56"/>
        <v>0</v>
      </c>
      <c r="AC118" s="41">
        <f t="shared" si="56"/>
        <v>0</v>
      </c>
      <c r="AD118" s="41">
        <f t="shared" si="56"/>
        <v>0</v>
      </c>
      <c r="AE118" s="41">
        <f t="shared" si="56"/>
        <v>0</v>
      </c>
      <c r="AF118" s="41">
        <f t="shared" si="56"/>
        <v>0</v>
      </c>
      <c r="AG118" s="41">
        <f t="shared" si="56"/>
        <v>0</v>
      </c>
      <c r="AH118" s="41">
        <f t="shared" si="56"/>
        <v>0</v>
      </c>
      <c r="AI118" s="41">
        <f t="shared" si="56"/>
        <v>0</v>
      </c>
      <c r="AJ118" s="41">
        <f t="shared" si="56"/>
        <v>0</v>
      </c>
      <c r="AK118" s="41">
        <f t="shared" si="56"/>
        <v>0</v>
      </c>
      <c r="AL118" s="41">
        <f t="shared" si="56"/>
        <v>0</v>
      </c>
      <c r="AM118" s="41">
        <f t="shared" si="56"/>
        <v>0</v>
      </c>
      <c r="AN118" s="41">
        <f t="shared" si="56"/>
        <v>0</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183</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184</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187</v>
      </c>
      <c r="D122" s="93">
        <f>Dashboard!D25</f>
        <v>0.75</v>
      </c>
      <c r="E122" s="85">
        <f>SUM(F122:AN122)</f>
        <v>8484.0887165085405</v>
      </c>
      <c r="F122" s="41">
        <f t="shared" ref="F122:AN122" si="57">+F55*$D$122</f>
        <v>0</v>
      </c>
      <c r="G122" s="41">
        <f t="shared" si="57"/>
        <v>0</v>
      </c>
      <c r="H122" s="41">
        <f t="shared" si="57"/>
        <v>0</v>
      </c>
      <c r="I122" s="41">
        <f t="shared" si="57"/>
        <v>0</v>
      </c>
      <c r="J122" s="41">
        <f t="shared" si="57"/>
        <v>0</v>
      </c>
      <c r="K122" s="41">
        <f t="shared" si="57"/>
        <v>0</v>
      </c>
      <c r="L122" s="41">
        <f t="shared" si="57"/>
        <v>0</v>
      </c>
      <c r="M122" s="41">
        <f t="shared" si="57"/>
        <v>0</v>
      </c>
      <c r="N122" s="41">
        <f t="shared" si="57"/>
        <v>0</v>
      </c>
      <c r="O122" s="41">
        <f t="shared" si="57"/>
        <v>0</v>
      </c>
      <c r="P122" s="41">
        <f t="shared" si="57"/>
        <v>0</v>
      </c>
      <c r="Q122" s="41">
        <f t="shared" si="57"/>
        <v>0</v>
      </c>
      <c r="R122" s="41">
        <f t="shared" si="57"/>
        <v>0</v>
      </c>
      <c r="S122" s="41">
        <f t="shared" si="57"/>
        <v>937.59899999999993</v>
      </c>
      <c r="T122" s="41">
        <f t="shared" si="57"/>
        <v>3310.4456999999993</v>
      </c>
      <c r="U122" s="41">
        <f t="shared" si="57"/>
        <v>2626.2869219999993</v>
      </c>
      <c r="V122" s="41">
        <f t="shared" si="57"/>
        <v>535.76253208799983</v>
      </c>
      <c r="W122" s="41">
        <f t="shared" si="57"/>
        <v>0</v>
      </c>
      <c r="X122" s="41">
        <f t="shared" si="57"/>
        <v>0</v>
      </c>
      <c r="Y122" s="41">
        <f t="shared" si="57"/>
        <v>0</v>
      </c>
      <c r="Z122" s="41">
        <f t="shared" si="57"/>
        <v>135.89250106564572</v>
      </c>
      <c r="AA122" s="41">
        <f t="shared" si="57"/>
        <v>479.80506145485685</v>
      </c>
      <c r="AB122" s="41">
        <f t="shared" si="57"/>
        <v>380.64534875418639</v>
      </c>
      <c r="AC122" s="41">
        <f t="shared" si="57"/>
        <v>77.651651145854032</v>
      </c>
      <c r="AD122" s="41">
        <f t="shared" si="57"/>
        <v>0</v>
      </c>
      <c r="AE122" s="41">
        <f t="shared" si="57"/>
        <v>0</v>
      </c>
      <c r="AF122" s="41">
        <f t="shared" si="57"/>
        <v>0</v>
      </c>
      <c r="AG122" s="41">
        <f t="shared" si="57"/>
        <v>0</v>
      </c>
      <c r="AH122" s="41">
        <f t="shared" si="57"/>
        <v>0</v>
      </c>
      <c r="AI122" s="41">
        <f t="shared" si="57"/>
        <v>0</v>
      </c>
      <c r="AJ122" s="41">
        <f t="shared" si="57"/>
        <v>0</v>
      </c>
      <c r="AK122" s="41">
        <f t="shared" si="57"/>
        <v>0</v>
      </c>
      <c r="AL122" s="41">
        <f t="shared" si="57"/>
        <v>0</v>
      </c>
      <c r="AM122" s="41">
        <f t="shared" si="57"/>
        <v>0</v>
      </c>
      <c r="AN122" s="41">
        <f t="shared" si="57"/>
        <v>0</v>
      </c>
      <c r="AO122" s="27"/>
      <c r="AP122" s="28"/>
    </row>
    <row r="123" spans="1:42" s="26" customFormat="1" ht="15.75" customHeight="1" x14ac:dyDescent="0.25">
      <c r="A123" s="13"/>
      <c r="B123" s="13"/>
      <c r="C123" s="43" t="s">
        <v>185</v>
      </c>
      <c r="D123" s="43"/>
      <c r="E123" s="85">
        <f>SUM(F123:AN123)</f>
        <v>9535.8277987604688</v>
      </c>
      <c r="F123" s="41">
        <f>IF(D125&lt;=0,0,IF(F9=0,0,(F9/($E9*0.75)*$E122)))</f>
        <v>0</v>
      </c>
      <c r="G123" s="41">
        <f t="shared" ref="G123:AN123" si="58">IF(F125&lt;=0,0,IF(G9=0,0,(G9/($E9*0.75)*$E122)))</f>
        <v>0</v>
      </c>
      <c r="H123" s="41">
        <f t="shared" si="58"/>
        <v>0</v>
      </c>
      <c r="I123" s="41">
        <f t="shared" si="58"/>
        <v>0</v>
      </c>
      <c r="J123" s="41">
        <f t="shared" si="58"/>
        <v>0</v>
      </c>
      <c r="K123" s="41">
        <f t="shared" si="58"/>
        <v>0</v>
      </c>
      <c r="L123" s="41">
        <f t="shared" si="58"/>
        <v>0</v>
      </c>
      <c r="M123" s="41">
        <f t="shared" si="58"/>
        <v>0</v>
      </c>
      <c r="N123" s="41">
        <f t="shared" si="58"/>
        <v>0</v>
      </c>
      <c r="O123" s="41">
        <f t="shared" si="58"/>
        <v>0</v>
      </c>
      <c r="P123" s="41">
        <f t="shared" si="58"/>
        <v>0</v>
      </c>
      <c r="Q123" s="41">
        <f t="shared" si="58"/>
        <v>0</v>
      </c>
      <c r="R123" s="41">
        <f t="shared" si="58"/>
        <v>0</v>
      </c>
      <c r="S123" s="41">
        <f t="shared" si="58"/>
        <v>0</v>
      </c>
      <c r="T123" s="41">
        <f t="shared" si="58"/>
        <v>0</v>
      </c>
      <c r="U123" s="41">
        <f t="shared" si="58"/>
        <v>0</v>
      </c>
      <c r="V123" s="41">
        <f t="shared" si="58"/>
        <v>197.49313657688862</v>
      </c>
      <c r="W123" s="41">
        <f t="shared" si="58"/>
        <v>737.30770988705092</v>
      </c>
      <c r="X123" s="41">
        <f t="shared" si="58"/>
        <v>1105.9615648305762</v>
      </c>
      <c r="Y123" s="41">
        <f t="shared" si="58"/>
        <v>1105.9615648305762</v>
      </c>
      <c r="Z123" s="41">
        <f t="shared" si="58"/>
        <v>1105.9615648305762</v>
      </c>
      <c r="AA123" s="41">
        <f t="shared" si="58"/>
        <v>1105.9615648305762</v>
      </c>
      <c r="AB123" s="41">
        <f t="shared" si="58"/>
        <v>1105.9615648305762</v>
      </c>
      <c r="AC123" s="41">
        <f t="shared" si="58"/>
        <v>1105.9615648305762</v>
      </c>
      <c r="AD123" s="41">
        <f t="shared" si="58"/>
        <v>1058.2156110147309</v>
      </c>
      <c r="AE123" s="41">
        <f t="shared" si="58"/>
        <v>907.04195229834079</v>
      </c>
      <c r="AF123" s="41">
        <f t="shared" si="58"/>
        <v>0</v>
      </c>
      <c r="AG123" s="41">
        <f t="shared" si="58"/>
        <v>0</v>
      </c>
      <c r="AH123" s="41">
        <f t="shared" si="58"/>
        <v>0</v>
      </c>
      <c r="AI123" s="41">
        <f t="shared" si="58"/>
        <v>0</v>
      </c>
      <c r="AJ123" s="41">
        <f t="shared" si="58"/>
        <v>0</v>
      </c>
      <c r="AK123" s="41">
        <f t="shared" si="58"/>
        <v>0</v>
      </c>
      <c r="AL123" s="41">
        <f t="shared" si="58"/>
        <v>0</v>
      </c>
      <c r="AM123" s="41">
        <f t="shared" si="58"/>
        <v>0</v>
      </c>
      <c r="AN123" s="41">
        <f t="shared" si="58"/>
        <v>0</v>
      </c>
      <c r="AO123" s="27"/>
      <c r="AP123" s="28"/>
    </row>
    <row r="124" spans="1:42" s="26" customFormat="1" ht="15.75" customHeight="1" x14ac:dyDescent="0.25">
      <c r="A124" s="13"/>
      <c r="B124" s="13"/>
      <c r="C124" s="43" t="s">
        <v>186</v>
      </c>
      <c r="D124" s="43"/>
      <c r="E124" s="85">
        <f>SUM(F124:AN124)</f>
        <v>8902.6036362483173</v>
      </c>
      <c r="F124" s="41">
        <f>IF(F123&gt;=D125,D125,F123)</f>
        <v>0</v>
      </c>
      <c r="G124" s="41">
        <f t="shared" ref="G124:V124" si="59">IF(G123&gt;=F125,F125,G123)</f>
        <v>0</v>
      </c>
      <c r="H124" s="41">
        <f t="shared" si="59"/>
        <v>0</v>
      </c>
      <c r="I124" s="41">
        <f t="shared" si="59"/>
        <v>0</v>
      </c>
      <c r="J124" s="41">
        <f t="shared" si="59"/>
        <v>0</v>
      </c>
      <c r="K124" s="41">
        <f t="shared" si="59"/>
        <v>0</v>
      </c>
      <c r="L124" s="41">
        <f t="shared" si="59"/>
        <v>0</v>
      </c>
      <c r="M124" s="41">
        <f t="shared" si="59"/>
        <v>0</v>
      </c>
      <c r="N124" s="41">
        <f t="shared" si="59"/>
        <v>0</v>
      </c>
      <c r="O124" s="41">
        <f t="shared" si="59"/>
        <v>0</v>
      </c>
      <c r="P124" s="41">
        <f t="shared" si="59"/>
        <v>0</v>
      </c>
      <c r="Q124" s="41">
        <f t="shared" si="59"/>
        <v>0</v>
      </c>
      <c r="R124" s="41">
        <f t="shared" si="59"/>
        <v>0</v>
      </c>
      <c r="S124" s="41">
        <f t="shared" si="59"/>
        <v>0</v>
      </c>
      <c r="T124" s="41">
        <f t="shared" si="59"/>
        <v>0</v>
      </c>
      <c r="U124" s="41">
        <f t="shared" si="59"/>
        <v>0</v>
      </c>
      <c r="V124" s="41">
        <f t="shared" si="59"/>
        <v>197.49313657688862</v>
      </c>
      <c r="W124" s="41">
        <f>IF(W123&gt;=V125,V125,W123)</f>
        <v>737.30770988705092</v>
      </c>
      <c r="X124" s="41">
        <f t="shared" ref="X124:AN124" si="60">IF(X123&gt;=W125,W125,X123)</f>
        <v>1105.9615648305762</v>
      </c>
      <c r="Y124" s="41">
        <f t="shared" si="60"/>
        <v>1105.9615648305762</v>
      </c>
      <c r="Z124" s="41">
        <f t="shared" si="60"/>
        <v>1105.9615648305762</v>
      </c>
      <c r="AA124" s="41">
        <f t="shared" si="60"/>
        <v>1105.9615648305762</v>
      </c>
      <c r="AB124" s="41">
        <f t="shared" si="60"/>
        <v>1105.9615648305762</v>
      </c>
      <c r="AC124" s="41">
        <f t="shared" si="60"/>
        <v>1105.9615648305762</v>
      </c>
      <c r="AD124" s="41">
        <f t="shared" si="60"/>
        <v>1058.2156110147309</v>
      </c>
      <c r="AE124" s="41">
        <f t="shared" si="60"/>
        <v>273.81778978618991</v>
      </c>
      <c r="AF124" s="41">
        <f t="shared" si="60"/>
        <v>0</v>
      </c>
      <c r="AG124" s="41">
        <f t="shared" si="60"/>
        <v>0</v>
      </c>
      <c r="AH124" s="41">
        <f t="shared" si="60"/>
        <v>0</v>
      </c>
      <c r="AI124" s="41">
        <f t="shared" si="60"/>
        <v>0</v>
      </c>
      <c r="AJ124" s="41">
        <f t="shared" si="60"/>
        <v>0</v>
      </c>
      <c r="AK124" s="41">
        <f t="shared" si="60"/>
        <v>0</v>
      </c>
      <c r="AL124" s="41">
        <f t="shared" si="60"/>
        <v>0</v>
      </c>
      <c r="AM124" s="41">
        <f t="shared" si="60"/>
        <v>0</v>
      </c>
      <c r="AN124" s="41">
        <f t="shared" si="60"/>
        <v>0</v>
      </c>
      <c r="AO124" s="27"/>
      <c r="AP124" s="28"/>
    </row>
    <row r="125" spans="1:42" s="26" customFormat="1" ht="15.75" customHeight="1" x14ac:dyDescent="0.25">
      <c r="A125" s="13"/>
      <c r="B125" s="13"/>
      <c r="C125" s="26" t="s">
        <v>197</v>
      </c>
      <c r="D125" s="43"/>
      <c r="E125" s="189"/>
      <c r="F125" s="42">
        <f>+F122-F124</f>
        <v>0</v>
      </c>
      <c r="G125" s="42">
        <f>+F125+G122-G124+F127</f>
        <v>0</v>
      </c>
      <c r="H125" s="42">
        <f t="shared" ref="H125:AN125" si="61">+G125+H122-H124+G127</f>
        <v>0</v>
      </c>
      <c r="I125" s="42">
        <f t="shared" si="61"/>
        <v>0</v>
      </c>
      <c r="J125" s="42">
        <f t="shared" si="61"/>
        <v>0</v>
      </c>
      <c r="K125" s="42">
        <f t="shared" si="61"/>
        <v>0</v>
      </c>
      <c r="L125" s="42">
        <f t="shared" si="61"/>
        <v>0</v>
      </c>
      <c r="M125" s="42">
        <f t="shared" si="61"/>
        <v>0</v>
      </c>
      <c r="N125" s="42">
        <f t="shared" si="61"/>
        <v>0</v>
      </c>
      <c r="O125" s="42">
        <f t="shared" si="61"/>
        <v>0</v>
      </c>
      <c r="P125" s="42">
        <f t="shared" si="61"/>
        <v>0</v>
      </c>
      <c r="Q125" s="42">
        <f t="shared" si="61"/>
        <v>0</v>
      </c>
      <c r="R125" s="42">
        <f t="shared" si="61"/>
        <v>0</v>
      </c>
      <c r="S125" s="42">
        <f t="shared" si="61"/>
        <v>937.59899999999993</v>
      </c>
      <c r="T125" s="42">
        <f t="shared" si="61"/>
        <v>4270.5470759999998</v>
      </c>
      <c r="U125" s="42">
        <f t="shared" si="61"/>
        <v>7021.8295038239994</v>
      </c>
      <c r="V125" s="42">
        <f t="shared" si="61"/>
        <v>7631.1159372508864</v>
      </c>
      <c r="W125" s="42">
        <f t="shared" si="61"/>
        <v>6893.8082273638356</v>
      </c>
      <c r="X125" s="42">
        <f t="shared" si="61"/>
        <v>5787.8466625332594</v>
      </c>
      <c r="Y125" s="42">
        <f t="shared" si="61"/>
        <v>4681.8850977026832</v>
      </c>
      <c r="Z125" s="42">
        <f t="shared" si="61"/>
        <v>3711.8160339377528</v>
      </c>
      <c r="AA125" s="42">
        <f t="shared" si="61"/>
        <v>3085.6595305620331</v>
      </c>
      <c r="AB125" s="42">
        <f t="shared" si="61"/>
        <v>2360.3433144856431</v>
      </c>
      <c r="AC125" s="42">
        <f t="shared" si="61"/>
        <v>1332.0334008009208</v>
      </c>
      <c r="AD125" s="42">
        <f t="shared" si="61"/>
        <v>273.81778978618991</v>
      </c>
      <c r="AE125" s="42">
        <f t="shared" si="61"/>
        <v>0</v>
      </c>
      <c r="AF125" s="42">
        <f t="shared" si="61"/>
        <v>0</v>
      </c>
      <c r="AG125" s="42">
        <f t="shared" si="61"/>
        <v>0</v>
      </c>
      <c r="AH125" s="42">
        <f t="shared" si="61"/>
        <v>0</v>
      </c>
      <c r="AI125" s="42">
        <f t="shared" si="61"/>
        <v>0</v>
      </c>
      <c r="AJ125" s="42">
        <f t="shared" si="61"/>
        <v>0</v>
      </c>
      <c r="AK125" s="42">
        <f t="shared" si="61"/>
        <v>0</v>
      </c>
      <c r="AL125" s="42">
        <f t="shared" si="61"/>
        <v>0</v>
      </c>
      <c r="AM125" s="42">
        <f t="shared" si="61"/>
        <v>0</v>
      </c>
      <c r="AN125" s="42">
        <f t="shared" si="61"/>
        <v>0</v>
      </c>
      <c r="AO125" s="47"/>
      <c r="AP125" s="28"/>
    </row>
    <row r="126" spans="1:42" s="26" customFormat="1" ht="15.75" customHeight="1" x14ac:dyDescent="0.25">
      <c r="A126" s="13"/>
      <c r="C126" s="26" t="s">
        <v>196</v>
      </c>
      <c r="D126" s="84">
        <f>Dashboard!D24</f>
        <v>4.8000000000000001E-2</v>
      </c>
      <c r="E126" s="98">
        <f>SUM(F126:AN126)</f>
        <v>2303.4384755638657</v>
      </c>
      <c r="F126" s="42">
        <f>+$D$126*F125</f>
        <v>0</v>
      </c>
      <c r="G126" s="42">
        <f>+$D$126*((F125+G125)/2)</f>
        <v>0</v>
      </c>
      <c r="H126" s="42">
        <f t="shared" ref="H126:AN126" si="62">+$D$126*((G125+H125)/2)</f>
        <v>0</v>
      </c>
      <c r="I126" s="42">
        <f t="shared" si="62"/>
        <v>0</v>
      </c>
      <c r="J126" s="42">
        <f t="shared" si="62"/>
        <v>0</v>
      </c>
      <c r="K126" s="42">
        <f t="shared" si="62"/>
        <v>0</v>
      </c>
      <c r="L126" s="42">
        <f t="shared" si="62"/>
        <v>0</v>
      </c>
      <c r="M126" s="42">
        <f t="shared" si="62"/>
        <v>0</v>
      </c>
      <c r="N126" s="42">
        <f t="shared" si="62"/>
        <v>0</v>
      </c>
      <c r="O126" s="42">
        <f t="shared" si="62"/>
        <v>0</v>
      </c>
      <c r="P126" s="42">
        <f t="shared" si="62"/>
        <v>0</v>
      </c>
      <c r="Q126" s="42">
        <f t="shared" si="62"/>
        <v>0</v>
      </c>
      <c r="R126" s="42">
        <f t="shared" si="62"/>
        <v>0</v>
      </c>
      <c r="S126" s="42">
        <f t="shared" si="62"/>
        <v>22.502375999999998</v>
      </c>
      <c r="T126" s="42">
        <f t="shared" si="62"/>
        <v>124.99550582400001</v>
      </c>
      <c r="U126" s="42">
        <f t="shared" si="62"/>
        <v>271.01703791577597</v>
      </c>
      <c r="V126" s="42">
        <f t="shared" si="62"/>
        <v>351.67069058579727</v>
      </c>
      <c r="W126" s="42">
        <f t="shared" si="62"/>
        <v>348.59817995075332</v>
      </c>
      <c r="X126" s="42">
        <f t="shared" si="62"/>
        <v>304.35971735753026</v>
      </c>
      <c r="Y126" s="42">
        <f t="shared" si="62"/>
        <v>251.27356224566265</v>
      </c>
      <c r="Z126" s="42">
        <f t="shared" si="62"/>
        <v>201.44882715937044</v>
      </c>
      <c r="AA126" s="42">
        <f t="shared" si="62"/>
        <v>163.13941354799488</v>
      </c>
      <c r="AB126" s="42">
        <f t="shared" si="62"/>
        <v>130.70406828114423</v>
      </c>
      <c r="AC126" s="42">
        <f t="shared" si="62"/>
        <v>88.617041166877542</v>
      </c>
      <c r="AD126" s="42">
        <f t="shared" si="62"/>
        <v>38.540428574090662</v>
      </c>
      <c r="AE126" s="42">
        <f t="shared" si="62"/>
        <v>6.5716269548685577</v>
      </c>
      <c r="AF126" s="42">
        <f t="shared" si="62"/>
        <v>0</v>
      </c>
      <c r="AG126" s="42">
        <f t="shared" si="62"/>
        <v>0</v>
      </c>
      <c r="AH126" s="42">
        <f t="shared" si="62"/>
        <v>0</v>
      </c>
      <c r="AI126" s="42">
        <f t="shared" si="62"/>
        <v>0</v>
      </c>
      <c r="AJ126" s="42">
        <f t="shared" si="62"/>
        <v>0</v>
      </c>
      <c r="AK126" s="42">
        <f t="shared" si="62"/>
        <v>0</v>
      </c>
      <c r="AL126" s="42">
        <f t="shared" si="62"/>
        <v>0</v>
      </c>
      <c r="AM126" s="42">
        <f t="shared" si="62"/>
        <v>0</v>
      </c>
      <c r="AN126" s="42">
        <f t="shared" si="62"/>
        <v>0</v>
      </c>
      <c r="AO126" s="27"/>
      <c r="AP126" s="28"/>
    </row>
    <row r="127" spans="1:42" s="26" customFormat="1" ht="15.75" customHeight="1" x14ac:dyDescent="0.25">
      <c r="A127" s="13"/>
      <c r="B127" s="13"/>
      <c r="C127" s="43" t="s">
        <v>198</v>
      </c>
      <c r="D127" s="43"/>
      <c r="E127" s="85">
        <f>SUM(F127:AN127)</f>
        <v>418.51491973977596</v>
      </c>
      <c r="F127" s="41">
        <f t="shared" ref="F127:AN127" si="63">IF(F3&lt;0,F126,0)</f>
        <v>0</v>
      </c>
      <c r="G127" s="41">
        <f t="shared" si="63"/>
        <v>0</v>
      </c>
      <c r="H127" s="41">
        <f t="shared" si="63"/>
        <v>0</v>
      </c>
      <c r="I127" s="41">
        <f t="shared" si="63"/>
        <v>0</v>
      </c>
      <c r="J127" s="41">
        <f t="shared" si="63"/>
        <v>0</v>
      </c>
      <c r="K127" s="41">
        <f t="shared" si="63"/>
        <v>0</v>
      </c>
      <c r="L127" s="41">
        <f t="shared" si="63"/>
        <v>0</v>
      </c>
      <c r="M127" s="41">
        <f t="shared" si="63"/>
        <v>0</v>
      </c>
      <c r="N127" s="41">
        <f t="shared" si="63"/>
        <v>0</v>
      </c>
      <c r="O127" s="41">
        <f t="shared" si="63"/>
        <v>0</v>
      </c>
      <c r="P127" s="41">
        <f t="shared" si="63"/>
        <v>0</v>
      </c>
      <c r="Q127" s="41">
        <f t="shared" si="63"/>
        <v>0</v>
      </c>
      <c r="R127" s="41">
        <f t="shared" si="63"/>
        <v>0</v>
      </c>
      <c r="S127" s="41">
        <f t="shared" si="63"/>
        <v>22.502375999999998</v>
      </c>
      <c r="T127" s="41">
        <f t="shared" si="63"/>
        <v>124.99550582400001</v>
      </c>
      <c r="U127" s="41">
        <f t="shared" si="63"/>
        <v>271.01703791577597</v>
      </c>
      <c r="V127" s="41">
        <f t="shared" si="63"/>
        <v>0</v>
      </c>
      <c r="W127" s="41">
        <f t="shared" si="63"/>
        <v>0</v>
      </c>
      <c r="X127" s="41">
        <f t="shared" si="63"/>
        <v>0</v>
      </c>
      <c r="Y127" s="41">
        <f t="shared" si="63"/>
        <v>0</v>
      </c>
      <c r="Z127" s="41">
        <f t="shared" si="63"/>
        <v>0</v>
      </c>
      <c r="AA127" s="41">
        <f t="shared" si="63"/>
        <v>0</v>
      </c>
      <c r="AB127" s="41">
        <f t="shared" si="63"/>
        <v>0</v>
      </c>
      <c r="AC127" s="41">
        <f t="shared" si="63"/>
        <v>0</v>
      </c>
      <c r="AD127" s="41">
        <f t="shared" si="63"/>
        <v>0</v>
      </c>
      <c r="AE127" s="41">
        <f t="shared" si="63"/>
        <v>0</v>
      </c>
      <c r="AF127" s="41">
        <f t="shared" si="63"/>
        <v>0</v>
      </c>
      <c r="AG127" s="41">
        <f t="shared" si="63"/>
        <v>0</v>
      </c>
      <c r="AH127" s="41">
        <f t="shared" si="63"/>
        <v>0</v>
      </c>
      <c r="AI127" s="41">
        <f t="shared" si="63"/>
        <v>0</v>
      </c>
      <c r="AJ127" s="41">
        <f t="shared" si="63"/>
        <v>0</v>
      </c>
      <c r="AK127" s="41">
        <f t="shared" si="63"/>
        <v>0</v>
      </c>
      <c r="AL127" s="41">
        <f t="shared" si="63"/>
        <v>0</v>
      </c>
      <c r="AM127" s="41">
        <f t="shared" si="63"/>
        <v>0</v>
      </c>
      <c r="AN127" s="41">
        <f t="shared" si="63"/>
        <v>0</v>
      </c>
      <c r="AO127" s="27"/>
      <c r="AP127" s="28"/>
    </row>
    <row r="128" spans="1:42" s="26" customFormat="1" ht="15.75" customHeight="1" x14ac:dyDescent="0.25">
      <c r="A128" s="13"/>
      <c r="C128" s="26" t="s">
        <v>199</v>
      </c>
      <c r="D128" s="84"/>
      <c r="E128" s="98">
        <f>SUM(F128:AN128)</f>
        <v>1884.9235558240896</v>
      </c>
      <c r="F128" s="42">
        <f>+F126-F127</f>
        <v>0</v>
      </c>
      <c r="G128" s="42">
        <f t="shared" ref="G128:AN128" si="64">+G126-G127</f>
        <v>0</v>
      </c>
      <c r="H128" s="42">
        <f t="shared" si="64"/>
        <v>0</v>
      </c>
      <c r="I128" s="42">
        <f t="shared" si="64"/>
        <v>0</v>
      </c>
      <c r="J128" s="42">
        <f t="shared" si="64"/>
        <v>0</v>
      </c>
      <c r="K128" s="42">
        <f t="shared" si="64"/>
        <v>0</v>
      </c>
      <c r="L128" s="42">
        <f t="shared" si="64"/>
        <v>0</v>
      </c>
      <c r="M128" s="42">
        <f t="shared" si="64"/>
        <v>0</v>
      </c>
      <c r="N128" s="42">
        <f t="shared" si="64"/>
        <v>0</v>
      </c>
      <c r="O128" s="42">
        <f t="shared" si="64"/>
        <v>0</v>
      </c>
      <c r="P128" s="42">
        <f t="shared" si="64"/>
        <v>0</v>
      </c>
      <c r="Q128" s="42">
        <f t="shared" si="64"/>
        <v>0</v>
      </c>
      <c r="R128" s="42">
        <f t="shared" si="64"/>
        <v>0</v>
      </c>
      <c r="S128" s="42">
        <f t="shared" si="64"/>
        <v>0</v>
      </c>
      <c r="T128" s="42">
        <f t="shared" si="64"/>
        <v>0</v>
      </c>
      <c r="U128" s="42">
        <f t="shared" si="64"/>
        <v>0</v>
      </c>
      <c r="V128" s="42">
        <f t="shared" si="64"/>
        <v>351.67069058579727</v>
      </c>
      <c r="W128" s="42">
        <f t="shared" si="64"/>
        <v>348.59817995075332</v>
      </c>
      <c r="X128" s="42">
        <f t="shared" si="64"/>
        <v>304.35971735753026</v>
      </c>
      <c r="Y128" s="42">
        <f t="shared" si="64"/>
        <v>251.27356224566265</v>
      </c>
      <c r="Z128" s="42">
        <f t="shared" si="64"/>
        <v>201.44882715937044</v>
      </c>
      <c r="AA128" s="42">
        <f t="shared" si="64"/>
        <v>163.13941354799488</v>
      </c>
      <c r="AB128" s="42">
        <f t="shared" si="64"/>
        <v>130.70406828114423</v>
      </c>
      <c r="AC128" s="42">
        <f t="shared" si="64"/>
        <v>88.617041166877542</v>
      </c>
      <c r="AD128" s="42">
        <f t="shared" si="64"/>
        <v>38.540428574090662</v>
      </c>
      <c r="AE128" s="42">
        <f t="shared" si="64"/>
        <v>6.5716269548685577</v>
      </c>
      <c r="AF128" s="42">
        <f t="shared" si="64"/>
        <v>0</v>
      </c>
      <c r="AG128" s="42">
        <f t="shared" si="64"/>
        <v>0</v>
      </c>
      <c r="AH128" s="42">
        <f t="shared" si="64"/>
        <v>0</v>
      </c>
      <c r="AI128" s="42">
        <f t="shared" si="64"/>
        <v>0</v>
      </c>
      <c r="AJ128" s="42">
        <f t="shared" si="64"/>
        <v>0</v>
      </c>
      <c r="AK128" s="42">
        <f t="shared" si="64"/>
        <v>0</v>
      </c>
      <c r="AL128" s="42">
        <f t="shared" si="64"/>
        <v>0</v>
      </c>
      <c r="AM128" s="42">
        <f t="shared" si="64"/>
        <v>0</v>
      </c>
      <c r="AN128" s="42">
        <f t="shared" si="64"/>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161</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279</v>
      </c>
      <c r="D131" s="102"/>
      <c r="E131" s="99">
        <f>SUM(F131:AN131)</f>
        <v>30381.155514165901</v>
      </c>
      <c r="F131" s="37">
        <f t="shared" ref="F131:AN131" si="65">+F75-F76-F56-F62-F54-F128-F86-F87</f>
        <v>-333.76000000000005</v>
      </c>
      <c r="G131" s="37">
        <f t="shared" si="65"/>
        <v>0</v>
      </c>
      <c r="H131" s="37">
        <f t="shared" si="65"/>
        <v>0</v>
      </c>
      <c r="I131" s="37">
        <f t="shared" si="65"/>
        <v>0</v>
      </c>
      <c r="J131" s="37">
        <f t="shared" si="65"/>
        <v>0</v>
      </c>
      <c r="K131" s="37">
        <f t="shared" si="65"/>
        <v>0</v>
      </c>
      <c r="L131" s="37">
        <f t="shared" si="65"/>
        <v>0</v>
      </c>
      <c r="M131" s="37">
        <f t="shared" si="65"/>
        <v>0</v>
      </c>
      <c r="N131" s="37">
        <f t="shared" si="65"/>
        <v>-272.22299999999996</v>
      </c>
      <c r="O131" s="37">
        <f t="shared" si="65"/>
        <v>0</v>
      </c>
      <c r="P131" s="37">
        <f t="shared" si="65"/>
        <v>0</v>
      </c>
      <c r="Q131" s="37">
        <f t="shared" si="65"/>
        <v>0</v>
      </c>
      <c r="R131" s="37">
        <f t="shared" si="65"/>
        <v>0</v>
      </c>
      <c r="S131" s="37">
        <f t="shared" si="65"/>
        <v>-300.53685999999999</v>
      </c>
      <c r="T131" s="37">
        <f t="shared" si="65"/>
        <v>-1061.1262979999999</v>
      </c>
      <c r="U131" s="37">
        <f t="shared" si="65"/>
        <v>-841.82686307999995</v>
      </c>
      <c r="V131" s="37">
        <f t="shared" si="65"/>
        <v>-519.43185155004642</v>
      </c>
      <c r="W131" s="37">
        <f t="shared" si="65"/>
        <v>1680.2774288353987</v>
      </c>
      <c r="X131" s="37">
        <f t="shared" si="65"/>
        <v>3175.5566296923457</v>
      </c>
      <c r="Y131" s="37">
        <f t="shared" si="65"/>
        <v>3298.2411117452098</v>
      </c>
      <c r="Z131" s="37">
        <f t="shared" si="65"/>
        <v>3295.3033693408715</v>
      </c>
      <c r="AA131" s="37">
        <f t="shared" si="65"/>
        <v>3092.8331773072191</v>
      </c>
      <c r="AB131" s="37">
        <f t="shared" si="65"/>
        <v>3289.4282689432166</v>
      </c>
      <c r="AC131" s="37">
        <f t="shared" si="65"/>
        <v>3682.7770240426012</v>
      </c>
      <c r="AD131" s="37">
        <f t="shared" si="65"/>
        <v>3674.6886526306571</v>
      </c>
      <c r="AE131" s="37">
        <f t="shared" si="65"/>
        <v>3116.5362775860931</v>
      </c>
      <c r="AF131" s="37">
        <f t="shared" si="65"/>
        <v>2338.4782208147326</v>
      </c>
      <c r="AG131" s="37">
        <f t="shared" si="65"/>
        <v>1866.827578038994</v>
      </c>
      <c r="AH131" s="37">
        <f t="shared" si="65"/>
        <v>1199.1126478186079</v>
      </c>
      <c r="AI131" s="37">
        <f t="shared" si="65"/>
        <v>0</v>
      </c>
      <c r="AJ131" s="37">
        <f t="shared" si="65"/>
        <v>0</v>
      </c>
      <c r="AK131" s="37">
        <f t="shared" si="65"/>
        <v>0</v>
      </c>
      <c r="AL131" s="37">
        <f t="shared" si="65"/>
        <v>0</v>
      </c>
      <c r="AM131" s="37">
        <f t="shared" si="65"/>
        <v>0</v>
      </c>
      <c r="AN131" s="37">
        <f t="shared" si="65"/>
        <v>0</v>
      </c>
      <c r="AO131" s="47"/>
      <c r="AP131" s="50"/>
    </row>
    <row r="132" spans="1:42" s="26" customFormat="1" ht="15.75" customHeight="1" x14ac:dyDescent="0.25">
      <c r="A132" s="13"/>
      <c r="B132"/>
      <c r="C132" t="s">
        <v>280</v>
      </c>
      <c r="D132"/>
      <c r="E132" s="85"/>
      <c r="F132" s="5">
        <f t="shared" ref="F132:AN132" si="66">IF(F131&lt;0,F131,0)</f>
        <v>-333.76000000000005</v>
      </c>
      <c r="G132" s="5">
        <f t="shared" si="66"/>
        <v>0</v>
      </c>
      <c r="H132" s="5">
        <f t="shared" si="66"/>
        <v>0</v>
      </c>
      <c r="I132" s="5">
        <f t="shared" si="66"/>
        <v>0</v>
      </c>
      <c r="J132" s="5">
        <f t="shared" si="66"/>
        <v>0</v>
      </c>
      <c r="K132" s="5">
        <f t="shared" si="66"/>
        <v>0</v>
      </c>
      <c r="L132" s="5">
        <f t="shared" si="66"/>
        <v>0</v>
      </c>
      <c r="M132" s="5">
        <f t="shared" si="66"/>
        <v>0</v>
      </c>
      <c r="N132" s="5">
        <f t="shared" si="66"/>
        <v>-272.22299999999996</v>
      </c>
      <c r="O132" s="5">
        <f t="shared" si="66"/>
        <v>0</v>
      </c>
      <c r="P132" s="5">
        <f t="shared" si="66"/>
        <v>0</v>
      </c>
      <c r="Q132" s="5">
        <f t="shared" si="66"/>
        <v>0</v>
      </c>
      <c r="R132" s="5">
        <f t="shared" si="66"/>
        <v>0</v>
      </c>
      <c r="S132" s="5">
        <f t="shared" si="66"/>
        <v>-300.53685999999999</v>
      </c>
      <c r="T132" s="5">
        <f t="shared" si="66"/>
        <v>-1061.1262979999999</v>
      </c>
      <c r="U132" s="5">
        <f t="shared" si="66"/>
        <v>-841.82686307999995</v>
      </c>
      <c r="V132" s="5">
        <f t="shared" si="66"/>
        <v>-519.43185155004642</v>
      </c>
      <c r="W132" s="5">
        <f t="shared" si="66"/>
        <v>0</v>
      </c>
      <c r="X132" s="5">
        <f t="shared" si="66"/>
        <v>0</v>
      </c>
      <c r="Y132" s="5">
        <f t="shared" si="66"/>
        <v>0</v>
      </c>
      <c r="Z132" s="5">
        <f t="shared" si="66"/>
        <v>0</v>
      </c>
      <c r="AA132" s="5">
        <f t="shared" si="66"/>
        <v>0</v>
      </c>
      <c r="AB132" s="5">
        <f t="shared" si="66"/>
        <v>0</v>
      </c>
      <c r="AC132" s="5">
        <f t="shared" si="66"/>
        <v>0</v>
      </c>
      <c r="AD132" s="5">
        <f t="shared" si="66"/>
        <v>0</v>
      </c>
      <c r="AE132" s="5">
        <f t="shared" si="66"/>
        <v>0</v>
      </c>
      <c r="AF132" s="5">
        <f t="shared" si="66"/>
        <v>0</v>
      </c>
      <c r="AG132" s="5">
        <f t="shared" si="66"/>
        <v>0</v>
      </c>
      <c r="AH132" s="5">
        <f t="shared" si="66"/>
        <v>0</v>
      </c>
      <c r="AI132" s="5">
        <f t="shared" si="66"/>
        <v>0</v>
      </c>
      <c r="AJ132" s="5">
        <f t="shared" si="66"/>
        <v>0</v>
      </c>
      <c r="AK132" s="5">
        <f t="shared" si="66"/>
        <v>0</v>
      </c>
      <c r="AL132" s="5">
        <f t="shared" si="66"/>
        <v>0</v>
      </c>
      <c r="AM132" s="5">
        <f t="shared" si="66"/>
        <v>0</v>
      </c>
      <c r="AN132" s="5">
        <f t="shared" si="66"/>
        <v>0</v>
      </c>
      <c r="AO132" s="27"/>
      <c r="AP132" s="28"/>
    </row>
    <row r="133" spans="1:42" s="26" customFormat="1" ht="15.75" customHeight="1" x14ac:dyDescent="0.25">
      <c r="A133" s="13"/>
      <c r="B133"/>
      <c r="C133" t="s">
        <v>281</v>
      </c>
      <c r="D133"/>
      <c r="E133" s="119"/>
      <c r="F133" s="5">
        <f>+F132</f>
        <v>-333.76000000000005</v>
      </c>
      <c r="G133" s="5">
        <f t="shared" ref="G133:AN133" si="67">+G132+F135</f>
        <v>-333.76000000000005</v>
      </c>
      <c r="H133" s="5">
        <f t="shared" si="67"/>
        <v>-333.76000000000005</v>
      </c>
      <c r="I133" s="5">
        <f t="shared" si="67"/>
        <v>-333.76000000000005</v>
      </c>
      <c r="J133" s="5">
        <f t="shared" si="67"/>
        <v>-333.76000000000005</v>
      </c>
      <c r="K133" s="5">
        <f t="shared" si="67"/>
        <v>-333.76000000000005</v>
      </c>
      <c r="L133" s="5">
        <f t="shared" si="67"/>
        <v>-333.76000000000005</v>
      </c>
      <c r="M133" s="5">
        <f t="shared" si="67"/>
        <v>-333.76000000000005</v>
      </c>
      <c r="N133" s="5">
        <f t="shared" si="67"/>
        <v>-605.98299999999995</v>
      </c>
      <c r="O133" s="5">
        <f t="shared" si="67"/>
        <v>-605.98299999999995</v>
      </c>
      <c r="P133" s="5">
        <f t="shared" si="67"/>
        <v>-605.98299999999995</v>
      </c>
      <c r="Q133" s="5">
        <f t="shared" si="67"/>
        <v>-605.98299999999995</v>
      </c>
      <c r="R133" s="5">
        <f t="shared" si="67"/>
        <v>-605.98299999999995</v>
      </c>
      <c r="S133" s="5">
        <f t="shared" si="67"/>
        <v>-906.51985999999988</v>
      </c>
      <c r="T133" s="5">
        <f t="shared" si="67"/>
        <v>-1967.6461579999998</v>
      </c>
      <c r="U133" s="5">
        <f t="shared" si="67"/>
        <v>-2809.4730210799999</v>
      </c>
      <c r="V133" s="5">
        <f t="shared" si="67"/>
        <v>-3328.9048726300462</v>
      </c>
      <c r="W133" s="5">
        <f t="shared" si="67"/>
        <v>-3328.9048726300462</v>
      </c>
      <c r="X133" s="5">
        <f t="shared" si="67"/>
        <v>-1648.6274437946474</v>
      </c>
      <c r="Y133" s="5">
        <f t="shared" si="67"/>
        <v>0</v>
      </c>
      <c r="Z133" s="5">
        <f t="shared" si="67"/>
        <v>0</v>
      </c>
      <c r="AA133" s="5">
        <f t="shared" si="67"/>
        <v>0</v>
      </c>
      <c r="AB133" s="5">
        <f t="shared" si="67"/>
        <v>0</v>
      </c>
      <c r="AC133" s="5">
        <f t="shared" si="67"/>
        <v>0</v>
      </c>
      <c r="AD133" s="5">
        <f t="shared" si="67"/>
        <v>0</v>
      </c>
      <c r="AE133" s="5">
        <f t="shared" si="67"/>
        <v>0</v>
      </c>
      <c r="AF133" s="5">
        <f t="shared" si="67"/>
        <v>0</v>
      </c>
      <c r="AG133" s="5">
        <f t="shared" si="67"/>
        <v>0</v>
      </c>
      <c r="AH133" s="5">
        <f t="shared" si="67"/>
        <v>0</v>
      </c>
      <c r="AI133" s="5">
        <f t="shared" si="67"/>
        <v>0</v>
      </c>
      <c r="AJ133" s="5">
        <f t="shared" si="67"/>
        <v>0</v>
      </c>
      <c r="AK133" s="5">
        <f t="shared" si="67"/>
        <v>0</v>
      </c>
      <c r="AL133" s="5">
        <f t="shared" si="67"/>
        <v>0</v>
      </c>
      <c r="AM133" s="5">
        <f t="shared" si="67"/>
        <v>0</v>
      </c>
      <c r="AN133" s="5">
        <f t="shared" si="67"/>
        <v>0</v>
      </c>
      <c r="AO133" s="27"/>
      <c r="AP133" s="28"/>
    </row>
    <row r="134" spans="1:42" s="26" customFormat="1" ht="15.75" customHeight="1" x14ac:dyDescent="0.25">
      <c r="A134" s="13"/>
      <c r="B134"/>
      <c r="C134" t="s">
        <v>282</v>
      </c>
      <c r="D134"/>
      <c r="E134" s="119"/>
      <c r="F134" s="5">
        <f t="shared" ref="F134:AN134" si="68">IF(F131&lt;0,0,IF(F131&gt;-F133,F133,-F131))</f>
        <v>0</v>
      </c>
      <c r="G134" s="5">
        <f t="shared" si="68"/>
        <v>0</v>
      </c>
      <c r="H134" s="5">
        <f t="shared" si="68"/>
        <v>0</v>
      </c>
      <c r="I134" s="5">
        <f t="shared" si="68"/>
        <v>0</v>
      </c>
      <c r="J134" s="5">
        <f t="shared" si="68"/>
        <v>0</v>
      </c>
      <c r="K134" s="5">
        <f t="shared" si="68"/>
        <v>0</v>
      </c>
      <c r="L134" s="5">
        <f t="shared" si="68"/>
        <v>0</v>
      </c>
      <c r="M134" s="5">
        <f t="shared" si="68"/>
        <v>0</v>
      </c>
      <c r="N134" s="5">
        <f t="shared" si="68"/>
        <v>0</v>
      </c>
      <c r="O134" s="5">
        <f t="shared" si="68"/>
        <v>0</v>
      </c>
      <c r="P134" s="5">
        <f t="shared" si="68"/>
        <v>0</v>
      </c>
      <c r="Q134" s="5">
        <f t="shared" si="68"/>
        <v>0</v>
      </c>
      <c r="R134" s="5">
        <f t="shared" si="68"/>
        <v>0</v>
      </c>
      <c r="S134" s="5">
        <f t="shared" si="68"/>
        <v>0</v>
      </c>
      <c r="T134" s="5">
        <f t="shared" si="68"/>
        <v>0</v>
      </c>
      <c r="U134" s="5">
        <f t="shared" si="68"/>
        <v>0</v>
      </c>
      <c r="V134" s="5">
        <f t="shared" si="68"/>
        <v>0</v>
      </c>
      <c r="W134" s="5">
        <f t="shared" si="68"/>
        <v>-1680.2774288353987</v>
      </c>
      <c r="X134" s="5">
        <f t="shared" si="68"/>
        <v>-1648.6274437946474</v>
      </c>
      <c r="Y134" s="5">
        <f t="shared" si="68"/>
        <v>0</v>
      </c>
      <c r="Z134" s="5">
        <f t="shared" si="68"/>
        <v>0</v>
      </c>
      <c r="AA134" s="5">
        <f t="shared" si="68"/>
        <v>0</v>
      </c>
      <c r="AB134" s="5">
        <f t="shared" si="68"/>
        <v>0</v>
      </c>
      <c r="AC134" s="5">
        <f t="shared" si="68"/>
        <v>0</v>
      </c>
      <c r="AD134" s="5">
        <f t="shared" si="68"/>
        <v>0</v>
      </c>
      <c r="AE134" s="5">
        <f t="shared" si="68"/>
        <v>0</v>
      </c>
      <c r="AF134" s="5">
        <f t="shared" si="68"/>
        <v>0</v>
      </c>
      <c r="AG134" s="5">
        <f t="shared" si="68"/>
        <v>0</v>
      </c>
      <c r="AH134" s="5">
        <f t="shared" si="68"/>
        <v>0</v>
      </c>
      <c r="AI134" s="5">
        <f t="shared" si="68"/>
        <v>0</v>
      </c>
      <c r="AJ134" s="5">
        <f t="shared" si="68"/>
        <v>0</v>
      </c>
      <c r="AK134" s="5">
        <f t="shared" si="68"/>
        <v>0</v>
      </c>
      <c r="AL134" s="5">
        <f t="shared" si="68"/>
        <v>0</v>
      </c>
      <c r="AM134" s="5">
        <f t="shared" si="68"/>
        <v>0</v>
      </c>
      <c r="AN134" s="5">
        <f t="shared" si="68"/>
        <v>0</v>
      </c>
      <c r="AO134" s="27"/>
      <c r="AP134" s="28"/>
    </row>
    <row r="135" spans="1:42" s="26" customFormat="1" ht="15.75" customHeight="1" x14ac:dyDescent="0.25">
      <c r="A135" s="13"/>
      <c r="B135"/>
      <c r="C135" t="s">
        <v>204</v>
      </c>
      <c r="D135"/>
      <c r="E135" s="119"/>
      <c r="F135" s="5">
        <f t="shared" ref="F135:AN135" si="69">+F133-F134</f>
        <v>-333.76000000000005</v>
      </c>
      <c r="G135" s="5">
        <f t="shared" si="69"/>
        <v>-333.76000000000005</v>
      </c>
      <c r="H135" s="5">
        <f t="shared" si="69"/>
        <v>-333.76000000000005</v>
      </c>
      <c r="I135" s="5">
        <f t="shared" si="69"/>
        <v>-333.76000000000005</v>
      </c>
      <c r="J135" s="5">
        <f t="shared" si="69"/>
        <v>-333.76000000000005</v>
      </c>
      <c r="K135" s="5">
        <f t="shared" si="69"/>
        <v>-333.76000000000005</v>
      </c>
      <c r="L135" s="5">
        <f t="shared" si="69"/>
        <v>-333.76000000000005</v>
      </c>
      <c r="M135" s="5">
        <f t="shared" si="69"/>
        <v>-333.76000000000005</v>
      </c>
      <c r="N135" s="5">
        <f t="shared" si="69"/>
        <v>-605.98299999999995</v>
      </c>
      <c r="O135" s="5">
        <f t="shared" si="69"/>
        <v>-605.98299999999995</v>
      </c>
      <c r="P135" s="5">
        <f t="shared" si="69"/>
        <v>-605.98299999999995</v>
      </c>
      <c r="Q135" s="5">
        <f t="shared" si="69"/>
        <v>-605.98299999999995</v>
      </c>
      <c r="R135" s="5">
        <f t="shared" si="69"/>
        <v>-605.98299999999995</v>
      </c>
      <c r="S135" s="5">
        <f t="shared" si="69"/>
        <v>-906.51985999999988</v>
      </c>
      <c r="T135" s="5">
        <f t="shared" si="69"/>
        <v>-1967.6461579999998</v>
      </c>
      <c r="U135" s="5">
        <f t="shared" si="69"/>
        <v>-2809.4730210799999</v>
      </c>
      <c r="V135" s="5">
        <f t="shared" si="69"/>
        <v>-3328.9048726300462</v>
      </c>
      <c r="W135" s="5">
        <f t="shared" si="69"/>
        <v>-1648.6274437946474</v>
      </c>
      <c r="X135" s="5">
        <f t="shared" si="69"/>
        <v>0</v>
      </c>
      <c r="Y135" s="5">
        <f t="shared" si="69"/>
        <v>0</v>
      </c>
      <c r="Z135" s="5">
        <f t="shared" si="69"/>
        <v>0</v>
      </c>
      <c r="AA135" s="5">
        <f t="shared" si="69"/>
        <v>0</v>
      </c>
      <c r="AB135" s="5">
        <f t="shared" si="69"/>
        <v>0</v>
      </c>
      <c r="AC135" s="5">
        <f t="shared" si="69"/>
        <v>0</v>
      </c>
      <c r="AD135" s="5">
        <f t="shared" si="69"/>
        <v>0</v>
      </c>
      <c r="AE135" s="5">
        <f t="shared" si="69"/>
        <v>0</v>
      </c>
      <c r="AF135" s="5">
        <f t="shared" si="69"/>
        <v>0</v>
      </c>
      <c r="AG135" s="5">
        <f t="shared" si="69"/>
        <v>0</v>
      </c>
      <c r="AH135" s="5">
        <f t="shared" si="69"/>
        <v>0</v>
      </c>
      <c r="AI135" s="5">
        <f t="shared" si="69"/>
        <v>0</v>
      </c>
      <c r="AJ135" s="5">
        <f t="shared" si="69"/>
        <v>0</v>
      </c>
      <c r="AK135" s="5">
        <f t="shared" si="69"/>
        <v>0</v>
      </c>
      <c r="AL135" s="5">
        <f t="shared" si="69"/>
        <v>0</v>
      </c>
      <c r="AM135" s="5">
        <f t="shared" si="69"/>
        <v>0</v>
      </c>
      <c r="AN135" s="5">
        <f t="shared" si="69"/>
        <v>0</v>
      </c>
      <c r="AO135" s="27"/>
      <c r="AP135" s="28"/>
    </row>
    <row r="136" spans="1:42" s="128" customFormat="1" ht="15.75" customHeight="1" x14ac:dyDescent="0.25">
      <c r="C136" s="128" t="s">
        <v>283</v>
      </c>
      <c r="E136" s="98">
        <f>SUM(F136:AN136)</f>
        <v>30381.155514165901</v>
      </c>
      <c r="F136" s="97">
        <f t="shared" ref="F136:AN136" si="70">IF(F131&lt;0,0,F131+F134)</f>
        <v>0</v>
      </c>
      <c r="G136" s="97">
        <f t="shared" si="70"/>
        <v>0</v>
      </c>
      <c r="H136" s="97">
        <f t="shared" si="70"/>
        <v>0</v>
      </c>
      <c r="I136" s="97">
        <f t="shared" si="70"/>
        <v>0</v>
      </c>
      <c r="J136" s="97">
        <f t="shared" si="70"/>
        <v>0</v>
      </c>
      <c r="K136" s="97">
        <f t="shared" si="70"/>
        <v>0</v>
      </c>
      <c r="L136" s="97">
        <f t="shared" si="70"/>
        <v>0</v>
      </c>
      <c r="M136" s="97">
        <f t="shared" si="70"/>
        <v>0</v>
      </c>
      <c r="N136" s="97">
        <f t="shared" si="70"/>
        <v>0</v>
      </c>
      <c r="O136" s="97">
        <f t="shared" si="70"/>
        <v>0</v>
      </c>
      <c r="P136" s="97">
        <f t="shared" si="70"/>
        <v>0</v>
      </c>
      <c r="Q136" s="97">
        <f t="shared" si="70"/>
        <v>0</v>
      </c>
      <c r="R136" s="97">
        <f t="shared" si="70"/>
        <v>0</v>
      </c>
      <c r="S136" s="97">
        <f t="shared" si="70"/>
        <v>0</v>
      </c>
      <c r="T136" s="97">
        <f t="shared" si="70"/>
        <v>0</v>
      </c>
      <c r="U136" s="97">
        <f t="shared" si="70"/>
        <v>0</v>
      </c>
      <c r="V136" s="97">
        <f t="shared" si="70"/>
        <v>0</v>
      </c>
      <c r="W136" s="97">
        <f t="shared" si="70"/>
        <v>0</v>
      </c>
      <c r="X136" s="97">
        <f t="shared" si="70"/>
        <v>1526.9291858976983</v>
      </c>
      <c r="Y136" s="97">
        <f t="shared" si="70"/>
        <v>3298.2411117452098</v>
      </c>
      <c r="Z136" s="97">
        <f t="shared" si="70"/>
        <v>3295.3033693408715</v>
      </c>
      <c r="AA136" s="97">
        <f t="shared" si="70"/>
        <v>3092.8331773072191</v>
      </c>
      <c r="AB136" s="97">
        <f t="shared" si="70"/>
        <v>3289.4282689432166</v>
      </c>
      <c r="AC136" s="97">
        <f t="shared" si="70"/>
        <v>3682.7770240426012</v>
      </c>
      <c r="AD136" s="97">
        <f t="shared" si="70"/>
        <v>3674.6886526306571</v>
      </c>
      <c r="AE136" s="97">
        <f t="shared" si="70"/>
        <v>3116.5362775860931</v>
      </c>
      <c r="AF136" s="97">
        <f t="shared" si="70"/>
        <v>2338.4782208147326</v>
      </c>
      <c r="AG136" s="97">
        <f t="shared" si="70"/>
        <v>1866.827578038994</v>
      </c>
      <c r="AH136" s="97">
        <f t="shared" si="70"/>
        <v>1199.1126478186079</v>
      </c>
      <c r="AI136" s="97">
        <f t="shared" si="70"/>
        <v>0</v>
      </c>
      <c r="AJ136" s="97">
        <f t="shared" si="70"/>
        <v>0</v>
      </c>
      <c r="AK136" s="97">
        <f t="shared" si="70"/>
        <v>0</v>
      </c>
      <c r="AL136" s="97">
        <f t="shared" si="70"/>
        <v>0</v>
      </c>
      <c r="AM136" s="97">
        <f t="shared" si="70"/>
        <v>0</v>
      </c>
      <c r="AN136" s="97">
        <f t="shared" si="70"/>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159</v>
      </c>
      <c r="E138" s="85">
        <f>SUM(F138:AN138)</f>
        <v>595.70893165031168</v>
      </c>
      <c r="F138" s="41">
        <f>IF(F136&lt;0,0,0.0196078431372549*F136)</f>
        <v>0</v>
      </c>
      <c r="G138" s="41">
        <f t="shared" ref="G138:AN138" si="71">IF(G136&lt;0,0,0.0196078431372549*G136)</f>
        <v>0</v>
      </c>
      <c r="H138" s="41">
        <f t="shared" si="71"/>
        <v>0</v>
      </c>
      <c r="I138" s="41">
        <f t="shared" si="71"/>
        <v>0</v>
      </c>
      <c r="J138" s="41">
        <f t="shared" si="71"/>
        <v>0</v>
      </c>
      <c r="K138" s="41">
        <f t="shared" si="71"/>
        <v>0</v>
      </c>
      <c r="L138" s="41">
        <f t="shared" si="71"/>
        <v>0</v>
      </c>
      <c r="M138" s="41">
        <f t="shared" si="71"/>
        <v>0</v>
      </c>
      <c r="N138" s="41">
        <f t="shared" si="71"/>
        <v>0</v>
      </c>
      <c r="O138" s="41">
        <f t="shared" si="71"/>
        <v>0</v>
      </c>
      <c r="P138" s="41">
        <f t="shared" si="71"/>
        <v>0</v>
      </c>
      <c r="Q138" s="41">
        <f t="shared" si="71"/>
        <v>0</v>
      </c>
      <c r="R138" s="41">
        <f t="shared" si="71"/>
        <v>0</v>
      </c>
      <c r="S138" s="41">
        <f t="shared" si="71"/>
        <v>0</v>
      </c>
      <c r="T138" s="41">
        <f t="shared" si="71"/>
        <v>0</v>
      </c>
      <c r="U138" s="41">
        <f t="shared" si="71"/>
        <v>0</v>
      </c>
      <c r="V138" s="41">
        <f t="shared" si="71"/>
        <v>0</v>
      </c>
      <c r="W138" s="41">
        <f t="shared" si="71"/>
        <v>0</v>
      </c>
      <c r="X138" s="41">
        <f t="shared" si="71"/>
        <v>29.939787958778396</v>
      </c>
      <c r="Y138" s="41">
        <f t="shared" si="71"/>
        <v>64.671394347945295</v>
      </c>
      <c r="Z138" s="41">
        <f t="shared" si="71"/>
        <v>64.613791555703358</v>
      </c>
      <c r="AA138" s="41">
        <f t="shared" si="71"/>
        <v>60.643787790337626</v>
      </c>
      <c r="AB138" s="41">
        <f t="shared" si="71"/>
        <v>64.498593508690519</v>
      </c>
      <c r="AC138" s="41">
        <f t="shared" si="71"/>
        <v>72.211314196913747</v>
      </c>
      <c r="AD138" s="41">
        <f t="shared" si="71"/>
        <v>72.052718679032495</v>
      </c>
      <c r="AE138" s="41">
        <f t="shared" si="71"/>
        <v>61.108554462472412</v>
      </c>
      <c r="AF138" s="41">
        <f t="shared" si="71"/>
        <v>45.852514133622208</v>
      </c>
      <c r="AG138" s="41">
        <f t="shared" si="71"/>
        <v>36.604462314490078</v>
      </c>
      <c r="AH138" s="41">
        <f t="shared" si="71"/>
        <v>23.512012702325645</v>
      </c>
      <c r="AI138" s="41">
        <f t="shared" si="71"/>
        <v>0</v>
      </c>
      <c r="AJ138" s="41">
        <f t="shared" si="71"/>
        <v>0</v>
      </c>
      <c r="AK138" s="41">
        <f t="shared" si="71"/>
        <v>0</v>
      </c>
      <c r="AL138" s="41">
        <f t="shared" si="71"/>
        <v>0</v>
      </c>
      <c r="AM138" s="41">
        <f t="shared" si="71"/>
        <v>0</v>
      </c>
      <c r="AN138" s="41">
        <f t="shared" si="71"/>
        <v>0</v>
      </c>
      <c r="AO138" s="32"/>
      <c r="AP138" s="28"/>
    </row>
    <row r="139" spans="1:42" ht="15.75" customHeight="1" x14ac:dyDescent="0.25">
      <c r="C139" s="20" t="s">
        <v>160</v>
      </c>
      <c r="E139" s="98">
        <f>SUM(F139:AN139)</f>
        <v>29785.446582515589</v>
      </c>
      <c r="F139" s="53">
        <f>+F136-F138</f>
        <v>0</v>
      </c>
      <c r="G139" s="53">
        <f t="shared" ref="G139:AN139" si="72">+G136-G138</f>
        <v>0</v>
      </c>
      <c r="H139" s="53">
        <f t="shared" si="72"/>
        <v>0</v>
      </c>
      <c r="I139" s="53">
        <f t="shared" si="72"/>
        <v>0</v>
      </c>
      <c r="J139" s="53">
        <f t="shared" si="72"/>
        <v>0</v>
      </c>
      <c r="K139" s="53">
        <f t="shared" si="72"/>
        <v>0</v>
      </c>
      <c r="L139" s="53">
        <f t="shared" si="72"/>
        <v>0</v>
      </c>
      <c r="M139" s="53">
        <f t="shared" si="72"/>
        <v>0</v>
      </c>
      <c r="N139" s="53">
        <f t="shared" si="72"/>
        <v>0</v>
      </c>
      <c r="O139" s="53">
        <f t="shared" si="72"/>
        <v>0</v>
      </c>
      <c r="P139" s="53">
        <f t="shared" si="72"/>
        <v>0</v>
      </c>
      <c r="Q139" s="53">
        <f t="shared" si="72"/>
        <v>0</v>
      </c>
      <c r="R139" s="53">
        <f t="shared" si="72"/>
        <v>0</v>
      </c>
      <c r="S139" s="53">
        <f t="shared" si="72"/>
        <v>0</v>
      </c>
      <c r="T139" s="53">
        <f t="shared" si="72"/>
        <v>0</v>
      </c>
      <c r="U139" s="53">
        <f t="shared" si="72"/>
        <v>0</v>
      </c>
      <c r="V139" s="53">
        <f t="shared" si="72"/>
        <v>0</v>
      </c>
      <c r="W139" s="53">
        <f t="shared" si="72"/>
        <v>0</v>
      </c>
      <c r="X139" s="53">
        <f t="shared" si="72"/>
        <v>1496.9893979389199</v>
      </c>
      <c r="Y139" s="53">
        <f t="shared" si="72"/>
        <v>3233.5697173972644</v>
      </c>
      <c r="Z139" s="53">
        <f t="shared" si="72"/>
        <v>3230.6895777851682</v>
      </c>
      <c r="AA139" s="53">
        <f t="shared" si="72"/>
        <v>3032.1893895168814</v>
      </c>
      <c r="AB139" s="53">
        <f t="shared" si="72"/>
        <v>3224.929675434526</v>
      </c>
      <c r="AC139" s="53">
        <f t="shared" si="72"/>
        <v>3610.5657098456873</v>
      </c>
      <c r="AD139" s="53">
        <f t="shared" si="72"/>
        <v>3602.6359339516248</v>
      </c>
      <c r="AE139" s="53">
        <f t="shared" si="72"/>
        <v>3055.4277231236206</v>
      </c>
      <c r="AF139" s="53">
        <f t="shared" si="72"/>
        <v>2292.6257066811104</v>
      </c>
      <c r="AG139" s="53">
        <f t="shared" si="72"/>
        <v>1830.2231157245039</v>
      </c>
      <c r="AH139" s="53">
        <f t="shared" si="72"/>
        <v>1175.6006351162823</v>
      </c>
      <c r="AI139" s="53">
        <f t="shared" si="72"/>
        <v>0</v>
      </c>
      <c r="AJ139" s="53">
        <f t="shared" si="72"/>
        <v>0</v>
      </c>
      <c r="AK139" s="53">
        <f t="shared" si="72"/>
        <v>0</v>
      </c>
      <c r="AL139" s="53">
        <f t="shared" si="72"/>
        <v>0</v>
      </c>
      <c r="AM139" s="53">
        <f t="shared" si="72"/>
        <v>0</v>
      </c>
      <c r="AN139" s="53">
        <f t="shared" si="72"/>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162</v>
      </c>
      <c r="D141" s="93">
        <f>+Dashboard!H34</f>
        <v>0.5</v>
      </c>
      <c r="E141" s="85">
        <f>SUM(F141:AN141)</f>
        <v>4222.6328128826253</v>
      </c>
      <c r="F141" s="41">
        <f t="shared" ref="F141:AN141" si="73">+F65*$D141</f>
        <v>0</v>
      </c>
      <c r="G141" s="41">
        <f t="shared" si="73"/>
        <v>0</v>
      </c>
      <c r="H141" s="41">
        <f t="shared" si="73"/>
        <v>0</v>
      </c>
      <c r="I141" s="41">
        <f t="shared" si="73"/>
        <v>0</v>
      </c>
      <c r="J141" s="41">
        <f t="shared" si="73"/>
        <v>0</v>
      </c>
      <c r="K141" s="41">
        <f t="shared" si="73"/>
        <v>0</v>
      </c>
      <c r="L141" s="41">
        <f t="shared" si="73"/>
        <v>0</v>
      </c>
      <c r="M141" s="41">
        <f t="shared" si="73"/>
        <v>0</v>
      </c>
      <c r="N141" s="41">
        <f t="shared" si="73"/>
        <v>0</v>
      </c>
      <c r="O141" s="41">
        <f t="shared" si="73"/>
        <v>0</v>
      </c>
      <c r="P141" s="41">
        <f t="shared" si="73"/>
        <v>0</v>
      </c>
      <c r="Q141" s="41">
        <f t="shared" si="73"/>
        <v>0</v>
      </c>
      <c r="R141" s="41">
        <f t="shared" si="73"/>
        <v>0</v>
      </c>
      <c r="S141" s="41">
        <f t="shared" si="73"/>
        <v>501.67540799999995</v>
      </c>
      <c r="T141" s="41">
        <f t="shared" si="73"/>
        <v>1771.3000943999998</v>
      </c>
      <c r="U141" s="41">
        <f t="shared" si="73"/>
        <v>1405.2314082239998</v>
      </c>
      <c r="V141" s="41">
        <f t="shared" si="73"/>
        <v>286.66720727769598</v>
      </c>
      <c r="W141" s="41">
        <f t="shared" si="73"/>
        <v>0</v>
      </c>
      <c r="X141" s="41">
        <f t="shared" si="73"/>
        <v>0</v>
      </c>
      <c r="Y141" s="41">
        <f t="shared" si="73"/>
        <v>0</v>
      </c>
      <c r="Z141" s="41">
        <f t="shared" si="73"/>
        <v>32.614200255754973</v>
      </c>
      <c r="AA141" s="41">
        <f t="shared" si="73"/>
        <v>115.15321474916563</v>
      </c>
      <c r="AB141" s="41">
        <f t="shared" si="73"/>
        <v>91.354883701004738</v>
      </c>
      <c r="AC141" s="41">
        <f t="shared" si="73"/>
        <v>18.636396275004966</v>
      </c>
      <c r="AD141" s="41">
        <f t="shared" si="73"/>
        <v>0</v>
      </c>
      <c r="AE141" s="41">
        <f t="shared" si="73"/>
        <v>0</v>
      </c>
      <c r="AF141" s="41">
        <f t="shared" si="73"/>
        <v>0</v>
      </c>
      <c r="AG141" s="41">
        <f t="shared" si="73"/>
        <v>0</v>
      </c>
      <c r="AH141" s="41">
        <f t="shared" si="73"/>
        <v>0</v>
      </c>
      <c r="AI141" s="41">
        <f t="shared" si="73"/>
        <v>0</v>
      </c>
      <c r="AJ141" s="41">
        <f t="shared" si="73"/>
        <v>0</v>
      </c>
      <c r="AK141" s="41">
        <f t="shared" si="73"/>
        <v>0</v>
      </c>
      <c r="AL141" s="41">
        <f t="shared" si="73"/>
        <v>0</v>
      </c>
      <c r="AM141" s="41">
        <f t="shared" si="73"/>
        <v>0</v>
      </c>
      <c r="AN141" s="41">
        <f t="shared" si="73"/>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192</v>
      </c>
      <c r="D143" s="116"/>
      <c r="E143" s="99">
        <f>SUM(F143:AN143)</f>
        <v>24879.43981367067</v>
      </c>
      <c r="F143" s="41">
        <f>MAX(0.85*(F139)-F141*1.7,0)</f>
        <v>0</v>
      </c>
      <c r="G143" s="41">
        <f t="shared" ref="G143:AN143" si="74">MAX(0.85*(G139)-G141*1.7,0)</f>
        <v>0</v>
      </c>
      <c r="H143" s="41">
        <f t="shared" si="74"/>
        <v>0</v>
      </c>
      <c r="I143" s="41">
        <f t="shared" si="74"/>
        <v>0</v>
      </c>
      <c r="J143" s="41">
        <f t="shared" si="74"/>
        <v>0</v>
      </c>
      <c r="K143" s="41">
        <f t="shared" si="74"/>
        <v>0</v>
      </c>
      <c r="L143" s="41">
        <f t="shared" si="74"/>
        <v>0</v>
      </c>
      <c r="M143" s="41">
        <f t="shared" si="74"/>
        <v>0</v>
      </c>
      <c r="N143" s="41">
        <f t="shared" si="74"/>
        <v>0</v>
      </c>
      <c r="O143" s="41">
        <f>MAX(0.85*(O139)-O141*1.7,0)</f>
        <v>0</v>
      </c>
      <c r="P143" s="41">
        <f t="shared" si="74"/>
        <v>0</v>
      </c>
      <c r="Q143" s="41">
        <f t="shared" si="74"/>
        <v>0</v>
      </c>
      <c r="R143" s="41">
        <f t="shared" si="74"/>
        <v>0</v>
      </c>
      <c r="S143" s="41">
        <f t="shared" si="74"/>
        <v>0</v>
      </c>
      <c r="T143" s="41">
        <f t="shared" si="74"/>
        <v>0</v>
      </c>
      <c r="U143" s="41">
        <f t="shared" si="74"/>
        <v>0</v>
      </c>
      <c r="V143" s="41">
        <f t="shared" si="74"/>
        <v>0</v>
      </c>
      <c r="W143" s="41">
        <f t="shared" si="74"/>
        <v>0</v>
      </c>
      <c r="X143" s="41">
        <f t="shared" si="74"/>
        <v>1272.4409882480818</v>
      </c>
      <c r="Y143" s="41">
        <f t="shared" si="74"/>
        <v>2748.5342597876747</v>
      </c>
      <c r="Z143" s="41">
        <f t="shared" si="74"/>
        <v>2690.6420006826093</v>
      </c>
      <c r="AA143" s="41">
        <f t="shared" si="74"/>
        <v>2381.6005160157674</v>
      </c>
      <c r="AB143" s="41">
        <f t="shared" si="74"/>
        <v>2585.8869218276391</v>
      </c>
      <c r="AC143" s="41">
        <f t="shared" si="74"/>
        <v>3037.2989797013256</v>
      </c>
      <c r="AD143" s="41">
        <f t="shared" si="74"/>
        <v>3062.2405438588812</v>
      </c>
      <c r="AE143" s="41">
        <f t="shared" si="74"/>
        <v>2597.1135646550774</v>
      </c>
      <c r="AF143" s="41">
        <f t="shared" si="74"/>
        <v>1948.7318506789438</v>
      </c>
      <c r="AG143" s="41">
        <f t="shared" si="74"/>
        <v>1555.6896483658284</v>
      </c>
      <c r="AH143" s="41">
        <f t="shared" si="74"/>
        <v>999.26053984883993</v>
      </c>
      <c r="AI143" s="41">
        <f t="shared" si="74"/>
        <v>0</v>
      </c>
      <c r="AJ143" s="41">
        <f t="shared" si="74"/>
        <v>0</v>
      </c>
      <c r="AK143" s="41">
        <f t="shared" si="74"/>
        <v>0</v>
      </c>
      <c r="AL143" s="41">
        <f t="shared" si="74"/>
        <v>0</v>
      </c>
      <c r="AM143" s="41">
        <f t="shared" si="74"/>
        <v>0</v>
      </c>
      <c r="AN143" s="41">
        <f t="shared" si="74"/>
        <v>0</v>
      </c>
      <c r="AO143" s="47"/>
      <c r="AP143" s="117"/>
    </row>
    <row r="144" spans="1:42" s="49" customFormat="1" ht="15.75" customHeight="1" x14ac:dyDescent="0.25">
      <c r="A144" s="48"/>
      <c r="B144" s="48"/>
      <c r="C144" s="43" t="s">
        <v>164</v>
      </c>
      <c r="D144" s="102"/>
      <c r="E144" s="99">
        <f>SUM(F144:AN144)</f>
        <v>57007.757776307386</v>
      </c>
      <c r="F144" s="41">
        <f>(F103+F141+F70)</f>
        <v>0</v>
      </c>
      <c r="G144" s="41">
        <f t="shared" ref="G144:AN144" si="75">(G103+G141+G70+F145)</f>
        <v>0</v>
      </c>
      <c r="H144" s="41">
        <f t="shared" si="75"/>
        <v>0</v>
      </c>
      <c r="I144" s="41">
        <f t="shared" si="75"/>
        <v>0</v>
      </c>
      <c r="J144" s="41">
        <f t="shared" si="75"/>
        <v>0</v>
      </c>
      <c r="K144" s="41">
        <f t="shared" si="75"/>
        <v>0</v>
      </c>
      <c r="L144" s="41">
        <f t="shared" si="75"/>
        <v>0</v>
      </c>
      <c r="M144" s="41">
        <f t="shared" si="75"/>
        <v>0</v>
      </c>
      <c r="N144" s="41">
        <f t="shared" si="75"/>
        <v>0</v>
      </c>
      <c r="O144" s="41">
        <f t="shared" si="75"/>
        <v>0</v>
      </c>
      <c r="P144" s="41">
        <f t="shared" si="75"/>
        <v>0</v>
      </c>
      <c r="Q144" s="41">
        <f t="shared" si="75"/>
        <v>0</v>
      </c>
      <c r="R144" s="41">
        <f t="shared" si="75"/>
        <v>0</v>
      </c>
      <c r="S144" s="41">
        <f t="shared" si="75"/>
        <v>501.67540799999995</v>
      </c>
      <c r="T144" s="41">
        <f t="shared" si="75"/>
        <v>2272.9755023999996</v>
      </c>
      <c r="U144" s="41">
        <f t="shared" si="75"/>
        <v>3678.2069106239996</v>
      </c>
      <c r="V144" s="41">
        <f t="shared" si="75"/>
        <v>5564.2171260079849</v>
      </c>
      <c r="W144" s="41">
        <f t="shared" si="75"/>
        <v>7201.1864610806379</v>
      </c>
      <c r="X144" s="41">
        <f t="shared" si="75"/>
        <v>8865.3335270309744</v>
      </c>
      <c r="Y144" s="41">
        <f t="shared" si="75"/>
        <v>9258.9437874782925</v>
      </c>
      <c r="Z144" s="41">
        <f t="shared" si="75"/>
        <v>8224.3259933528716</v>
      </c>
      <c r="AA144" s="41">
        <f t="shared" si="75"/>
        <v>5792.8529625236506</v>
      </c>
      <c r="AB144" s="41">
        <f t="shared" si="75"/>
        <v>3686.3119329539973</v>
      </c>
      <c r="AC144" s="41">
        <f t="shared" si="75"/>
        <v>1314.1627253677998</v>
      </c>
      <c r="AD144" s="41">
        <f t="shared" si="75"/>
        <v>196.11429866996411</v>
      </c>
      <c r="AE144" s="41">
        <f t="shared" si="75"/>
        <v>175.8580300678907</v>
      </c>
      <c r="AF144" s="41">
        <f t="shared" si="75"/>
        <v>119.33426546458088</v>
      </c>
      <c r="AG144" s="41">
        <f t="shared" si="75"/>
        <v>81.584353610761895</v>
      </c>
      <c r="AH144" s="41">
        <f t="shared" si="75"/>
        <v>74.674491673979119</v>
      </c>
      <c r="AI144" s="41">
        <f t="shared" si="75"/>
        <v>1.1368683772161603E-13</v>
      </c>
      <c r="AJ144" s="41">
        <f t="shared" si="75"/>
        <v>1.1368683772161603E-13</v>
      </c>
      <c r="AK144" s="41">
        <f t="shared" si="75"/>
        <v>1.1368683772161603E-13</v>
      </c>
      <c r="AL144" s="41">
        <f t="shared" si="75"/>
        <v>1.1368683772161603E-13</v>
      </c>
      <c r="AM144" s="41">
        <f t="shared" si="75"/>
        <v>1.1368683772161603E-13</v>
      </c>
      <c r="AN144" s="41">
        <f t="shared" si="75"/>
        <v>1.1368683772161603E-13</v>
      </c>
      <c r="AO144" s="47"/>
      <c r="AP144" s="50"/>
    </row>
    <row r="145" spans="1:42" s="54" customFormat="1" ht="15.75" customHeight="1" x14ac:dyDescent="0.25">
      <c r="A145" s="115"/>
      <c r="B145" s="115"/>
      <c r="C145" s="20" t="s">
        <v>165</v>
      </c>
      <c r="D145" s="116"/>
      <c r="E145" s="189">
        <f>SUM(F145:AN145)</f>
        <v>43366.924924890634</v>
      </c>
      <c r="F145" s="42">
        <f>+IF(F143&lt;F144,F144-F143,0)</f>
        <v>0</v>
      </c>
      <c r="G145" s="42">
        <f t="shared" ref="G145:AN145" si="76">+IF(G143&lt;G144,G144-G143,0)</f>
        <v>0</v>
      </c>
      <c r="H145" s="42">
        <f t="shared" si="76"/>
        <v>0</v>
      </c>
      <c r="I145" s="42">
        <f t="shared" si="76"/>
        <v>0</v>
      </c>
      <c r="J145" s="42">
        <f t="shared" si="76"/>
        <v>0</v>
      </c>
      <c r="K145" s="42">
        <f t="shared" si="76"/>
        <v>0</v>
      </c>
      <c r="L145" s="42">
        <f t="shared" si="76"/>
        <v>0</v>
      </c>
      <c r="M145" s="42">
        <f t="shared" si="76"/>
        <v>0</v>
      </c>
      <c r="N145" s="42">
        <f t="shared" si="76"/>
        <v>0</v>
      </c>
      <c r="O145" s="42">
        <f t="shared" si="76"/>
        <v>0</v>
      </c>
      <c r="P145" s="42">
        <f t="shared" si="76"/>
        <v>0</v>
      </c>
      <c r="Q145" s="42">
        <f t="shared" si="76"/>
        <v>0</v>
      </c>
      <c r="R145" s="42">
        <f t="shared" si="76"/>
        <v>0</v>
      </c>
      <c r="S145" s="42">
        <f t="shared" si="76"/>
        <v>501.67540799999995</v>
      </c>
      <c r="T145" s="42">
        <f t="shared" si="76"/>
        <v>2272.9755023999996</v>
      </c>
      <c r="U145" s="42">
        <f t="shared" si="76"/>
        <v>3678.2069106239996</v>
      </c>
      <c r="V145" s="42">
        <f t="shared" si="76"/>
        <v>5564.2171260079849</v>
      </c>
      <c r="W145" s="42">
        <f t="shared" si="76"/>
        <v>7201.1864610806379</v>
      </c>
      <c r="X145" s="42">
        <f t="shared" si="76"/>
        <v>7592.8925387828931</v>
      </c>
      <c r="Y145" s="42">
        <f t="shared" si="76"/>
        <v>6510.4095276906173</v>
      </c>
      <c r="Z145" s="42">
        <f t="shared" si="76"/>
        <v>5533.6839926702623</v>
      </c>
      <c r="AA145" s="42">
        <f t="shared" si="76"/>
        <v>3411.2524465078832</v>
      </c>
      <c r="AB145" s="42">
        <f t="shared" si="76"/>
        <v>1100.4250111263582</v>
      </c>
      <c r="AC145" s="42">
        <f t="shared" si="76"/>
        <v>0</v>
      </c>
      <c r="AD145" s="42">
        <f t="shared" si="76"/>
        <v>0</v>
      </c>
      <c r="AE145" s="42">
        <f t="shared" si="76"/>
        <v>0</v>
      </c>
      <c r="AF145" s="42">
        <f t="shared" si="76"/>
        <v>0</v>
      </c>
      <c r="AG145" s="42">
        <f t="shared" si="76"/>
        <v>0</v>
      </c>
      <c r="AH145" s="42">
        <f t="shared" si="76"/>
        <v>0</v>
      </c>
      <c r="AI145" s="42">
        <f t="shared" si="76"/>
        <v>1.1368683772161603E-13</v>
      </c>
      <c r="AJ145" s="42">
        <f t="shared" si="76"/>
        <v>1.1368683772161603E-13</v>
      </c>
      <c r="AK145" s="42">
        <f t="shared" si="76"/>
        <v>1.1368683772161603E-13</v>
      </c>
      <c r="AL145" s="42">
        <f t="shared" si="76"/>
        <v>1.1368683772161603E-13</v>
      </c>
      <c r="AM145" s="42">
        <f t="shared" si="76"/>
        <v>1.1368683772161603E-13</v>
      </c>
      <c r="AN145" s="161">
        <f t="shared" si="76"/>
        <v>1.1368683772161603E-13</v>
      </c>
      <c r="AO145" s="47"/>
      <c r="AP145" s="117"/>
    </row>
    <row r="146" spans="1:42" s="116" customFormat="1" ht="15.75" customHeight="1" x14ac:dyDescent="0.25">
      <c r="A146" s="162"/>
      <c r="B146" s="162"/>
      <c r="C146" s="20" t="s">
        <v>166</v>
      </c>
      <c r="E146" s="99">
        <f>SUM(F146:AN146)</f>
        <v>13640.83285141675</v>
      </c>
      <c r="F146" s="163">
        <f>MIN(F143,F144)</f>
        <v>0</v>
      </c>
      <c r="G146" s="163">
        <f t="shared" ref="G146:AN146" si="77">MIN(G143,G144)</f>
        <v>0</v>
      </c>
      <c r="H146" s="163">
        <f t="shared" si="77"/>
        <v>0</v>
      </c>
      <c r="I146" s="163">
        <f t="shared" si="77"/>
        <v>0</v>
      </c>
      <c r="J146" s="163">
        <f t="shared" si="77"/>
        <v>0</v>
      </c>
      <c r="K146" s="163">
        <f t="shared" si="77"/>
        <v>0</v>
      </c>
      <c r="L146" s="163">
        <f t="shared" si="77"/>
        <v>0</v>
      </c>
      <c r="M146" s="163">
        <f t="shared" si="77"/>
        <v>0</v>
      </c>
      <c r="N146" s="163">
        <f t="shared" si="77"/>
        <v>0</v>
      </c>
      <c r="O146" s="163">
        <f t="shared" si="77"/>
        <v>0</v>
      </c>
      <c r="P146" s="163">
        <f t="shared" si="77"/>
        <v>0</v>
      </c>
      <c r="Q146" s="163">
        <f t="shared" si="77"/>
        <v>0</v>
      </c>
      <c r="R146" s="163">
        <f t="shared" si="77"/>
        <v>0</v>
      </c>
      <c r="S146" s="163">
        <f t="shared" si="77"/>
        <v>0</v>
      </c>
      <c r="T146" s="163">
        <f t="shared" si="77"/>
        <v>0</v>
      </c>
      <c r="U146" s="163">
        <f t="shared" si="77"/>
        <v>0</v>
      </c>
      <c r="V146" s="163">
        <f t="shared" si="77"/>
        <v>0</v>
      </c>
      <c r="W146" s="163">
        <f t="shared" si="77"/>
        <v>0</v>
      </c>
      <c r="X146" s="163">
        <f t="shared" si="77"/>
        <v>1272.4409882480818</v>
      </c>
      <c r="Y146" s="163">
        <f t="shared" si="77"/>
        <v>2748.5342597876747</v>
      </c>
      <c r="Z146" s="163">
        <f t="shared" si="77"/>
        <v>2690.6420006826093</v>
      </c>
      <c r="AA146" s="163">
        <f t="shared" si="77"/>
        <v>2381.6005160157674</v>
      </c>
      <c r="AB146" s="163">
        <f t="shared" si="77"/>
        <v>2585.8869218276391</v>
      </c>
      <c r="AC146" s="163">
        <f t="shared" si="77"/>
        <v>1314.1627253677998</v>
      </c>
      <c r="AD146" s="163">
        <f t="shared" si="77"/>
        <v>196.11429866996411</v>
      </c>
      <c r="AE146" s="163">
        <f t="shared" si="77"/>
        <v>175.8580300678907</v>
      </c>
      <c r="AF146" s="163">
        <f t="shared" si="77"/>
        <v>119.33426546458088</v>
      </c>
      <c r="AG146" s="163">
        <f t="shared" si="77"/>
        <v>81.584353610761895</v>
      </c>
      <c r="AH146" s="163">
        <f t="shared" si="77"/>
        <v>74.674491673979119</v>
      </c>
      <c r="AI146" s="163">
        <f t="shared" si="77"/>
        <v>0</v>
      </c>
      <c r="AJ146" s="163">
        <f t="shared" si="77"/>
        <v>0</v>
      </c>
      <c r="AK146" s="163">
        <f t="shared" si="77"/>
        <v>0</v>
      </c>
      <c r="AL146" s="163">
        <f t="shared" si="77"/>
        <v>0</v>
      </c>
      <c r="AM146" s="163">
        <f t="shared" si="77"/>
        <v>0</v>
      </c>
      <c r="AN146" s="164">
        <f t="shared" si="77"/>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167</v>
      </c>
      <c r="D148" s="116"/>
      <c r="E148" s="99">
        <f>SUM(F148:AN148)</f>
        <v>16144.61373109884</v>
      </c>
      <c r="F148" s="41">
        <f>+F139-F146</f>
        <v>0</v>
      </c>
      <c r="G148" s="41">
        <f t="shared" ref="G148:AM148" si="78">+G139-G146</f>
        <v>0</v>
      </c>
      <c r="H148" s="41">
        <f t="shared" si="78"/>
        <v>0</v>
      </c>
      <c r="I148" s="41">
        <f t="shared" si="78"/>
        <v>0</v>
      </c>
      <c r="J148" s="41">
        <f t="shared" si="78"/>
        <v>0</v>
      </c>
      <c r="K148" s="41">
        <f t="shared" si="78"/>
        <v>0</v>
      </c>
      <c r="L148" s="41">
        <f t="shared" si="78"/>
        <v>0</v>
      </c>
      <c r="M148" s="41">
        <f t="shared" si="78"/>
        <v>0</v>
      </c>
      <c r="N148" s="41">
        <f t="shared" si="78"/>
        <v>0</v>
      </c>
      <c r="O148" s="41">
        <f t="shared" si="78"/>
        <v>0</v>
      </c>
      <c r="P148" s="41">
        <f t="shared" si="78"/>
        <v>0</v>
      </c>
      <c r="Q148" s="41">
        <f t="shared" si="78"/>
        <v>0</v>
      </c>
      <c r="R148" s="41">
        <f t="shared" si="78"/>
        <v>0</v>
      </c>
      <c r="S148" s="41">
        <f t="shared" si="78"/>
        <v>0</v>
      </c>
      <c r="T148" s="41">
        <f t="shared" si="78"/>
        <v>0</v>
      </c>
      <c r="U148" s="41">
        <f t="shared" si="78"/>
        <v>0</v>
      </c>
      <c r="V148" s="41">
        <f t="shared" si="78"/>
        <v>0</v>
      </c>
      <c r="W148" s="41">
        <f t="shared" si="78"/>
        <v>0</v>
      </c>
      <c r="X148" s="41">
        <f t="shared" si="78"/>
        <v>224.54840969083807</v>
      </c>
      <c r="Y148" s="41">
        <f t="shared" si="78"/>
        <v>485.03545760958968</v>
      </c>
      <c r="Z148" s="41">
        <f t="shared" si="78"/>
        <v>540.04757710255899</v>
      </c>
      <c r="AA148" s="41">
        <f t="shared" si="78"/>
        <v>650.58887350111399</v>
      </c>
      <c r="AB148" s="41">
        <f t="shared" si="78"/>
        <v>639.04275360688689</v>
      </c>
      <c r="AC148" s="41">
        <f t="shared" si="78"/>
        <v>2296.4029844778875</v>
      </c>
      <c r="AD148" s="41">
        <f t="shared" si="78"/>
        <v>3406.5216352816606</v>
      </c>
      <c r="AE148" s="41">
        <f t="shared" si="78"/>
        <v>2879.5696930557297</v>
      </c>
      <c r="AF148" s="41">
        <f t="shared" si="78"/>
        <v>2173.2914412165296</v>
      </c>
      <c r="AG148" s="41">
        <f t="shared" si="78"/>
        <v>1748.6387621137421</v>
      </c>
      <c r="AH148" s="41">
        <f t="shared" si="78"/>
        <v>1100.9261434423031</v>
      </c>
      <c r="AI148" s="41">
        <f t="shared" si="78"/>
        <v>0</v>
      </c>
      <c r="AJ148" s="41">
        <f t="shared" si="78"/>
        <v>0</v>
      </c>
      <c r="AK148" s="41">
        <f t="shared" si="78"/>
        <v>0</v>
      </c>
      <c r="AL148" s="41">
        <f t="shared" si="78"/>
        <v>0</v>
      </c>
      <c r="AM148" s="41">
        <f t="shared" si="78"/>
        <v>0</v>
      </c>
      <c r="AN148" s="41">
        <f>+AN139-AN146</f>
        <v>0</v>
      </c>
      <c r="AO148" s="47"/>
      <c r="AP148" s="117"/>
    </row>
    <row r="149" spans="1:42" s="26" customFormat="1" ht="15.75" customHeight="1" x14ac:dyDescent="0.25">
      <c r="A149" s="13"/>
      <c r="C149" s="26" t="s">
        <v>168</v>
      </c>
      <c r="D149" s="93">
        <f>+Dashboard!H35</f>
        <v>0.5</v>
      </c>
      <c r="E149" s="98">
        <f>SUM(F149:AN149)</f>
        <v>8072.3068655494199</v>
      </c>
      <c r="F149" s="42">
        <f>+F148*$D149+D151</f>
        <v>0</v>
      </c>
      <c r="G149" s="42">
        <f t="shared" ref="G149:AN149" si="79">+G148*$D149+F151</f>
        <v>0</v>
      </c>
      <c r="H149" s="42">
        <f t="shared" si="79"/>
        <v>0</v>
      </c>
      <c r="I149" s="42">
        <f t="shared" si="79"/>
        <v>0</v>
      </c>
      <c r="J149" s="42">
        <f t="shared" si="79"/>
        <v>0</v>
      </c>
      <c r="K149" s="42">
        <f t="shared" si="79"/>
        <v>0</v>
      </c>
      <c r="L149" s="42">
        <f t="shared" si="79"/>
        <v>0</v>
      </c>
      <c r="M149" s="42">
        <f t="shared" si="79"/>
        <v>0</v>
      </c>
      <c r="N149" s="42">
        <f t="shared" si="79"/>
        <v>0</v>
      </c>
      <c r="O149" s="42">
        <f t="shared" si="79"/>
        <v>0</v>
      </c>
      <c r="P149" s="42">
        <f t="shared" si="79"/>
        <v>0</v>
      </c>
      <c r="Q149" s="42">
        <f t="shared" si="79"/>
        <v>0</v>
      </c>
      <c r="R149" s="42">
        <f t="shared" si="79"/>
        <v>0</v>
      </c>
      <c r="S149" s="42">
        <f t="shared" si="79"/>
        <v>0</v>
      </c>
      <c r="T149" s="42">
        <f t="shared" si="79"/>
        <v>0</v>
      </c>
      <c r="U149" s="42">
        <f t="shared" si="79"/>
        <v>0</v>
      </c>
      <c r="V149" s="42">
        <f t="shared" si="79"/>
        <v>0</v>
      </c>
      <c r="W149" s="42">
        <f t="shared" si="79"/>
        <v>0</v>
      </c>
      <c r="X149" s="42">
        <f t="shared" si="79"/>
        <v>112.27420484541904</v>
      </c>
      <c r="Y149" s="42">
        <f t="shared" si="79"/>
        <v>242.51772880479484</v>
      </c>
      <c r="Z149" s="42">
        <f t="shared" si="79"/>
        <v>270.02378855127949</v>
      </c>
      <c r="AA149" s="42">
        <f t="shared" si="79"/>
        <v>325.294436750557</v>
      </c>
      <c r="AB149" s="42">
        <f t="shared" si="79"/>
        <v>319.52137680344345</v>
      </c>
      <c r="AC149" s="42">
        <f t="shared" si="79"/>
        <v>1148.2014922389437</v>
      </c>
      <c r="AD149" s="42">
        <f t="shared" si="79"/>
        <v>1703.2608176408303</v>
      </c>
      <c r="AE149" s="42">
        <f t="shared" si="79"/>
        <v>1439.7848465278648</v>
      </c>
      <c r="AF149" s="42">
        <f t="shared" si="79"/>
        <v>1086.6457206082648</v>
      </c>
      <c r="AG149" s="42">
        <f t="shared" si="79"/>
        <v>874.31938105687107</v>
      </c>
      <c r="AH149" s="42">
        <f t="shared" si="79"/>
        <v>550.46307172115155</v>
      </c>
      <c r="AI149" s="42">
        <f t="shared" si="79"/>
        <v>0</v>
      </c>
      <c r="AJ149" s="42">
        <f t="shared" si="79"/>
        <v>0</v>
      </c>
      <c r="AK149" s="42">
        <f t="shared" si="79"/>
        <v>0</v>
      </c>
      <c r="AL149" s="42">
        <f t="shared" si="79"/>
        <v>0</v>
      </c>
      <c r="AM149" s="42">
        <f t="shared" si="79"/>
        <v>0</v>
      </c>
      <c r="AN149" s="42">
        <f t="shared" si="79"/>
        <v>0</v>
      </c>
      <c r="AO149" s="27"/>
      <c r="AP149" s="28" t="s">
        <v>170</v>
      </c>
    </row>
    <row r="150" spans="1:42" s="54" customFormat="1" ht="15.75" customHeight="1" x14ac:dyDescent="0.25">
      <c r="A150" s="115"/>
      <c r="B150" s="115"/>
      <c r="C150" s="20" t="s">
        <v>169</v>
      </c>
      <c r="D150" s="116"/>
      <c r="E150" s="99">
        <f>SUM(F150:AN150)</f>
        <v>46828.832198288881</v>
      </c>
      <c r="F150" s="41">
        <f t="shared" ref="F150:AN150" si="80">+F77-F116</f>
        <v>0</v>
      </c>
      <c r="G150" s="41">
        <f t="shared" si="80"/>
        <v>0</v>
      </c>
      <c r="H150" s="41">
        <f t="shared" si="80"/>
        <v>0</v>
      </c>
      <c r="I150" s="41">
        <f t="shared" si="80"/>
        <v>0</v>
      </c>
      <c r="J150" s="41">
        <f t="shared" si="80"/>
        <v>0</v>
      </c>
      <c r="K150" s="41">
        <f t="shared" si="80"/>
        <v>0</v>
      </c>
      <c r="L150" s="41">
        <f t="shared" si="80"/>
        <v>0</v>
      </c>
      <c r="M150" s="41">
        <f t="shared" si="80"/>
        <v>0</v>
      </c>
      <c r="N150" s="41">
        <f t="shared" si="80"/>
        <v>0</v>
      </c>
      <c r="O150" s="41">
        <f t="shared" si="80"/>
        <v>0</v>
      </c>
      <c r="P150" s="41">
        <f t="shared" si="80"/>
        <v>0</v>
      </c>
      <c r="Q150" s="41">
        <f t="shared" si="80"/>
        <v>0</v>
      </c>
      <c r="R150" s="41">
        <f t="shared" si="80"/>
        <v>0</v>
      </c>
      <c r="S150" s="41">
        <f t="shared" si="80"/>
        <v>0</v>
      </c>
      <c r="T150" s="41">
        <f t="shared" si="80"/>
        <v>0</v>
      </c>
      <c r="U150" s="41">
        <f t="shared" si="80"/>
        <v>0</v>
      </c>
      <c r="V150" s="41">
        <f t="shared" si="80"/>
        <v>726.2642249999999</v>
      </c>
      <c r="W150" s="41">
        <f t="shared" si="80"/>
        <v>2765.6141687999998</v>
      </c>
      <c r="X150" s="41">
        <f t="shared" si="80"/>
        <v>4231.3896782640004</v>
      </c>
      <c r="Y150" s="41">
        <f t="shared" si="80"/>
        <v>4316.0174718292801</v>
      </c>
      <c r="Z150" s="41">
        <f t="shared" si="80"/>
        <v>4402.3378212658654</v>
      </c>
      <c r="AA150" s="41">
        <f t="shared" si="80"/>
        <v>4490.384577691183</v>
      </c>
      <c r="AB150" s="41">
        <f t="shared" si="80"/>
        <v>4580.1922692450071</v>
      </c>
      <c r="AC150" s="41">
        <f t="shared" si="80"/>
        <v>4671.7961146299076</v>
      </c>
      <c r="AD150" s="41">
        <f t="shared" si="80"/>
        <v>4559.5101058972241</v>
      </c>
      <c r="AE150" s="41">
        <f t="shared" si="80"/>
        <v>3986.3145497272867</v>
      </c>
      <c r="AF150" s="41">
        <f t="shared" si="80"/>
        <v>3218.9489989047843</v>
      </c>
      <c r="AG150" s="41">
        <f t="shared" si="80"/>
        <v>2764.9077716908469</v>
      </c>
      <c r="AH150" s="41">
        <f t="shared" si="80"/>
        <v>2115.1544453434981</v>
      </c>
      <c r="AI150" s="41">
        <f t="shared" si="80"/>
        <v>0</v>
      </c>
      <c r="AJ150" s="41">
        <f t="shared" si="80"/>
        <v>0</v>
      </c>
      <c r="AK150" s="41">
        <f t="shared" si="80"/>
        <v>0</v>
      </c>
      <c r="AL150" s="41">
        <f t="shared" si="80"/>
        <v>0</v>
      </c>
      <c r="AM150" s="41">
        <f t="shared" si="80"/>
        <v>0</v>
      </c>
      <c r="AN150" s="41">
        <f t="shared" si="80"/>
        <v>0</v>
      </c>
      <c r="AO150" s="47"/>
      <c r="AP150" s="117"/>
    </row>
    <row r="151" spans="1:42" s="54" customFormat="1" ht="15.75" customHeight="1" x14ac:dyDescent="0.25">
      <c r="A151" s="115"/>
      <c r="B151" s="115"/>
      <c r="C151" s="20" t="s">
        <v>165</v>
      </c>
      <c r="D151" s="116"/>
      <c r="E151" s="98"/>
      <c r="F151" s="42">
        <f>+IF(F150&lt;F149,F149-F150,0)</f>
        <v>0</v>
      </c>
      <c r="G151" s="42">
        <f t="shared" ref="G151:AN151" si="81">+IF(G150&lt;G149,G149-G150,0)</f>
        <v>0</v>
      </c>
      <c r="H151" s="42">
        <f t="shared" si="81"/>
        <v>0</v>
      </c>
      <c r="I151" s="42">
        <f t="shared" si="81"/>
        <v>0</v>
      </c>
      <c r="J151" s="42">
        <f t="shared" si="81"/>
        <v>0</v>
      </c>
      <c r="K151" s="42">
        <f t="shared" si="81"/>
        <v>0</v>
      </c>
      <c r="L151" s="42">
        <f t="shared" si="81"/>
        <v>0</v>
      </c>
      <c r="M151" s="42">
        <f t="shared" si="81"/>
        <v>0</v>
      </c>
      <c r="N151" s="42">
        <f t="shared" si="81"/>
        <v>0</v>
      </c>
      <c r="O151" s="42">
        <f t="shared" si="81"/>
        <v>0</v>
      </c>
      <c r="P151" s="42">
        <f t="shared" si="81"/>
        <v>0</v>
      </c>
      <c r="Q151" s="42">
        <f t="shared" si="81"/>
        <v>0</v>
      </c>
      <c r="R151" s="42">
        <f t="shared" si="81"/>
        <v>0</v>
      </c>
      <c r="S151" s="42">
        <f t="shared" si="81"/>
        <v>0</v>
      </c>
      <c r="T151" s="42">
        <f t="shared" si="81"/>
        <v>0</v>
      </c>
      <c r="U151" s="42">
        <f t="shared" si="81"/>
        <v>0</v>
      </c>
      <c r="V151" s="42">
        <f t="shared" si="81"/>
        <v>0</v>
      </c>
      <c r="W151" s="42">
        <f t="shared" si="81"/>
        <v>0</v>
      </c>
      <c r="X151" s="42">
        <f t="shared" si="81"/>
        <v>0</v>
      </c>
      <c r="Y151" s="42">
        <f t="shared" si="81"/>
        <v>0</v>
      </c>
      <c r="Z151" s="42">
        <f t="shared" si="81"/>
        <v>0</v>
      </c>
      <c r="AA151" s="42">
        <f t="shared" si="81"/>
        <v>0</v>
      </c>
      <c r="AB151" s="42">
        <f t="shared" si="81"/>
        <v>0</v>
      </c>
      <c r="AC151" s="42">
        <f t="shared" si="81"/>
        <v>0</v>
      </c>
      <c r="AD151" s="42">
        <f t="shared" si="81"/>
        <v>0</v>
      </c>
      <c r="AE151" s="42">
        <f t="shared" si="81"/>
        <v>0</v>
      </c>
      <c r="AF151" s="42">
        <f t="shared" si="81"/>
        <v>0</v>
      </c>
      <c r="AG151" s="42">
        <f t="shared" si="81"/>
        <v>0</v>
      </c>
      <c r="AH151" s="42">
        <f t="shared" si="81"/>
        <v>0</v>
      </c>
      <c r="AI151" s="42">
        <f t="shared" si="81"/>
        <v>0</v>
      </c>
      <c r="AJ151" s="42">
        <f t="shared" si="81"/>
        <v>0</v>
      </c>
      <c r="AK151" s="42">
        <f t="shared" si="81"/>
        <v>0</v>
      </c>
      <c r="AL151" s="42">
        <f t="shared" si="81"/>
        <v>0</v>
      </c>
      <c r="AM151" s="42">
        <f t="shared" si="81"/>
        <v>0</v>
      </c>
      <c r="AN151" s="42">
        <f t="shared" si="81"/>
        <v>0</v>
      </c>
      <c r="AO151" s="47"/>
      <c r="AP151" s="117"/>
    </row>
    <row r="152" spans="1:42" s="116" customFormat="1" ht="15.75" customHeight="1" x14ac:dyDescent="0.25">
      <c r="A152" s="162"/>
      <c r="B152" s="162"/>
      <c r="C152" s="20" t="s">
        <v>188</v>
      </c>
      <c r="E152" s="98">
        <f>SUM(F152:AN152)</f>
        <v>8072.3068655494199</v>
      </c>
      <c r="F152" s="163">
        <f>+F149-F151</f>
        <v>0</v>
      </c>
      <c r="G152" s="163">
        <f t="shared" ref="G152:AN152" si="82">+G149-G151</f>
        <v>0</v>
      </c>
      <c r="H152" s="163">
        <f t="shared" si="82"/>
        <v>0</v>
      </c>
      <c r="I152" s="163">
        <f t="shared" si="82"/>
        <v>0</v>
      </c>
      <c r="J152" s="163">
        <f t="shared" si="82"/>
        <v>0</v>
      </c>
      <c r="K152" s="163">
        <f t="shared" si="82"/>
        <v>0</v>
      </c>
      <c r="L152" s="163">
        <f t="shared" si="82"/>
        <v>0</v>
      </c>
      <c r="M152" s="163">
        <f t="shared" si="82"/>
        <v>0</v>
      </c>
      <c r="N152" s="163">
        <f t="shared" si="82"/>
        <v>0</v>
      </c>
      <c r="O152" s="163">
        <f t="shared" si="82"/>
        <v>0</v>
      </c>
      <c r="P152" s="163">
        <f t="shared" si="82"/>
        <v>0</v>
      </c>
      <c r="Q152" s="163">
        <f t="shared" si="82"/>
        <v>0</v>
      </c>
      <c r="R152" s="163">
        <f t="shared" si="82"/>
        <v>0</v>
      </c>
      <c r="S152" s="163">
        <f t="shared" si="82"/>
        <v>0</v>
      </c>
      <c r="T152" s="163">
        <f t="shared" si="82"/>
        <v>0</v>
      </c>
      <c r="U152" s="163">
        <f t="shared" si="82"/>
        <v>0</v>
      </c>
      <c r="V152" s="163">
        <f t="shared" si="82"/>
        <v>0</v>
      </c>
      <c r="W152" s="163">
        <f t="shared" si="82"/>
        <v>0</v>
      </c>
      <c r="X152" s="163">
        <f t="shared" si="82"/>
        <v>112.27420484541904</v>
      </c>
      <c r="Y152" s="163">
        <f t="shared" si="82"/>
        <v>242.51772880479484</v>
      </c>
      <c r="Z152" s="163">
        <f t="shared" si="82"/>
        <v>270.02378855127949</v>
      </c>
      <c r="AA152" s="163">
        <f t="shared" si="82"/>
        <v>325.294436750557</v>
      </c>
      <c r="AB152" s="163">
        <f t="shared" si="82"/>
        <v>319.52137680344345</v>
      </c>
      <c r="AC152" s="163">
        <f t="shared" si="82"/>
        <v>1148.2014922389437</v>
      </c>
      <c r="AD152" s="163">
        <f t="shared" si="82"/>
        <v>1703.2608176408303</v>
      </c>
      <c r="AE152" s="163">
        <f t="shared" si="82"/>
        <v>1439.7848465278648</v>
      </c>
      <c r="AF152" s="163">
        <f t="shared" si="82"/>
        <v>1086.6457206082648</v>
      </c>
      <c r="AG152" s="163">
        <f t="shared" si="82"/>
        <v>874.31938105687107</v>
      </c>
      <c r="AH152" s="163">
        <f t="shared" si="82"/>
        <v>550.46307172115155</v>
      </c>
      <c r="AI152" s="163">
        <f t="shared" si="82"/>
        <v>0</v>
      </c>
      <c r="AJ152" s="163">
        <f t="shared" si="82"/>
        <v>0</v>
      </c>
      <c r="AK152" s="163">
        <f t="shared" si="82"/>
        <v>0</v>
      </c>
      <c r="AL152" s="163">
        <f t="shared" si="82"/>
        <v>0</v>
      </c>
      <c r="AM152" s="163">
        <f t="shared" si="82"/>
        <v>0</v>
      </c>
      <c r="AN152" s="163">
        <f t="shared" si="82"/>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3">IF(F152&lt;0,F152,0)</f>
        <v>0</v>
      </c>
      <c r="G154" s="5">
        <f t="shared" si="83"/>
        <v>0</v>
      </c>
      <c r="H154" s="5">
        <f t="shared" si="83"/>
        <v>0</v>
      </c>
      <c r="I154" s="5">
        <f t="shared" si="83"/>
        <v>0</v>
      </c>
      <c r="J154" s="5">
        <f t="shared" si="83"/>
        <v>0</v>
      </c>
      <c r="K154" s="5">
        <f t="shared" si="83"/>
        <v>0</v>
      </c>
      <c r="L154" s="5">
        <f t="shared" si="83"/>
        <v>0</v>
      </c>
      <c r="M154" s="5">
        <f t="shared" si="83"/>
        <v>0</v>
      </c>
      <c r="N154" s="5">
        <f t="shared" si="83"/>
        <v>0</v>
      </c>
      <c r="O154" s="5">
        <f t="shared" si="83"/>
        <v>0</v>
      </c>
      <c r="P154" s="5">
        <f t="shared" si="83"/>
        <v>0</v>
      </c>
      <c r="Q154" s="5">
        <f t="shared" si="83"/>
        <v>0</v>
      </c>
      <c r="R154" s="5">
        <f t="shared" si="83"/>
        <v>0</v>
      </c>
      <c r="S154" s="5">
        <f t="shared" si="83"/>
        <v>0</v>
      </c>
      <c r="T154" s="5">
        <f t="shared" si="83"/>
        <v>0</v>
      </c>
      <c r="U154" s="5">
        <f t="shared" si="83"/>
        <v>0</v>
      </c>
      <c r="V154" s="5">
        <f t="shared" si="83"/>
        <v>0</v>
      </c>
      <c r="W154" s="5">
        <f t="shared" si="83"/>
        <v>0</v>
      </c>
      <c r="X154" s="5">
        <f t="shared" si="83"/>
        <v>0</v>
      </c>
      <c r="Y154" s="5">
        <f t="shared" si="83"/>
        <v>0</v>
      </c>
      <c r="Z154" s="5">
        <f t="shared" si="83"/>
        <v>0</v>
      </c>
      <c r="AA154" s="5">
        <f t="shared" si="83"/>
        <v>0</v>
      </c>
      <c r="AB154" s="5">
        <f t="shared" si="83"/>
        <v>0</v>
      </c>
      <c r="AC154" s="5">
        <f t="shared" si="83"/>
        <v>0</v>
      </c>
      <c r="AD154" s="5">
        <f t="shared" si="83"/>
        <v>0</v>
      </c>
      <c r="AE154" s="5">
        <f t="shared" si="83"/>
        <v>0</v>
      </c>
      <c r="AF154" s="5">
        <f t="shared" si="83"/>
        <v>0</v>
      </c>
      <c r="AG154" s="5">
        <f t="shared" si="83"/>
        <v>0</v>
      </c>
      <c r="AH154" s="5">
        <f t="shared" si="83"/>
        <v>0</v>
      </c>
      <c r="AI154" s="5">
        <f t="shared" si="83"/>
        <v>0</v>
      </c>
      <c r="AJ154" s="5">
        <f t="shared" si="83"/>
        <v>0</v>
      </c>
      <c r="AK154" s="5">
        <f t="shared" si="83"/>
        <v>0</v>
      </c>
      <c r="AL154" s="5">
        <f t="shared" si="83"/>
        <v>0</v>
      </c>
      <c r="AM154" s="5">
        <f t="shared" si="83"/>
        <v>0</v>
      </c>
      <c r="AN154" s="5">
        <f t="shared" si="83"/>
        <v>0</v>
      </c>
      <c r="AO154" s="27"/>
      <c r="AP154" s="28"/>
    </row>
    <row r="155" spans="1:42" s="26" customFormat="1" ht="15.75" customHeight="1" x14ac:dyDescent="0.25">
      <c r="A155" s="13"/>
      <c r="B155"/>
      <c r="C155" t="s">
        <v>4</v>
      </c>
      <c r="D155"/>
      <c r="E155" s="119"/>
      <c r="F155" s="5">
        <f>+F154</f>
        <v>0</v>
      </c>
      <c r="G155" s="5">
        <f t="shared" ref="G155:AN155" si="84">+G154+F157</f>
        <v>0</v>
      </c>
      <c r="H155" s="5">
        <f t="shared" si="84"/>
        <v>0</v>
      </c>
      <c r="I155" s="5">
        <f t="shared" si="84"/>
        <v>0</v>
      </c>
      <c r="J155" s="5">
        <f t="shared" si="84"/>
        <v>0</v>
      </c>
      <c r="K155" s="5">
        <f t="shared" si="84"/>
        <v>0</v>
      </c>
      <c r="L155" s="5">
        <f t="shared" si="84"/>
        <v>0</v>
      </c>
      <c r="M155" s="5">
        <f t="shared" si="84"/>
        <v>0</v>
      </c>
      <c r="N155" s="5">
        <f t="shared" si="84"/>
        <v>0</v>
      </c>
      <c r="O155" s="5">
        <f t="shared" si="84"/>
        <v>0</v>
      </c>
      <c r="P155" s="5">
        <f t="shared" si="84"/>
        <v>0</v>
      </c>
      <c r="Q155" s="5">
        <f t="shared" si="84"/>
        <v>0</v>
      </c>
      <c r="R155" s="5">
        <f t="shared" si="84"/>
        <v>0</v>
      </c>
      <c r="S155" s="5">
        <f t="shared" si="84"/>
        <v>0</v>
      </c>
      <c r="T155" s="5">
        <f t="shared" si="84"/>
        <v>0</v>
      </c>
      <c r="U155" s="5">
        <f t="shared" si="84"/>
        <v>0</v>
      </c>
      <c r="V155" s="5">
        <f t="shared" si="84"/>
        <v>0</v>
      </c>
      <c r="W155" s="5">
        <f t="shared" si="84"/>
        <v>0</v>
      </c>
      <c r="X155" s="5">
        <f t="shared" si="84"/>
        <v>0</v>
      </c>
      <c r="Y155" s="5">
        <f t="shared" si="84"/>
        <v>0</v>
      </c>
      <c r="Z155" s="5">
        <f t="shared" si="84"/>
        <v>0</v>
      </c>
      <c r="AA155" s="5">
        <f t="shared" si="84"/>
        <v>0</v>
      </c>
      <c r="AB155" s="5">
        <f t="shared" si="84"/>
        <v>0</v>
      </c>
      <c r="AC155" s="5">
        <f t="shared" si="84"/>
        <v>0</v>
      </c>
      <c r="AD155" s="5">
        <f t="shared" si="84"/>
        <v>0</v>
      </c>
      <c r="AE155" s="5">
        <f t="shared" si="84"/>
        <v>0</v>
      </c>
      <c r="AF155" s="5">
        <f t="shared" si="84"/>
        <v>0</v>
      </c>
      <c r="AG155" s="5">
        <f t="shared" si="84"/>
        <v>0</v>
      </c>
      <c r="AH155" s="5">
        <f t="shared" si="84"/>
        <v>0</v>
      </c>
      <c r="AI155" s="5">
        <f t="shared" si="84"/>
        <v>0</v>
      </c>
      <c r="AJ155" s="5">
        <f t="shared" si="84"/>
        <v>0</v>
      </c>
      <c r="AK155" s="5">
        <f t="shared" si="84"/>
        <v>0</v>
      </c>
      <c r="AL155" s="5">
        <f t="shared" si="84"/>
        <v>0</v>
      </c>
      <c r="AM155" s="5">
        <f t="shared" si="84"/>
        <v>0</v>
      </c>
      <c r="AN155" s="5">
        <f t="shared" si="84"/>
        <v>0</v>
      </c>
      <c r="AO155" s="27"/>
      <c r="AP155" s="28"/>
    </row>
    <row r="156" spans="1:42" s="26" customFormat="1" ht="15.75" customHeight="1" x14ac:dyDescent="0.25">
      <c r="A156" s="13"/>
      <c r="B156"/>
      <c r="C156" t="s">
        <v>5</v>
      </c>
      <c r="D156"/>
      <c r="E156" s="119"/>
      <c r="F156" s="5">
        <f t="shared" ref="F156:AN156" si="85">IF(F152&lt;0,0,IF(F152&gt;-F155,F155,-F152))</f>
        <v>0</v>
      </c>
      <c r="G156" s="5">
        <f>IF(G152&lt;0,0,IF(G152&gt;-G155,G155,-G152))</f>
        <v>0</v>
      </c>
      <c r="H156" s="5">
        <f t="shared" si="85"/>
        <v>0</v>
      </c>
      <c r="I156" s="5">
        <f t="shared" si="85"/>
        <v>0</v>
      </c>
      <c r="J156" s="5">
        <f t="shared" si="85"/>
        <v>0</v>
      </c>
      <c r="K156" s="5">
        <f t="shared" si="85"/>
        <v>0</v>
      </c>
      <c r="L156" s="5">
        <f t="shared" si="85"/>
        <v>0</v>
      </c>
      <c r="M156" s="5">
        <f t="shared" si="85"/>
        <v>0</v>
      </c>
      <c r="N156" s="5">
        <f t="shared" si="85"/>
        <v>0</v>
      </c>
      <c r="O156" s="5">
        <f t="shared" si="85"/>
        <v>0</v>
      </c>
      <c r="P156" s="5">
        <f t="shared" si="85"/>
        <v>0</v>
      </c>
      <c r="Q156" s="5">
        <f t="shared" si="85"/>
        <v>0</v>
      </c>
      <c r="R156" s="5">
        <f t="shared" si="85"/>
        <v>0</v>
      </c>
      <c r="S156" s="5">
        <f t="shared" si="85"/>
        <v>0</v>
      </c>
      <c r="T156" s="5">
        <f t="shared" si="85"/>
        <v>0</v>
      </c>
      <c r="U156" s="5">
        <f t="shared" si="85"/>
        <v>0</v>
      </c>
      <c r="V156" s="5">
        <f t="shared" si="85"/>
        <v>0</v>
      </c>
      <c r="W156" s="5">
        <f t="shared" si="85"/>
        <v>0</v>
      </c>
      <c r="X156" s="5">
        <f t="shared" si="85"/>
        <v>0</v>
      </c>
      <c r="Y156" s="5">
        <f t="shared" si="85"/>
        <v>0</v>
      </c>
      <c r="Z156" s="5">
        <f t="shared" si="85"/>
        <v>0</v>
      </c>
      <c r="AA156" s="5">
        <f t="shared" si="85"/>
        <v>0</v>
      </c>
      <c r="AB156" s="5">
        <f t="shared" si="85"/>
        <v>0</v>
      </c>
      <c r="AC156" s="5">
        <f t="shared" si="85"/>
        <v>0</v>
      </c>
      <c r="AD156" s="5">
        <f t="shared" si="85"/>
        <v>0</v>
      </c>
      <c r="AE156" s="5">
        <f t="shared" si="85"/>
        <v>0</v>
      </c>
      <c r="AF156" s="5">
        <f t="shared" si="85"/>
        <v>0</v>
      </c>
      <c r="AG156" s="5">
        <f t="shared" si="85"/>
        <v>0</v>
      </c>
      <c r="AH156" s="5">
        <f t="shared" si="85"/>
        <v>0</v>
      </c>
      <c r="AI156" s="5">
        <f t="shared" si="85"/>
        <v>0</v>
      </c>
      <c r="AJ156" s="5">
        <f t="shared" si="85"/>
        <v>0</v>
      </c>
      <c r="AK156" s="5">
        <f t="shared" si="85"/>
        <v>0</v>
      </c>
      <c r="AL156" s="5">
        <f t="shared" si="85"/>
        <v>0</v>
      </c>
      <c r="AM156" s="5">
        <f t="shared" si="85"/>
        <v>0</v>
      </c>
      <c r="AN156" s="5">
        <f t="shared" si="85"/>
        <v>0</v>
      </c>
      <c r="AO156" s="27"/>
      <c r="AP156" s="28"/>
    </row>
    <row r="157" spans="1:42" s="26" customFormat="1" ht="15.75" customHeight="1" x14ac:dyDescent="0.25">
      <c r="A157" s="13"/>
      <c r="B157"/>
      <c r="C157" t="s">
        <v>6</v>
      </c>
      <c r="D157"/>
      <c r="E157" s="119"/>
      <c r="F157" s="5">
        <f t="shared" ref="F157:AN157" si="86">+F155-F156</f>
        <v>0</v>
      </c>
      <c r="G157" s="5">
        <f t="shared" si="86"/>
        <v>0</v>
      </c>
      <c r="H157" s="5">
        <f t="shared" si="86"/>
        <v>0</v>
      </c>
      <c r="I157" s="5">
        <f t="shared" si="86"/>
        <v>0</v>
      </c>
      <c r="J157" s="5">
        <f t="shared" si="86"/>
        <v>0</v>
      </c>
      <c r="K157" s="5">
        <f t="shared" si="86"/>
        <v>0</v>
      </c>
      <c r="L157" s="5">
        <f t="shared" si="86"/>
        <v>0</v>
      </c>
      <c r="M157" s="5">
        <f t="shared" si="86"/>
        <v>0</v>
      </c>
      <c r="N157" s="5">
        <f t="shared" si="86"/>
        <v>0</v>
      </c>
      <c r="O157" s="5">
        <f t="shared" si="86"/>
        <v>0</v>
      </c>
      <c r="P157" s="5">
        <f t="shared" si="86"/>
        <v>0</v>
      </c>
      <c r="Q157" s="5">
        <f t="shared" si="86"/>
        <v>0</v>
      </c>
      <c r="R157" s="5">
        <f t="shared" si="86"/>
        <v>0</v>
      </c>
      <c r="S157" s="5">
        <f t="shared" si="86"/>
        <v>0</v>
      </c>
      <c r="T157" s="5">
        <f t="shared" si="86"/>
        <v>0</v>
      </c>
      <c r="U157" s="5">
        <f t="shared" si="86"/>
        <v>0</v>
      </c>
      <c r="V157" s="5">
        <f t="shared" si="86"/>
        <v>0</v>
      </c>
      <c r="W157" s="5">
        <f t="shared" si="86"/>
        <v>0</v>
      </c>
      <c r="X157" s="5">
        <f t="shared" si="86"/>
        <v>0</v>
      </c>
      <c r="Y157" s="5">
        <f t="shared" si="86"/>
        <v>0</v>
      </c>
      <c r="Z157" s="5">
        <f t="shared" si="86"/>
        <v>0</v>
      </c>
      <c r="AA157" s="5">
        <f t="shared" si="86"/>
        <v>0</v>
      </c>
      <c r="AB157" s="5">
        <f t="shared" si="86"/>
        <v>0</v>
      </c>
      <c r="AC157" s="5">
        <f t="shared" si="86"/>
        <v>0</v>
      </c>
      <c r="AD157" s="5">
        <f t="shared" si="86"/>
        <v>0</v>
      </c>
      <c r="AE157" s="5">
        <f t="shared" si="86"/>
        <v>0</v>
      </c>
      <c r="AF157" s="5">
        <f t="shared" si="86"/>
        <v>0</v>
      </c>
      <c r="AG157" s="5">
        <f t="shared" si="86"/>
        <v>0</v>
      </c>
      <c r="AH157" s="5">
        <f t="shared" si="86"/>
        <v>0</v>
      </c>
      <c r="AI157" s="5">
        <f t="shared" si="86"/>
        <v>0</v>
      </c>
      <c r="AJ157" s="5">
        <f t="shared" si="86"/>
        <v>0</v>
      </c>
      <c r="AK157" s="5">
        <f t="shared" si="86"/>
        <v>0</v>
      </c>
      <c r="AL157" s="5">
        <f t="shared" si="86"/>
        <v>0</v>
      </c>
      <c r="AM157" s="5">
        <f t="shared" si="86"/>
        <v>0</v>
      </c>
      <c r="AN157" s="5">
        <f t="shared" si="86"/>
        <v>0</v>
      </c>
      <c r="AO157" s="27"/>
      <c r="AP157" s="28"/>
    </row>
    <row r="158" spans="1:42" s="14" customFormat="1" ht="15.75" customHeight="1" x14ac:dyDescent="0.25">
      <c r="A158" s="13"/>
      <c r="B158" s="40"/>
      <c r="C158" s="40" t="s">
        <v>190</v>
      </c>
      <c r="D158" s="40"/>
      <c r="E158" s="98">
        <f>SUM(F158:AN158)</f>
        <v>8072.3068655494199</v>
      </c>
      <c r="F158" s="175">
        <f>IF(F152&lt;0,0,F152+F156)</f>
        <v>0</v>
      </c>
      <c r="G158" s="175">
        <f t="shared" ref="G158:AN158" si="87">IF(G152&lt;0,0,G152+G156)</f>
        <v>0</v>
      </c>
      <c r="H158" s="175">
        <f t="shared" si="87"/>
        <v>0</v>
      </c>
      <c r="I158" s="175">
        <f t="shared" si="87"/>
        <v>0</v>
      </c>
      <c r="J158" s="175">
        <f t="shared" si="87"/>
        <v>0</v>
      </c>
      <c r="K158" s="175">
        <f t="shared" si="87"/>
        <v>0</v>
      </c>
      <c r="L158" s="175">
        <f t="shared" si="87"/>
        <v>0</v>
      </c>
      <c r="M158" s="175">
        <f t="shared" si="87"/>
        <v>0</v>
      </c>
      <c r="N158" s="175">
        <f t="shared" si="87"/>
        <v>0</v>
      </c>
      <c r="O158" s="175">
        <f t="shared" si="87"/>
        <v>0</v>
      </c>
      <c r="P158" s="175">
        <f t="shared" si="87"/>
        <v>0</v>
      </c>
      <c r="Q158" s="175">
        <f t="shared" si="87"/>
        <v>0</v>
      </c>
      <c r="R158" s="175">
        <f t="shared" si="87"/>
        <v>0</v>
      </c>
      <c r="S158" s="175">
        <f t="shared" si="87"/>
        <v>0</v>
      </c>
      <c r="T158" s="175">
        <f t="shared" si="87"/>
        <v>0</v>
      </c>
      <c r="U158" s="175">
        <f t="shared" si="87"/>
        <v>0</v>
      </c>
      <c r="V158" s="175">
        <f t="shared" si="87"/>
        <v>0</v>
      </c>
      <c r="W158" s="175">
        <f t="shared" si="87"/>
        <v>0</v>
      </c>
      <c r="X158" s="175">
        <f t="shared" si="87"/>
        <v>112.27420484541904</v>
      </c>
      <c r="Y158" s="175">
        <f t="shared" si="87"/>
        <v>242.51772880479484</v>
      </c>
      <c r="Z158" s="175">
        <f t="shared" si="87"/>
        <v>270.02378855127949</v>
      </c>
      <c r="AA158" s="175">
        <f t="shared" si="87"/>
        <v>325.294436750557</v>
      </c>
      <c r="AB158" s="175">
        <f t="shared" si="87"/>
        <v>319.52137680344345</v>
      </c>
      <c r="AC158" s="175">
        <f t="shared" si="87"/>
        <v>1148.2014922389437</v>
      </c>
      <c r="AD158" s="175">
        <f t="shared" si="87"/>
        <v>1703.2608176408303</v>
      </c>
      <c r="AE158" s="175">
        <f t="shared" si="87"/>
        <v>1439.7848465278648</v>
      </c>
      <c r="AF158" s="175">
        <f t="shared" si="87"/>
        <v>1086.6457206082648</v>
      </c>
      <c r="AG158" s="175">
        <f t="shared" si="87"/>
        <v>874.31938105687107</v>
      </c>
      <c r="AH158" s="175">
        <f t="shared" si="87"/>
        <v>550.46307172115155</v>
      </c>
      <c r="AI158" s="175">
        <f t="shared" si="87"/>
        <v>0</v>
      </c>
      <c r="AJ158" s="175">
        <f t="shared" si="87"/>
        <v>0</v>
      </c>
      <c r="AK158" s="175">
        <f t="shared" si="87"/>
        <v>0</v>
      </c>
      <c r="AL158" s="175">
        <f t="shared" si="87"/>
        <v>0</v>
      </c>
      <c r="AM158" s="175">
        <f t="shared" si="87"/>
        <v>0</v>
      </c>
      <c r="AN158" s="175">
        <f t="shared" si="87"/>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189</v>
      </c>
      <c r="E160" s="85">
        <f>SUM(F160:AN160)</f>
        <v>8668.0157971997323</v>
      </c>
      <c r="F160" s="39">
        <f>IF(F152&lt;0,0,F152+F156)+F138</f>
        <v>0</v>
      </c>
      <c r="G160" s="39">
        <f t="shared" ref="G160:AN160" si="88">IF(G152&lt;0,0,G152+G156)+G138</f>
        <v>0</v>
      </c>
      <c r="H160" s="39">
        <f t="shared" si="88"/>
        <v>0</v>
      </c>
      <c r="I160" s="39">
        <f t="shared" si="88"/>
        <v>0</v>
      </c>
      <c r="J160" s="39">
        <f t="shared" si="88"/>
        <v>0</v>
      </c>
      <c r="K160" s="39">
        <f t="shared" si="88"/>
        <v>0</v>
      </c>
      <c r="L160" s="39">
        <f t="shared" si="88"/>
        <v>0</v>
      </c>
      <c r="M160" s="39">
        <f t="shared" si="88"/>
        <v>0</v>
      </c>
      <c r="N160" s="39">
        <f t="shared" si="88"/>
        <v>0</v>
      </c>
      <c r="O160" s="39">
        <f t="shared" si="88"/>
        <v>0</v>
      </c>
      <c r="P160" s="39">
        <f t="shared" si="88"/>
        <v>0</v>
      </c>
      <c r="Q160" s="39">
        <f t="shared" si="88"/>
        <v>0</v>
      </c>
      <c r="R160" s="39">
        <f t="shared" si="88"/>
        <v>0</v>
      </c>
      <c r="S160" s="39">
        <f t="shared" si="88"/>
        <v>0</v>
      </c>
      <c r="T160" s="39">
        <f t="shared" si="88"/>
        <v>0</v>
      </c>
      <c r="U160" s="39">
        <f t="shared" si="88"/>
        <v>0</v>
      </c>
      <c r="V160" s="39">
        <f t="shared" si="88"/>
        <v>0</v>
      </c>
      <c r="W160" s="39">
        <f t="shared" si="88"/>
        <v>0</v>
      </c>
      <c r="X160" s="39">
        <f t="shared" si="88"/>
        <v>142.21399280419743</v>
      </c>
      <c r="Y160" s="39">
        <f t="shared" si="88"/>
        <v>307.18912315274014</v>
      </c>
      <c r="Z160" s="39">
        <f t="shared" si="88"/>
        <v>334.63758010698285</v>
      </c>
      <c r="AA160" s="39">
        <f t="shared" si="88"/>
        <v>385.93822454089462</v>
      </c>
      <c r="AB160" s="39">
        <f t="shared" si="88"/>
        <v>384.01997031213398</v>
      </c>
      <c r="AC160" s="39">
        <f t="shared" si="88"/>
        <v>1220.4128064358574</v>
      </c>
      <c r="AD160" s="39">
        <f t="shared" si="88"/>
        <v>1775.3135363198628</v>
      </c>
      <c r="AE160" s="39">
        <f t="shared" si="88"/>
        <v>1500.8934009903373</v>
      </c>
      <c r="AF160" s="39">
        <f t="shared" si="88"/>
        <v>1132.498234741887</v>
      </c>
      <c r="AG160" s="39">
        <f t="shared" si="88"/>
        <v>910.92384337136116</v>
      </c>
      <c r="AH160" s="39">
        <f t="shared" si="88"/>
        <v>573.97508442347714</v>
      </c>
      <c r="AI160" s="39">
        <f t="shared" si="88"/>
        <v>0</v>
      </c>
      <c r="AJ160" s="39">
        <f t="shared" si="88"/>
        <v>0</v>
      </c>
      <c r="AK160" s="39">
        <f t="shared" si="88"/>
        <v>0</v>
      </c>
      <c r="AL160" s="39">
        <f t="shared" si="88"/>
        <v>0</v>
      </c>
      <c r="AM160" s="39">
        <f t="shared" si="88"/>
        <v>0</v>
      </c>
      <c r="AN160" s="39">
        <f t="shared" si="88"/>
        <v>0</v>
      </c>
      <c r="AO160" s="35"/>
      <c r="AP160" s="28"/>
    </row>
    <row r="161" spans="1:42"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2"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2" s="116" customFormat="1" ht="15.75" customHeight="1" x14ac:dyDescent="0.25">
      <c r="A163" s="162"/>
      <c r="B163" s="162"/>
      <c r="C163" s="102" t="s">
        <v>200</v>
      </c>
      <c r="E163" s="98">
        <f>SUM(F163:AN163)</f>
        <v>38160.816401089149</v>
      </c>
      <c r="F163" s="163">
        <f t="shared" ref="F163:AN163" si="89">IF(F171=0,0,+F77-F116-F160)</f>
        <v>0</v>
      </c>
      <c r="G163" s="163">
        <f t="shared" si="89"/>
        <v>0</v>
      </c>
      <c r="H163" s="163">
        <f t="shared" si="89"/>
        <v>0</v>
      </c>
      <c r="I163" s="163">
        <f t="shared" si="89"/>
        <v>0</v>
      </c>
      <c r="J163" s="163">
        <f t="shared" si="89"/>
        <v>0</v>
      </c>
      <c r="K163" s="163">
        <f t="shared" si="89"/>
        <v>0</v>
      </c>
      <c r="L163" s="163">
        <f t="shared" si="89"/>
        <v>0</v>
      </c>
      <c r="M163" s="163">
        <f t="shared" si="89"/>
        <v>0</v>
      </c>
      <c r="N163" s="163">
        <f t="shared" si="89"/>
        <v>0</v>
      </c>
      <c r="O163" s="163">
        <f t="shared" si="89"/>
        <v>0</v>
      </c>
      <c r="P163" s="163">
        <f t="shared" si="89"/>
        <v>0</v>
      </c>
      <c r="Q163" s="163">
        <f t="shared" si="89"/>
        <v>0</v>
      </c>
      <c r="R163" s="163">
        <f t="shared" si="89"/>
        <v>0</v>
      </c>
      <c r="S163" s="163">
        <f t="shared" si="89"/>
        <v>0</v>
      </c>
      <c r="T163" s="163">
        <f t="shared" si="89"/>
        <v>0</v>
      </c>
      <c r="U163" s="163">
        <f t="shared" si="89"/>
        <v>0</v>
      </c>
      <c r="V163" s="163">
        <f t="shared" si="89"/>
        <v>726.2642249999999</v>
      </c>
      <c r="W163" s="163">
        <f t="shared" si="89"/>
        <v>2765.6141687999998</v>
      </c>
      <c r="X163" s="163">
        <f t="shared" si="89"/>
        <v>4089.1756854598029</v>
      </c>
      <c r="Y163" s="163">
        <f t="shared" si="89"/>
        <v>4008.8283486765399</v>
      </c>
      <c r="Z163" s="163">
        <f t="shared" si="89"/>
        <v>4067.7002411588824</v>
      </c>
      <c r="AA163" s="163">
        <f t="shared" si="89"/>
        <v>4104.4463531502888</v>
      </c>
      <c r="AB163" s="163">
        <f t="shared" si="89"/>
        <v>4196.1722989328728</v>
      </c>
      <c r="AC163" s="163">
        <f t="shared" si="89"/>
        <v>3451.3833081940502</v>
      </c>
      <c r="AD163" s="163">
        <f t="shared" si="89"/>
        <v>2784.1965695773615</v>
      </c>
      <c r="AE163" s="163">
        <f t="shared" si="89"/>
        <v>2485.4211487369494</v>
      </c>
      <c r="AF163" s="163">
        <f t="shared" si="89"/>
        <v>2086.450764162897</v>
      </c>
      <c r="AG163" s="163">
        <f t="shared" si="89"/>
        <v>1853.9839283194856</v>
      </c>
      <c r="AH163" s="163">
        <f t="shared" si="89"/>
        <v>1541.1793609200208</v>
      </c>
      <c r="AI163" s="163">
        <f t="shared" si="89"/>
        <v>0</v>
      </c>
      <c r="AJ163" s="163">
        <f t="shared" si="89"/>
        <v>0</v>
      </c>
      <c r="AK163" s="163">
        <f t="shared" si="89"/>
        <v>0</v>
      </c>
      <c r="AL163" s="163">
        <f t="shared" si="89"/>
        <v>0</v>
      </c>
      <c r="AM163" s="163">
        <f t="shared" si="89"/>
        <v>0</v>
      </c>
      <c r="AN163" s="163">
        <f t="shared" si="89"/>
        <v>0</v>
      </c>
      <c r="AO163" s="47"/>
      <c r="AP163" s="117"/>
    </row>
    <row r="164" spans="1:42" s="26" customFormat="1" ht="15.75" customHeight="1" x14ac:dyDescent="0.25">
      <c r="A164" s="13"/>
      <c r="B164"/>
      <c r="C164" t="s">
        <v>201</v>
      </c>
      <c r="D164"/>
      <c r="E164" s="85"/>
      <c r="F164" s="5">
        <f t="shared" ref="F164:AN164" si="90">IF(F163&lt;0,F163,0)</f>
        <v>0</v>
      </c>
      <c r="G164" s="5">
        <f t="shared" si="90"/>
        <v>0</v>
      </c>
      <c r="H164" s="5">
        <f t="shared" si="90"/>
        <v>0</v>
      </c>
      <c r="I164" s="5">
        <f t="shared" si="90"/>
        <v>0</v>
      </c>
      <c r="J164" s="5">
        <f t="shared" si="90"/>
        <v>0</v>
      </c>
      <c r="K164" s="5">
        <f t="shared" si="90"/>
        <v>0</v>
      </c>
      <c r="L164" s="5">
        <f t="shared" si="90"/>
        <v>0</v>
      </c>
      <c r="M164" s="5">
        <f t="shared" si="90"/>
        <v>0</v>
      </c>
      <c r="N164" s="5">
        <f t="shared" si="90"/>
        <v>0</v>
      </c>
      <c r="O164" s="5">
        <f t="shared" si="90"/>
        <v>0</v>
      </c>
      <c r="P164" s="5">
        <f t="shared" si="90"/>
        <v>0</v>
      </c>
      <c r="Q164" s="5">
        <f t="shared" si="90"/>
        <v>0</v>
      </c>
      <c r="R164" s="5">
        <f t="shared" si="90"/>
        <v>0</v>
      </c>
      <c r="S164" s="5">
        <f t="shared" si="90"/>
        <v>0</v>
      </c>
      <c r="T164" s="5">
        <f t="shared" si="90"/>
        <v>0</v>
      </c>
      <c r="U164" s="5">
        <f t="shared" si="90"/>
        <v>0</v>
      </c>
      <c r="V164" s="5">
        <f t="shared" si="90"/>
        <v>0</v>
      </c>
      <c r="W164" s="5">
        <f t="shared" si="90"/>
        <v>0</v>
      </c>
      <c r="X164" s="5">
        <f t="shared" si="90"/>
        <v>0</v>
      </c>
      <c r="Y164" s="5">
        <f t="shared" si="90"/>
        <v>0</v>
      </c>
      <c r="Z164" s="5">
        <f t="shared" si="90"/>
        <v>0</v>
      </c>
      <c r="AA164" s="5">
        <f t="shared" si="90"/>
        <v>0</v>
      </c>
      <c r="AB164" s="5">
        <f t="shared" si="90"/>
        <v>0</v>
      </c>
      <c r="AC164" s="5">
        <f t="shared" si="90"/>
        <v>0</v>
      </c>
      <c r="AD164" s="5">
        <f t="shared" si="90"/>
        <v>0</v>
      </c>
      <c r="AE164" s="5">
        <f t="shared" si="90"/>
        <v>0</v>
      </c>
      <c r="AF164" s="5">
        <f t="shared" si="90"/>
        <v>0</v>
      </c>
      <c r="AG164" s="5">
        <f t="shared" si="90"/>
        <v>0</v>
      </c>
      <c r="AH164" s="5">
        <f t="shared" si="90"/>
        <v>0</v>
      </c>
      <c r="AI164" s="5">
        <f t="shared" si="90"/>
        <v>0</v>
      </c>
      <c r="AJ164" s="5">
        <f t="shared" si="90"/>
        <v>0</v>
      </c>
      <c r="AK164" s="5">
        <f t="shared" si="90"/>
        <v>0</v>
      </c>
      <c r="AL164" s="5">
        <f t="shared" si="90"/>
        <v>0</v>
      </c>
      <c r="AM164" s="5">
        <f t="shared" si="90"/>
        <v>0</v>
      </c>
      <c r="AN164" s="5">
        <f t="shared" si="90"/>
        <v>0</v>
      </c>
      <c r="AO164" s="27"/>
      <c r="AP164" s="28"/>
    </row>
    <row r="165" spans="1:42" s="26" customFormat="1" ht="15.75" customHeight="1" x14ac:dyDescent="0.25">
      <c r="A165" s="13"/>
      <c r="B165"/>
      <c r="C165" t="s">
        <v>202</v>
      </c>
      <c r="D165"/>
      <c r="E165" s="119"/>
      <c r="F165" s="5">
        <f>+F164</f>
        <v>0</v>
      </c>
      <c r="G165" s="5">
        <f t="shared" ref="G165:AN165" si="91">+G164+F167</f>
        <v>0</v>
      </c>
      <c r="H165" s="5">
        <f t="shared" si="91"/>
        <v>0</v>
      </c>
      <c r="I165" s="5">
        <f t="shared" si="91"/>
        <v>0</v>
      </c>
      <c r="J165" s="5">
        <f t="shared" si="91"/>
        <v>0</v>
      </c>
      <c r="K165" s="5">
        <f t="shared" si="91"/>
        <v>0</v>
      </c>
      <c r="L165" s="5">
        <f t="shared" si="91"/>
        <v>0</v>
      </c>
      <c r="M165" s="5">
        <f t="shared" si="91"/>
        <v>0</v>
      </c>
      <c r="N165" s="5">
        <f t="shared" si="91"/>
        <v>0</v>
      </c>
      <c r="O165" s="5">
        <f t="shared" si="91"/>
        <v>0</v>
      </c>
      <c r="P165" s="5">
        <f t="shared" si="91"/>
        <v>0</v>
      </c>
      <c r="Q165" s="5">
        <f t="shared" si="91"/>
        <v>0</v>
      </c>
      <c r="R165" s="5">
        <f t="shared" si="91"/>
        <v>0</v>
      </c>
      <c r="S165" s="5">
        <f t="shared" si="91"/>
        <v>0</v>
      </c>
      <c r="T165" s="5">
        <f t="shared" si="91"/>
        <v>0</v>
      </c>
      <c r="U165" s="5">
        <f t="shared" si="91"/>
        <v>0</v>
      </c>
      <c r="V165" s="5">
        <f t="shared" si="91"/>
        <v>0</v>
      </c>
      <c r="W165" s="5">
        <f t="shared" si="91"/>
        <v>0</v>
      </c>
      <c r="X165" s="5">
        <f t="shared" si="91"/>
        <v>0</v>
      </c>
      <c r="Y165" s="5">
        <f t="shared" si="91"/>
        <v>0</v>
      </c>
      <c r="Z165" s="5">
        <f t="shared" si="91"/>
        <v>0</v>
      </c>
      <c r="AA165" s="5">
        <f t="shared" si="91"/>
        <v>0</v>
      </c>
      <c r="AB165" s="5">
        <f t="shared" si="91"/>
        <v>0</v>
      </c>
      <c r="AC165" s="5">
        <f t="shared" si="91"/>
        <v>0</v>
      </c>
      <c r="AD165" s="5">
        <f t="shared" si="91"/>
        <v>0</v>
      </c>
      <c r="AE165" s="5">
        <f t="shared" si="91"/>
        <v>0</v>
      </c>
      <c r="AF165" s="5">
        <f t="shared" si="91"/>
        <v>0</v>
      </c>
      <c r="AG165" s="5">
        <f t="shared" si="91"/>
        <v>0</v>
      </c>
      <c r="AH165" s="5">
        <f t="shared" si="91"/>
        <v>0</v>
      </c>
      <c r="AI165" s="5">
        <f t="shared" si="91"/>
        <v>0</v>
      </c>
      <c r="AJ165" s="5">
        <f t="shared" si="91"/>
        <v>0</v>
      </c>
      <c r="AK165" s="5">
        <f t="shared" si="91"/>
        <v>0</v>
      </c>
      <c r="AL165" s="5">
        <f t="shared" si="91"/>
        <v>0</v>
      </c>
      <c r="AM165" s="5">
        <f t="shared" si="91"/>
        <v>0</v>
      </c>
      <c r="AN165" s="5">
        <f t="shared" si="91"/>
        <v>0</v>
      </c>
      <c r="AO165" s="27"/>
      <c r="AP165" s="28"/>
    </row>
    <row r="166" spans="1:42" s="26" customFormat="1" ht="15.75" customHeight="1" x14ac:dyDescent="0.25">
      <c r="A166" s="13"/>
      <c r="B166"/>
      <c r="C166" t="s">
        <v>203</v>
      </c>
      <c r="D166"/>
      <c r="E166" s="119"/>
      <c r="F166" s="5">
        <f t="shared" ref="F166:AN166" si="92">IF(F163&lt;0,0,IF(F163&gt;-F165,F165,-F163))</f>
        <v>0</v>
      </c>
      <c r="G166" s="5">
        <f t="shared" si="92"/>
        <v>0</v>
      </c>
      <c r="H166" s="5">
        <f t="shared" si="92"/>
        <v>0</v>
      </c>
      <c r="I166" s="5">
        <f t="shared" si="92"/>
        <v>0</v>
      </c>
      <c r="J166" s="5">
        <f t="shared" si="92"/>
        <v>0</v>
      </c>
      <c r="K166" s="5">
        <f t="shared" si="92"/>
        <v>0</v>
      </c>
      <c r="L166" s="5">
        <f t="shared" si="92"/>
        <v>0</v>
      </c>
      <c r="M166" s="5">
        <f t="shared" si="92"/>
        <v>0</v>
      </c>
      <c r="N166" s="5">
        <f t="shared" si="92"/>
        <v>0</v>
      </c>
      <c r="O166" s="5">
        <f t="shared" si="92"/>
        <v>0</v>
      </c>
      <c r="P166" s="5">
        <f t="shared" si="92"/>
        <v>0</v>
      </c>
      <c r="Q166" s="5">
        <f t="shared" si="92"/>
        <v>0</v>
      </c>
      <c r="R166" s="5">
        <f t="shared" si="92"/>
        <v>0</v>
      </c>
      <c r="S166" s="5">
        <f t="shared" si="92"/>
        <v>0</v>
      </c>
      <c r="T166" s="5">
        <f t="shared" si="92"/>
        <v>0</v>
      </c>
      <c r="U166" s="5">
        <f t="shared" si="92"/>
        <v>0</v>
      </c>
      <c r="V166" s="5">
        <f t="shared" si="92"/>
        <v>0</v>
      </c>
      <c r="W166" s="5">
        <f t="shared" si="92"/>
        <v>0</v>
      </c>
      <c r="X166" s="5">
        <f t="shared" si="92"/>
        <v>0</v>
      </c>
      <c r="Y166" s="5">
        <f t="shared" si="92"/>
        <v>0</v>
      </c>
      <c r="Z166" s="5">
        <f t="shared" si="92"/>
        <v>0</v>
      </c>
      <c r="AA166" s="5">
        <f t="shared" si="92"/>
        <v>0</v>
      </c>
      <c r="AB166" s="5">
        <f t="shared" si="92"/>
        <v>0</v>
      </c>
      <c r="AC166" s="5">
        <f t="shared" si="92"/>
        <v>0</v>
      </c>
      <c r="AD166" s="5">
        <f t="shared" si="92"/>
        <v>0</v>
      </c>
      <c r="AE166" s="5">
        <f t="shared" si="92"/>
        <v>0</v>
      </c>
      <c r="AF166" s="5">
        <f t="shared" si="92"/>
        <v>0</v>
      </c>
      <c r="AG166" s="5">
        <f t="shared" si="92"/>
        <v>0</v>
      </c>
      <c r="AH166" s="5">
        <f t="shared" si="92"/>
        <v>0</v>
      </c>
      <c r="AI166" s="5">
        <f t="shared" si="92"/>
        <v>0</v>
      </c>
      <c r="AJ166" s="5">
        <f t="shared" si="92"/>
        <v>0</v>
      </c>
      <c r="AK166" s="5">
        <f t="shared" si="92"/>
        <v>0</v>
      </c>
      <c r="AL166" s="5">
        <f t="shared" si="92"/>
        <v>0</v>
      </c>
      <c r="AM166" s="5">
        <f t="shared" si="92"/>
        <v>0</v>
      </c>
      <c r="AN166" s="5">
        <f t="shared" si="92"/>
        <v>0</v>
      </c>
      <c r="AO166" s="27"/>
      <c r="AP166" s="28"/>
    </row>
    <row r="167" spans="1:42" s="26" customFormat="1" ht="15.75" customHeight="1" x14ac:dyDescent="0.25">
      <c r="A167" s="13"/>
      <c r="B167"/>
      <c r="C167" t="s">
        <v>204</v>
      </c>
      <c r="D167"/>
      <c r="E167" s="119"/>
      <c r="F167" s="5">
        <f t="shared" ref="F167:AN167" si="93">+F165-F166</f>
        <v>0</v>
      </c>
      <c r="G167" s="5">
        <f t="shared" si="93"/>
        <v>0</v>
      </c>
      <c r="H167" s="5">
        <f t="shared" si="93"/>
        <v>0</v>
      </c>
      <c r="I167" s="5">
        <f t="shared" si="93"/>
        <v>0</v>
      </c>
      <c r="J167" s="5">
        <f t="shared" si="93"/>
        <v>0</v>
      </c>
      <c r="K167" s="5">
        <f t="shared" si="93"/>
        <v>0</v>
      </c>
      <c r="L167" s="5">
        <f t="shared" si="93"/>
        <v>0</v>
      </c>
      <c r="M167" s="5">
        <f t="shared" si="93"/>
        <v>0</v>
      </c>
      <c r="N167" s="5">
        <f t="shared" si="93"/>
        <v>0</v>
      </c>
      <c r="O167" s="5">
        <f t="shared" si="93"/>
        <v>0</v>
      </c>
      <c r="P167" s="5">
        <f t="shared" si="93"/>
        <v>0</v>
      </c>
      <c r="Q167" s="5">
        <f t="shared" si="93"/>
        <v>0</v>
      </c>
      <c r="R167" s="5">
        <f t="shared" si="93"/>
        <v>0</v>
      </c>
      <c r="S167" s="5">
        <f t="shared" si="93"/>
        <v>0</v>
      </c>
      <c r="T167" s="5">
        <f t="shared" si="93"/>
        <v>0</v>
      </c>
      <c r="U167" s="5">
        <f t="shared" si="93"/>
        <v>0</v>
      </c>
      <c r="V167" s="5">
        <f t="shared" si="93"/>
        <v>0</v>
      </c>
      <c r="W167" s="5">
        <f t="shared" si="93"/>
        <v>0</v>
      </c>
      <c r="X167" s="5">
        <f t="shared" si="93"/>
        <v>0</v>
      </c>
      <c r="Y167" s="5">
        <f t="shared" si="93"/>
        <v>0</v>
      </c>
      <c r="Z167" s="5">
        <f t="shared" si="93"/>
        <v>0</v>
      </c>
      <c r="AA167" s="5">
        <f t="shared" si="93"/>
        <v>0</v>
      </c>
      <c r="AB167" s="5">
        <f t="shared" si="93"/>
        <v>0</v>
      </c>
      <c r="AC167" s="5">
        <f t="shared" si="93"/>
        <v>0</v>
      </c>
      <c r="AD167" s="5">
        <f t="shared" si="93"/>
        <v>0</v>
      </c>
      <c r="AE167" s="5">
        <f t="shared" si="93"/>
        <v>0</v>
      </c>
      <c r="AF167" s="5">
        <f t="shared" si="93"/>
        <v>0</v>
      </c>
      <c r="AG167" s="5">
        <f t="shared" si="93"/>
        <v>0</v>
      </c>
      <c r="AH167" s="5">
        <f t="shared" si="93"/>
        <v>0</v>
      </c>
      <c r="AI167" s="5">
        <f t="shared" si="93"/>
        <v>0</v>
      </c>
      <c r="AJ167" s="5">
        <f t="shared" si="93"/>
        <v>0</v>
      </c>
      <c r="AK167" s="5">
        <f t="shared" si="93"/>
        <v>0</v>
      </c>
      <c r="AL167" s="5">
        <f t="shared" si="93"/>
        <v>0</v>
      </c>
      <c r="AM167" s="5">
        <f t="shared" si="93"/>
        <v>0</v>
      </c>
      <c r="AN167" s="5">
        <f t="shared" si="93"/>
        <v>0</v>
      </c>
      <c r="AO167" s="27"/>
      <c r="AP167" s="28"/>
    </row>
    <row r="168" spans="1:42" s="128" customFormat="1" ht="15.75" customHeight="1" x14ac:dyDescent="0.25">
      <c r="C168" s="128" t="s">
        <v>156</v>
      </c>
      <c r="E168" s="98">
        <f>SUM(F168:AN168)</f>
        <v>38160.816401089149</v>
      </c>
      <c r="F168" s="97">
        <f t="shared" ref="F168:AN168" si="94">IF(F163&lt;0,0,F163+F166)</f>
        <v>0</v>
      </c>
      <c r="G168" s="97">
        <f t="shared" si="94"/>
        <v>0</v>
      </c>
      <c r="H168" s="97">
        <f t="shared" si="94"/>
        <v>0</v>
      </c>
      <c r="I168" s="97">
        <f t="shared" si="94"/>
        <v>0</v>
      </c>
      <c r="J168" s="97">
        <f t="shared" si="94"/>
        <v>0</v>
      </c>
      <c r="K168" s="97">
        <f t="shared" si="94"/>
        <v>0</v>
      </c>
      <c r="L168" s="97">
        <f t="shared" si="94"/>
        <v>0</v>
      </c>
      <c r="M168" s="97">
        <f t="shared" si="94"/>
        <v>0</v>
      </c>
      <c r="N168" s="97">
        <f t="shared" si="94"/>
        <v>0</v>
      </c>
      <c r="O168" s="97">
        <f t="shared" si="94"/>
        <v>0</v>
      </c>
      <c r="P168" s="97">
        <f t="shared" si="94"/>
        <v>0</v>
      </c>
      <c r="Q168" s="97">
        <f t="shared" si="94"/>
        <v>0</v>
      </c>
      <c r="R168" s="97">
        <f t="shared" si="94"/>
        <v>0</v>
      </c>
      <c r="S168" s="97">
        <f t="shared" si="94"/>
        <v>0</v>
      </c>
      <c r="T168" s="97">
        <f t="shared" si="94"/>
        <v>0</v>
      </c>
      <c r="U168" s="97">
        <f t="shared" si="94"/>
        <v>0</v>
      </c>
      <c r="V168" s="97">
        <f t="shared" si="94"/>
        <v>726.2642249999999</v>
      </c>
      <c r="W168" s="97">
        <f t="shared" si="94"/>
        <v>2765.6141687999998</v>
      </c>
      <c r="X168" s="97">
        <f t="shared" si="94"/>
        <v>4089.1756854598029</v>
      </c>
      <c r="Y168" s="97">
        <f t="shared" si="94"/>
        <v>4008.8283486765399</v>
      </c>
      <c r="Z168" s="97">
        <f t="shared" si="94"/>
        <v>4067.7002411588824</v>
      </c>
      <c r="AA168" s="97">
        <f t="shared" si="94"/>
        <v>4104.4463531502888</v>
      </c>
      <c r="AB168" s="97">
        <f t="shared" si="94"/>
        <v>4196.1722989328728</v>
      </c>
      <c r="AC168" s="97">
        <f t="shared" si="94"/>
        <v>3451.3833081940502</v>
      </c>
      <c r="AD168" s="97">
        <f t="shared" si="94"/>
        <v>2784.1965695773615</v>
      </c>
      <c r="AE168" s="97">
        <f t="shared" si="94"/>
        <v>2485.4211487369494</v>
      </c>
      <c r="AF168" s="97">
        <f t="shared" si="94"/>
        <v>2086.450764162897</v>
      </c>
      <c r="AG168" s="97">
        <f t="shared" si="94"/>
        <v>1853.9839283194856</v>
      </c>
      <c r="AH168" s="97">
        <f t="shared" si="94"/>
        <v>1541.1793609200208</v>
      </c>
      <c r="AI168" s="97">
        <f t="shared" si="94"/>
        <v>0</v>
      </c>
      <c r="AJ168" s="97">
        <f t="shared" si="94"/>
        <v>0</v>
      </c>
      <c r="AK168" s="97">
        <f t="shared" si="94"/>
        <v>0</v>
      </c>
      <c r="AL168" s="97">
        <f t="shared" si="94"/>
        <v>0</v>
      </c>
      <c r="AM168" s="97">
        <f t="shared" si="94"/>
        <v>0</v>
      </c>
      <c r="AN168" s="97">
        <f t="shared" si="94"/>
        <v>0</v>
      </c>
      <c r="AO168" s="85"/>
      <c r="AP168" s="168"/>
    </row>
    <row r="169" spans="1:42" x14ac:dyDescent="0.25">
      <c r="O169" s="5">
        <f>+O168*D174</f>
        <v>0</v>
      </c>
    </row>
    <row r="170" spans="1:42" s="26" customFormat="1" ht="15.75" customHeight="1" x14ac:dyDescent="0.25">
      <c r="A170"/>
      <c r="B170" s="29" t="s">
        <v>154</v>
      </c>
      <c r="E170" s="99"/>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2"/>
      <c r="AP170" s="28"/>
    </row>
    <row r="171" spans="1:42" s="26" customFormat="1" ht="15.75" customHeight="1" x14ac:dyDescent="0.25">
      <c r="A171"/>
      <c r="C171" s="26" t="s">
        <v>172</v>
      </c>
      <c r="E171" s="85">
        <f>SUM(F171:AN171)</f>
        <v>560.00000000000068</v>
      </c>
      <c r="F171" s="37">
        <f t="shared" ref="F171:AN171" si="95">+F9</f>
        <v>0</v>
      </c>
      <c r="G171" s="37">
        <f t="shared" si="95"/>
        <v>0</v>
      </c>
      <c r="H171" s="37">
        <f t="shared" si="95"/>
        <v>0</v>
      </c>
      <c r="I171" s="37">
        <f t="shared" si="95"/>
        <v>0</v>
      </c>
      <c r="J171" s="37">
        <f t="shared" si="95"/>
        <v>0</v>
      </c>
      <c r="K171" s="37">
        <f t="shared" si="95"/>
        <v>0</v>
      </c>
      <c r="L171" s="37">
        <f t="shared" si="95"/>
        <v>0</v>
      </c>
      <c r="M171" s="37">
        <f t="shared" si="95"/>
        <v>0</v>
      </c>
      <c r="N171" s="37">
        <f t="shared" si="95"/>
        <v>0</v>
      </c>
      <c r="O171" s="37">
        <f t="shared" si="95"/>
        <v>0</v>
      </c>
      <c r="P171" s="37">
        <f t="shared" si="95"/>
        <v>0</v>
      </c>
      <c r="Q171" s="37">
        <f t="shared" si="95"/>
        <v>0</v>
      </c>
      <c r="R171" s="37">
        <f t="shared" si="95"/>
        <v>0</v>
      </c>
      <c r="S171" s="37">
        <f t="shared" si="95"/>
        <v>0</v>
      </c>
      <c r="T171" s="37">
        <f t="shared" si="95"/>
        <v>0</v>
      </c>
      <c r="U171" s="37">
        <f t="shared" si="95"/>
        <v>0</v>
      </c>
      <c r="V171" s="37">
        <f t="shared" si="95"/>
        <v>9.7767857142857135</v>
      </c>
      <c r="W171" s="37">
        <f t="shared" si="95"/>
        <v>36.5</v>
      </c>
      <c r="X171" s="37">
        <f t="shared" si="95"/>
        <v>54.75</v>
      </c>
      <c r="Y171" s="37">
        <f t="shared" si="95"/>
        <v>54.75</v>
      </c>
      <c r="Z171" s="37">
        <f t="shared" si="95"/>
        <v>54.75</v>
      </c>
      <c r="AA171" s="37">
        <f t="shared" si="95"/>
        <v>54.75</v>
      </c>
      <c r="AB171" s="37">
        <f t="shared" si="95"/>
        <v>54.75</v>
      </c>
      <c r="AC171" s="37">
        <f t="shared" si="95"/>
        <v>54.75</v>
      </c>
      <c r="AD171" s="37">
        <f t="shared" si="95"/>
        <v>52.386363636363818</v>
      </c>
      <c r="AE171" s="37">
        <f t="shared" si="95"/>
        <v>44.90259740259755</v>
      </c>
      <c r="AF171" s="37">
        <f t="shared" si="95"/>
        <v>35.547889610389731</v>
      </c>
      <c r="AG171" s="37">
        <f t="shared" si="95"/>
        <v>29.935064935065039</v>
      </c>
      <c r="AH171" s="37">
        <f t="shared" si="95"/>
        <v>22.451298701298782</v>
      </c>
      <c r="AI171" s="37">
        <f t="shared" si="95"/>
        <v>0</v>
      </c>
      <c r="AJ171" s="37">
        <f t="shared" si="95"/>
        <v>0</v>
      </c>
      <c r="AK171" s="37">
        <f t="shared" si="95"/>
        <v>0</v>
      </c>
      <c r="AL171" s="37">
        <f t="shared" si="95"/>
        <v>0</v>
      </c>
      <c r="AM171" s="37">
        <f t="shared" si="95"/>
        <v>0</v>
      </c>
      <c r="AN171" s="37">
        <f t="shared" si="95"/>
        <v>0</v>
      </c>
      <c r="AO171" s="32"/>
      <c r="AP171" s="28"/>
    </row>
    <row r="172" spans="1:42" s="26" customFormat="1" ht="15.75" customHeight="1" x14ac:dyDescent="0.25">
      <c r="A172"/>
      <c r="C172" s="26" t="s">
        <v>155</v>
      </c>
      <c r="E172" s="99"/>
      <c r="F172" s="37">
        <f t="shared" ref="F172:AN172" si="96">+F10</f>
        <v>0</v>
      </c>
      <c r="G172" s="37">
        <f t="shared" si="96"/>
        <v>0</v>
      </c>
      <c r="H172" s="37">
        <f t="shared" si="96"/>
        <v>0</v>
      </c>
      <c r="I172" s="37">
        <f t="shared" si="96"/>
        <v>0</v>
      </c>
      <c r="J172" s="37">
        <f t="shared" si="96"/>
        <v>0</v>
      </c>
      <c r="K172" s="37">
        <f t="shared" si="96"/>
        <v>0</v>
      </c>
      <c r="L172" s="37">
        <f t="shared" si="96"/>
        <v>0</v>
      </c>
      <c r="M172" s="37">
        <f t="shared" si="96"/>
        <v>0</v>
      </c>
      <c r="N172" s="37">
        <f t="shared" si="96"/>
        <v>0</v>
      </c>
      <c r="O172" s="37">
        <f t="shared" si="96"/>
        <v>0</v>
      </c>
      <c r="P172" s="37">
        <f t="shared" si="96"/>
        <v>0</v>
      </c>
      <c r="Q172" s="37">
        <f t="shared" si="96"/>
        <v>0</v>
      </c>
      <c r="R172" s="37">
        <f t="shared" si="96"/>
        <v>0</v>
      </c>
      <c r="S172" s="37">
        <f t="shared" si="96"/>
        <v>0</v>
      </c>
      <c r="T172" s="37">
        <f t="shared" si="96"/>
        <v>0</v>
      </c>
      <c r="U172" s="37">
        <f t="shared" si="96"/>
        <v>0</v>
      </c>
      <c r="V172" s="37">
        <f t="shared" si="96"/>
        <v>9.7767857142857135</v>
      </c>
      <c r="W172" s="37">
        <f t="shared" si="96"/>
        <v>46.276785714285715</v>
      </c>
      <c r="X172" s="37">
        <f t="shared" si="96"/>
        <v>101.02678571428572</v>
      </c>
      <c r="Y172" s="37">
        <f t="shared" si="96"/>
        <v>155.77678571428572</v>
      </c>
      <c r="Z172" s="37">
        <f t="shared" si="96"/>
        <v>210.52678571428572</v>
      </c>
      <c r="AA172" s="37">
        <f t="shared" si="96"/>
        <v>265.27678571428572</v>
      </c>
      <c r="AB172" s="37">
        <f t="shared" si="96"/>
        <v>320.02678571428572</v>
      </c>
      <c r="AC172" s="37">
        <f t="shared" si="96"/>
        <v>374.77678571428572</v>
      </c>
      <c r="AD172" s="37">
        <f t="shared" si="96"/>
        <v>427.16314935064952</v>
      </c>
      <c r="AE172" s="37">
        <f t="shared" si="96"/>
        <v>472.06574675324708</v>
      </c>
      <c r="AF172" s="37">
        <f t="shared" si="96"/>
        <v>507.61363636363683</v>
      </c>
      <c r="AG172" s="37">
        <f t="shared" si="96"/>
        <v>537.54870129870187</v>
      </c>
      <c r="AH172" s="37">
        <f t="shared" si="96"/>
        <v>560.00000000000068</v>
      </c>
      <c r="AI172" s="37">
        <f t="shared" si="96"/>
        <v>560.00000000000068</v>
      </c>
      <c r="AJ172" s="37">
        <f t="shared" si="96"/>
        <v>560.00000000000068</v>
      </c>
      <c r="AK172" s="37">
        <f t="shared" si="96"/>
        <v>560.00000000000068</v>
      </c>
      <c r="AL172" s="37">
        <f t="shared" si="96"/>
        <v>560.00000000000068</v>
      </c>
      <c r="AM172" s="37">
        <f t="shared" si="96"/>
        <v>560.00000000000068</v>
      </c>
      <c r="AN172" s="37">
        <f t="shared" si="96"/>
        <v>560.00000000000068</v>
      </c>
      <c r="AO172" s="32"/>
      <c r="AP172" s="28"/>
    </row>
    <row r="173" spans="1:42" s="26" customFormat="1" ht="15.75" customHeight="1" x14ac:dyDescent="0.25">
      <c r="A173"/>
      <c r="C173" s="29" t="s">
        <v>173</v>
      </c>
      <c r="E173" s="9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2"/>
      <c r="AP173" s="28"/>
    </row>
    <row r="174" spans="1:42" s="26" customFormat="1" ht="15.75" customHeight="1" x14ac:dyDescent="0.25">
      <c r="A174" s="13"/>
      <c r="C174" s="160">
        <f>+Dashboard!I38</f>
        <v>350</v>
      </c>
      <c r="D174" s="93">
        <f>+Dashboard!I37</f>
        <v>1</v>
      </c>
      <c r="E174" s="85">
        <f t="shared" ref="E174:E179" si="97">SUM(F174:AN174)</f>
        <v>350</v>
      </c>
      <c r="F174" s="41">
        <f t="shared" ref="F174:O174" si="98">IF(F$172&lt;$C174,F$171*$D174,IF(E172&lt;$C174,(F$171-(F$172-$C174))*$D174,0))</f>
        <v>0</v>
      </c>
      <c r="G174" s="41">
        <f t="shared" si="98"/>
        <v>0</v>
      </c>
      <c r="H174" s="41">
        <f t="shared" si="98"/>
        <v>0</v>
      </c>
      <c r="I174" s="41">
        <f t="shared" si="98"/>
        <v>0</v>
      </c>
      <c r="J174" s="41">
        <f t="shared" si="98"/>
        <v>0</v>
      </c>
      <c r="K174" s="41">
        <f t="shared" si="98"/>
        <v>0</v>
      </c>
      <c r="L174" s="41">
        <f t="shared" si="98"/>
        <v>0</v>
      </c>
      <c r="M174" s="41">
        <f t="shared" si="98"/>
        <v>0</v>
      </c>
      <c r="N174" s="41">
        <f t="shared" si="98"/>
        <v>0</v>
      </c>
      <c r="O174" s="41">
        <f t="shared" si="98"/>
        <v>0</v>
      </c>
      <c r="P174" s="41">
        <f>IF(P$172&lt;$C174,P$171*$D174,IF(O172&lt;$C174,(P$171-(P$172-$C174))*$D174,0))</f>
        <v>0</v>
      </c>
      <c r="Q174" s="41">
        <f t="shared" ref="Q174:AN174" si="99">IF(Q$172&lt;$C174,Q$171*$D174,IF(P172&lt;$C174,(Q$171-(Q$172-$C174))*$D174,0))</f>
        <v>0</v>
      </c>
      <c r="R174" s="41">
        <f t="shared" si="99"/>
        <v>0</v>
      </c>
      <c r="S174" s="41">
        <f t="shared" si="99"/>
        <v>0</v>
      </c>
      <c r="T174" s="41">
        <f t="shared" si="99"/>
        <v>0</v>
      </c>
      <c r="U174" s="41">
        <f t="shared" si="99"/>
        <v>0</v>
      </c>
      <c r="V174" s="41">
        <f t="shared" si="99"/>
        <v>9.7767857142857135</v>
      </c>
      <c r="W174" s="41">
        <f t="shared" si="99"/>
        <v>36.5</v>
      </c>
      <c r="X174" s="41">
        <f t="shared" si="99"/>
        <v>54.75</v>
      </c>
      <c r="Y174" s="41">
        <f t="shared" si="99"/>
        <v>54.75</v>
      </c>
      <c r="Z174" s="41">
        <f t="shared" si="99"/>
        <v>54.75</v>
      </c>
      <c r="AA174" s="41">
        <f t="shared" si="99"/>
        <v>54.75</v>
      </c>
      <c r="AB174" s="41">
        <f t="shared" si="99"/>
        <v>54.75</v>
      </c>
      <c r="AC174" s="41">
        <f t="shared" si="99"/>
        <v>29.973214285714278</v>
      </c>
      <c r="AD174" s="41">
        <f t="shared" si="99"/>
        <v>0</v>
      </c>
      <c r="AE174" s="41">
        <f t="shared" si="99"/>
        <v>0</v>
      </c>
      <c r="AF174" s="41">
        <f t="shared" si="99"/>
        <v>0</v>
      </c>
      <c r="AG174" s="41">
        <f t="shared" si="99"/>
        <v>0</v>
      </c>
      <c r="AH174" s="41">
        <f t="shared" si="99"/>
        <v>0</v>
      </c>
      <c r="AI174" s="41">
        <f t="shared" si="99"/>
        <v>0</v>
      </c>
      <c r="AJ174" s="41">
        <f t="shared" si="99"/>
        <v>0</v>
      </c>
      <c r="AK174" s="41">
        <f t="shared" si="99"/>
        <v>0</v>
      </c>
      <c r="AL174" s="41">
        <f t="shared" si="99"/>
        <v>0</v>
      </c>
      <c r="AM174" s="41">
        <f t="shared" si="99"/>
        <v>0</v>
      </c>
      <c r="AN174" s="41">
        <f t="shared" si="99"/>
        <v>0</v>
      </c>
      <c r="AO174" s="27"/>
      <c r="AP174" s="28"/>
    </row>
    <row r="175" spans="1:42" s="26" customFormat="1" ht="15.75" customHeight="1" x14ac:dyDescent="0.25">
      <c r="A175"/>
      <c r="C175" s="160">
        <f>+Dashboard!I40</f>
        <v>750</v>
      </c>
      <c r="D175" s="93">
        <f>+Dashboard!I39</f>
        <v>1</v>
      </c>
      <c r="E175" s="85">
        <f t="shared" si="97"/>
        <v>210.00000000000065</v>
      </c>
      <c r="F175" s="41">
        <f>IF(F$172&lt;$C174,0,IF(E$172&lt;$C174,(F$172-$C174)*$D175,IF(F$172&lt;$C175,F$171*$D175,IF(E$172&lt;$C175,(F$171-(F$172-$C175))*$D175,0))))</f>
        <v>0</v>
      </c>
      <c r="G175" s="41">
        <f t="shared" ref="G175:AN178" si="100">IF(G$172&lt;$C174,0,IF(F$172&lt;$C174,(G$172-$C174)*$D175,IF(G$172&lt;$C175,G$171*$D175,IF(F$172&lt;$C175,(G$171-(G$172-$C175))*$D175,0))))</f>
        <v>0</v>
      </c>
      <c r="H175" s="41">
        <f t="shared" si="100"/>
        <v>0</v>
      </c>
      <c r="I175" s="41">
        <f t="shared" si="100"/>
        <v>0</v>
      </c>
      <c r="J175" s="41">
        <f t="shared" si="100"/>
        <v>0</v>
      </c>
      <c r="K175" s="41">
        <f t="shared" si="100"/>
        <v>0</v>
      </c>
      <c r="L175" s="41">
        <f t="shared" si="100"/>
        <v>0</v>
      </c>
      <c r="M175" s="41">
        <f t="shared" si="100"/>
        <v>0</v>
      </c>
      <c r="N175" s="41">
        <f t="shared" si="100"/>
        <v>0</v>
      </c>
      <c r="O175" s="41">
        <f t="shared" si="100"/>
        <v>0</v>
      </c>
      <c r="P175" s="41">
        <f t="shared" si="100"/>
        <v>0</v>
      </c>
      <c r="Q175" s="41">
        <f t="shared" si="100"/>
        <v>0</v>
      </c>
      <c r="R175" s="41">
        <f t="shared" si="100"/>
        <v>0</v>
      </c>
      <c r="S175" s="41">
        <f t="shared" si="100"/>
        <v>0</v>
      </c>
      <c r="T175" s="41">
        <f t="shared" si="100"/>
        <v>0</v>
      </c>
      <c r="U175" s="41">
        <f t="shared" si="100"/>
        <v>0</v>
      </c>
      <c r="V175" s="41">
        <f t="shared" si="100"/>
        <v>0</v>
      </c>
      <c r="W175" s="41">
        <f t="shared" si="100"/>
        <v>0</v>
      </c>
      <c r="X175" s="41">
        <f t="shared" si="100"/>
        <v>0</v>
      </c>
      <c r="Y175" s="41">
        <f t="shared" si="100"/>
        <v>0</v>
      </c>
      <c r="Z175" s="41">
        <f t="shared" si="100"/>
        <v>0</v>
      </c>
      <c r="AA175" s="41">
        <f t="shared" si="100"/>
        <v>0</v>
      </c>
      <c r="AB175" s="41">
        <f t="shared" si="100"/>
        <v>0</v>
      </c>
      <c r="AC175" s="41">
        <f t="shared" si="100"/>
        <v>24.776785714285722</v>
      </c>
      <c r="AD175" s="41">
        <f t="shared" si="100"/>
        <v>52.386363636363818</v>
      </c>
      <c r="AE175" s="41">
        <f t="shared" si="100"/>
        <v>44.90259740259755</v>
      </c>
      <c r="AF175" s="41">
        <f t="shared" si="100"/>
        <v>35.547889610389731</v>
      </c>
      <c r="AG175" s="41">
        <f t="shared" si="100"/>
        <v>29.935064935065039</v>
      </c>
      <c r="AH175" s="41">
        <f t="shared" si="100"/>
        <v>22.451298701298782</v>
      </c>
      <c r="AI175" s="41">
        <f t="shared" si="100"/>
        <v>0</v>
      </c>
      <c r="AJ175" s="41">
        <f t="shared" si="100"/>
        <v>0</v>
      </c>
      <c r="AK175" s="41">
        <f t="shared" si="100"/>
        <v>0</v>
      </c>
      <c r="AL175" s="41">
        <f t="shared" si="100"/>
        <v>0</v>
      </c>
      <c r="AM175" s="41">
        <f t="shared" si="100"/>
        <v>0</v>
      </c>
      <c r="AN175" s="41">
        <f t="shared" si="100"/>
        <v>0</v>
      </c>
      <c r="AO175" s="32"/>
      <c r="AP175" s="28"/>
    </row>
    <row r="176" spans="1:42" s="26" customFormat="1" ht="15.75" customHeight="1" x14ac:dyDescent="0.25">
      <c r="A176"/>
      <c r="C176" s="160">
        <f>+Dashboard!I42</f>
        <v>1000</v>
      </c>
      <c r="D176" s="93">
        <f>+Dashboard!I41</f>
        <v>1</v>
      </c>
      <c r="E176" s="85">
        <f t="shared" si="97"/>
        <v>0</v>
      </c>
      <c r="F176" s="41">
        <f t="shared" ref="F176:F178" si="101">IF(F$172&lt;$C175,0,IF(E$172&lt;$C175,(F$172-$C175)*$D176,IF(F$172&lt;$C176,F$171*$D176,IF(E$172&lt;$C176,(F$171-(F$172-$C176))*$D176,0))))</f>
        <v>0</v>
      </c>
      <c r="G176" s="41">
        <f t="shared" si="100"/>
        <v>0</v>
      </c>
      <c r="H176" s="41">
        <f t="shared" si="100"/>
        <v>0</v>
      </c>
      <c r="I176" s="41">
        <f t="shared" si="100"/>
        <v>0</v>
      </c>
      <c r="J176" s="41">
        <f t="shared" si="100"/>
        <v>0</v>
      </c>
      <c r="K176" s="41">
        <f t="shared" si="100"/>
        <v>0</v>
      </c>
      <c r="L176" s="41">
        <f t="shared" si="100"/>
        <v>0</v>
      </c>
      <c r="M176" s="41">
        <f t="shared" si="100"/>
        <v>0</v>
      </c>
      <c r="N176" s="41">
        <f t="shared" si="100"/>
        <v>0</v>
      </c>
      <c r="O176" s="41">
        <f t="shared" si="100"/>
        <v>0</v>
      </c>
      <c r="P176" s="41">
        <f t="shared" si="100"/>
        <v>0</v>
      </c>
      <c r="Q176" s="41">
        <f t="shared" si="100"/>
        <v>0</v>
      </c>
      <c r="R176" s="41">
        <f t="shared" si="100"/>
        <v>0</v>
      </c>
      <c r="S176" s="41">
        <f t="shared" si="100"/>
        <v>0</v>
      </c>
      <c r="T176" s="41">
        <f t="shared" si="100"/>
        <v>0</v>
      </c>
      <c r="U176" s="41">
        <f t="shared" si="100"/>
        <v>0</v>
      </c>
      <c r="V176" s="41">
        <f t="shared" si="100"/>
        <v>0</v>
      </c>
      <c r="W176" s="41">
        <f t="shared" si="100"/>
        <v>0</v>
      </c>
      <c r="X176" s="41">
        <f t="shared" si="100"/>
        <v>0</v>
      </c>
      <c r="Y176" s="41">
        <f t="shared" si="100"/>
        <v>0</v>
      </c>
      <c r="Z176" s="41">
        <f t="shared" si="100"/>
        <v>0</v>
      </c>
      <c r="AA176" s="41">
        <f t="shared" si="100"/>
        <v>0</v>
      </c>
      <c r="AB176" s="41">
        <f t="shared" si="100"/>
        <v>0</v>
      </c>
      <c r="AC176" s="41">
        <f t="shared" si="100"/>
        <v>0</v>
      </c>
      <c r="AD176" s="41">
        <f t="shared" si="100"/>
        <v>0</v>
      </c>
      <c r="AE176" s="41">
        <f t="shared" si="100"/>
        <v>0</v>
      </c>
      <c r="AF176" s="41">
        <f t="shared" si="100"/>
        <v>0</v>
      </c>
      <c r="AG176" s="41">
        <f t="shared" si="100"/>
        <v>0</v>
      </c>
      <c r="AH176" s="41">
        <f t="shared" si="100"/>
        <v>0</v>
      </c>
      <c r="AI176" s="41">
        <f t="shared" si="100"/>
        <v>0</v>
      </c>
      <c r="AJ176" s="41">
        <f t="shared" si="100"/>
        <v>0</v>
      </c>
      <c r="AK176" s="41">
        <f t="shared" si="100"/>
        <v>0</v>
      </c>
      <c r="AL176" s="41">
        <f t="shared" si="100"/>
        <v>0</v>
      </c>
      <c r="AM176" s="41">
        <f t="shared" si="100"/>
        <v>0</v>
      </c>
      <c r="AN176" s="41">
        <f t="shared" si="100"/>
        <v>0</v>
      </c>
      <c r="AO176" s="32"/>
      <c r="AP176" s="28"/>
    </row>
    <row r="177" spans="1:44" s="26" customFormat="1" ht="15.75" customHeight="1" x14ac:dyDescent="0.25">
      <c r="A177"/>
      <c r="C177" s="160">
        <f>+Dashboard!I44</f>
        <v>1500</v>
      </c>
      <c r="D177" s="93">
        <f>+Dashboard!I43</f>
        <v>1</v>
      </c>
      <c r="E177" s="85">
        <f t="shared" si="97"/>
        <v>0</v>
      </c>
      <c r="F177" s="41">
        <f t="shared" si="101"/>
        <v>0</v>
      </c>
      <c r="G177" s="41">
        <f t="shared" si="100"/>
        <v>0</v>
      </c>
      <c r="H177" s="41">
        <f t="shared" si="100"/>
        <v>0</v>
      </c>
      <c r="I177" s="41">
        <f t="shared" si="100"/>
        <v>0</v>
      </c>
      <c r="J177" s="41">
        <f t="shared" si="100"/>
        <v>0</v>
      </c>
      <c r="K177" s="41">
        <f t="shared" si="100"/>
        <v>0</v>
      </c>
      <c r="L177" s="41">
        <f t="shared" si="100"/>
        <v>0</v>
      </c>
      <c r="M177" s="41">
        <f t="shared" si="100"/>
        <v>0</v>
      </c>
      <c r="N177" s="41">
        <f t="shared" si="100"/>
        <v>0</v>
      </c>
      <c r="O177" s="41">
        <f t="shared" si="100"/>
        <v>0</v>
      </c>
      <c r="P177" s="41">
        <f t="shared" si="100"/>
        <v>0</v>
      </c>
      <c r="Q177" s="41">
        <f t="shared" si="100"/>
        <v>0</v>
      </c>
      <c r="R177" s="41">
        <f t="shared" si="100"/>
        <v>0</v>
      </c>
      <c r="S177" s="41">
        <f t="shared" si="100"/>
        <v>0</v>
      </c>
      <c r="T177" s="41">
        <f t="shared" si="100"/>
        <v>0</v>
      </c>
      <c r="U177" s="41">
        <f t="shared" si="100"/>
        <v>0</v>
      </c>
      <c r="V177" s="41">
        <f t="shared" si="100"/>
        <v>0</v>
      </c>
      <c r="W177" s="41">
        <f t="shared" si="100"/>
        <v>0</v>
      </c>
      <c r="X177" s="41">
        <f t="shared" si="100"/>
        <v>0</v>
      </c>
      <c r="Y177" s="41">
        <f t="shared" si="100"/>
        <v>0</v>
      </c>
      <c r="Z177" s="41">
        <f t="shared" si="100"/>
        <v>0</v>
      </c>
      <c r="AA177" s="41">
        <f t="shared" si="100"/>
        <v>0</v>
      </c>
      <c r="AB177" s="41">
        <f t="shared" si="100"/>
        <v>0</v>
      </c>
      <c r="AC177" s="41">
        <f t="shared" si="100"/>
        <v>0</v>
      </c>
      <c r="AD177" s="41">
        <f t="shared" si="100"/>
        <v>0</v>
      </c>
      <c r="AE177" s="41">
        <f t="shared" si="100"/>
        <v>0</v>
      </c>
      <c r="AF177" s="41">
        <f t="shared" si="100"/>
        <v>0</v>
      </c>
      <c r="AG177" s="41">
        <f t="shared" si="100"/>
        <v>0</v>
      </c>
      <c r="AH177" s="41">
        <f t="shared" si="100"/>
        <v>0</v>
      </c>
      <c r="AI177" s="41">
        <f t="shared" si="100"/>
        <v>0</v>
      </c>
      <c r="AJ177" s="41">
        <f t="shared" si="100"/>
        <v>0</v>
      </c>
      <c r="AK177" s="41">
        <f t="shared" si="100"/>
        <v>0</v>
      </c>
      <c r="AL177" s="41">
        <f t="shared" si="100"/>
        <v>0</v>
      </c>
      <c r="AM177" s="41">
        <f t="shared" si="100"/>
        <v>0</v>
      </c>
      <c r="AN177" s="41">
        <f t="shared" si="100"/>
        <v>0</v>
      </c>
      <c r="AO177" s="32"/>
      <c r="AP177" s="28"/>
    </row>
    <row r="178" spans="1:44" s="26" customFormat="1" ht="15.75" customHeight="1" x14ac:dyDescent="0.25">
      <c r="A178"/>
      <c r="C178" s="160">
        <f>+Dashboard!I46</f>
        <v>2000</v>
      </c>
      <c r="D178" s="93">
        <f>+Dashboard!I45</f>
        <v>1</v>
      </c>
      <c r="E178" s="85">
        <f t="shared" si="97"/>
        <v>0</v>
      </c>
      <c r="F178" s="41">
        <f t="shared" si="101"/>
        <v>0</v>
      </c>
      <c r="G178" s="41">
        <f t="shared" si="100"/>
        <v>0</v>
      </c>
      <c r="H178" s="41">
        <f t="shared" si="100"/>
        <v>0</v>
      </c>
      <c r="I178" s="41">
        <f t="shared" si="100"/>
        <v>0</v>
      </c>
      <c r="J178" s="41">
        <f t="shared" si="100"/>
        <v>0</v>
      </c>
      <c r="K178" s="41">
        <f t="shared" si="100"/>
        <v>0</v>
      </c>
      <c r="L178" s="41">
        <f t="shared" si="100"/>
        <v>0</v>
      </c>
      <c r="M178" s="41">
        <f t="shared" si="100"/>
        <v>0</v>
      </c>
      <c r="N178" s="41">
        <f t="shared" si="100"/>
        <v>0</v>
      </c>
      <c r="O178" s="41">
        <f t="shared" si="100"/>
        <v>0</v>
      </c>
      <c r="P178" s="41">
        <f t="shared" si="100"/>
        <v>0</v>
      </c>
      <c r="Q178" s="41">
        <f t="shared" si="100"/>
        <v>0</v>
      </c>
      <c r="R178" s="41">
        <f t="shared" si="100"/>
        <v>0</v>
      </c>
      <c r="S178" s="41">
        <f t="shared" si="100"/>
        <v>0</v>
      </c>
      <c r="T178" s="41">
        <f t="shared" si="100"/>
        <v>0</v>
      </c>
      <c r="U178" s="41">
        <f t="shared" si="100"/>
        <v>0</v>
      </c>
      <c r="V178" s="41">
        <f t="shared" si="100"/>
        <v>0</v>
      </c>
      <c r="W178" s="41">
        <f t="shared" si="100"/>
        <v>0</v>
      </c>
      <c r="X178" s="41">
        <f t="shared" si="100"/>
        <v>0</v>
      </c>
      <c r="Y178" s="41">
        <f t="shared" si="100"/>
        <v>0</v>
      </c>
      <c r="Z178" s="41">
        <f t="shared" si="100"/>
        <v>0</v>
      </c>
      <c r="AA178" s="41">
        <f t="shared" si="100"/>
        <v>0</v>
      </c>
      <c r="AB178" s="41">
        <f t="shared" si="100"/>
        <v>0</v>
      </c>
      <c r="AC178" s="41">
        <f t="shared" si="100"/>
        <v>0</v>
      </c>
      <c r="AD178" s="41">
        <f t="shared" si="100"/>
        <v>0</v>
      </c>
      <c r="AE178" s="41">
        <f t="shared" si="100"/>
        <v>0</v>
      </c>
      <c r="AF178" s="41">
        <f t="shared" si="100"/>
        <v>0</v>
      </c>
      <c r="AG178" s="41">
        <f t="shared" si="100"/>
        <v>0</v>
      </c>
      <c r="AH178" s="41">
        <f t="shared" si="100"/>
        <v>0</v>
      </c>
      <c r="AI178" s="41">
        <f t="shared" si="100"/>
        <v>0</v>
      </c>
      <c r="AJ178" s="41">
        <f t="shared" si="100"/>
        <v>0</v>
      </c>
      <c r="AK178" s="41">
        <f t="shared" si="100"/>
        <v>0</v>
      </c>
      <c r="AL178" s="41">
        <f t="shared" si="100"/>
        <v>0</v>
      </c>
      <c r="AM178" s="41">
        <f t="shared" si="100"/>
        <v>0</v>
      </c>
      <c r="AN178" s="41">
        <f t="shared" si="100"/>
        <v>0</v>
      </c>
      <c r="AO178" s="32"/>
      <c r="AP178" s="28"/>
    </row>
    <row r="179" spans="1:44" s="26" customFormat="1" ht="15.75" customHeight="1" x14ac:dyDescent="0.25">
      <c r="A179" s="13"/>
      <c r="C179" s="26" t="s">
        <v>171</v>
      </c>
      <c r="D179" s="93"/>
      <c r="E179" s="191">
        <f t="shared" si="97"/>
        <v>560.00000000000068</v>
      </c>
      <c r="F179" s="169">
        <f t="shared" ref="F179:AN179" si="102">SUM(F174:F178)</f>
        <v>0</v>
      </c>
      <c r="G179" s="169">
        <f t="shared" si="102"/>
        <v>0</v>
      </c>
      <c r="H179" s="169">
        <f t="shared" si="102"/>
        <v>0</v>
      </c>
      <c r="I179" s="169">
        <f t="shared" si="102"/>
        <v>0</v>
      </c>
      <c r="J179" s="169">
        <f t="shared" si="102"/>
        <v>0</v>
      </c>
      <c r="K179" s="169">
        <f t="shared" si="102"/>
        <v>0</v>
      </c>
      <c r="L179" s="169">
        <f t="shared" si="102"/>
        <v>0</v>
      </c>
      <c r="M179" s="169">
        <f t="shared" si="102"/>
        <v>0</v>
      </c>
      <c r="N179" s="169">
        <f t="shared" si="102"/>
        <v>0</v>
      </c>
      <c r="O179" s="169">
        <f t="shared" si="102"/>
        <v>0</v>
      </c>
      <c r="P179" s="169">
        <f t="shared" si="102"/>
        <v>0</v>
      </c>
      <c r="Q179" s="169">
        <f t="shared" si="102"/>
        <v>0</v>
      </c>
      <c r="R179" s="169">
        <f t="shared" si="102"/>
        <v>0</v>
      </c>
      <c r="S179" s="169">
        <f t="shared" si="102"/>
        <v>0</v>
      </c>
      <c r="T179" s="169">
        <f t="shared" si="102"/>
        <v>0</v>
      </c>
      <c r="U179" s="169">
        <f t="shared" si="102"/>
        <v>0</v>
      </c>
      <c r="V179" s="169">
        <f t="shared" si="102"/>
        <v>9.7767857142857135</v>
      </c>
      <c r="W179" s="169">
        <f t="shared" si="102"/>
        <v>36.5</v>
      </c>
      <c r="X179" s="169">
        <f t="shared" si="102"/>
        <v>54.75</v>
      </c>
      <c r="Y179" s="169">
        <f t="shared" si="102"/>
        <v>54.75</v>
      </c>
      <c r="Z179" s="169">
        <f t="shared" si="102"/>
        <v>54.75</v>
      </c>
      <c r="AA179" s="169">
        <f t="shared" si="102"/>
        <v>54.75</v>
      </c>
      <c r="AB179" s="169">
        <f t="shared" si="102"/>
        <v>54.75</v>
      </c>
      <c r="AC179" s="169">
        <f t="shared" si="102"/>
        <v>54.75</v>
      </c>
      <c r="AD179" s="169">
        <f t="shared" si="102"/>
        <v>52.386363636363818</v>
      </c>
      <c r="AE179" s="169">
        <f t="shared" si="102"/>
        <v>44.90259740259755</v>
      </c>
      <c r="AF179" s="169">
        <f t="shared" si="102"/>
        <v>35.547889610389731</v>
      </c>
      <c r="AG179" s="169">
        <f t="shared" si="102"/>
        <v>29.935064935065039</v>
      </c>
      <c r="AH179" s="169">
        <f t="shared" si="102"/>
        <v>22.451298701298782</v>
      </c>
      <c r="AI179" s="169">
        <f t="shared" si="102"/>
        <v>0</v>
      </c>
      <c r="AJ179" s="169">
        <f t="shared" si="102"/>
        <v>0</v>
      </c>
      <c r="AK179" s="169">
        <f t="shared" si="102"/>
        <v>0</v>
      </c>
      <c r="AL179" s="169">
        <f t="shared" si="102"/>
        <v>0</v>
      </c>
      <c r="AM179" s="169">
        <f t="shared" si="102"/>
        <v>0</v>
      </c>
      <c r="AN179" s="169">
        <f t="shared" si="102"/>
        <v>0</v>
      </c>
      <c r="AO179" s="27"/>
      <c r="AP179" s="28"/>
    </row>
    <row r="180" spans="1:44" s="14" customFormat="1" ht="15.75" customHeight="1" x14ac:dyDescent="0.25">
      <c r="A180" s="13"/>
      <c r="C180" s="14" t="s">
        <v>48</v>
      </c>
      <c r="D180" s="93"/>
      <c r="E180" s="129">
        <f>IF(E179=0,"n/a",+E179/E171)</f>
        <v>1</v>
      </c>
      <c r="F180" s="129" t="str">
        <f>IF(F179=0,"n/a",+F179/F171)</f>
        <v>n/a</v>
      </c>
      <c r="G180" s="129" t="str">
        <f t="shared" ref="G180:AN180" si="103">IF(G179=0,"n/a",+G179/G171)</f>
        <v>n/a</v>
      </c>
      <c r="H180" s="129" t="str">
        <f t="shared" si="103"/>
        <v>n/a</v>
      </c>
      <c r="I180" s="129" t="str">
        <f t="shared" si="103"/>
        <v>n/a</v>
      </c>
      <c r="J180" s="129" t="str">
        <f t="shared" si="103"/>
        <v>n/a</v>
      </c>
      <c r="K180" s="129" t="str">
        <f t="shared" si="103"/>
        <v>n/a</v>
      </c>
      <c r="L180" s="129" t="str">
        <f t="shared" si="103"/>
        <v>n/a</v>
      </c>
      <c r="M180" s="129" t="str">
        <f t="shared" si="103"/>
        <v>n/a</v>
      </c>
      <c r="N180" s="129" t="str">
        <f t="shared" si="103"/>
        <v>n/a</v>
      </c>
      <c r="O180" s="129" t="str">
        <f t="shared" si="103"/>
        <v>n/a</v>
      </c>
      <c r="P180" s="129" t="str">
        <f t="shared" si="103"/>
        <v>n/a</v>
      </c>
      <c r="Q180" s="129" t="str">
        <f t="shared" si="103"/>
        <v>n/a</v>
      </c>
      <c r="R180" s="129" t="str">
        <f t="shared" si="103"/>
        <v>n/a</v>
      </c>
      <c r="S180" s="129" t="str">
        <f t="shared" si="103"/>
        <v>n/a</v>
      </c>
      <c r="T180" s="129" t="str">
        <f t="shared" si="103"/>
        <v>n/a</v>
      </c>
      <c r="U180" s="129" t="str">
        <f t="shared" si="103"/>
        <v>n/a</v>
      </c>
      <c r="V180" s="129">
        <f t="shared" si="103"/>
        <v>1</v>
      </c>
      <c r="W180" s="129">
        <f t="shared" si="103"/>
        <v>1</v>
      </c>
      <c r="X180" s="129">
        <f t="shared" si="103"/>
        <v>1</v>
      </c>
      <c r="Y180" s="129">
        <f t="shared" si="103"/>
        <v>1</v>
      </c>
      <c r="Z180" s="129">
        <f t="shared" si="103"/>
        <v>1</v>
      </c>
      <c r="AA180" s="129">
        <f t="shared" si="103"/>
        <v>1</v>
      </c>
      <c r="AB180" s="129">
        <f t="shared" si="103"/>
        <v>1</v>
      </c>
      <c r="AC180" s="129">
        <f t="shared" si="103"/>
        <v>1</v>
      </c>
      <c r="AD180" s="129">
        <f t="shared" si="103"/>
        <v>1</v>
      </c>
      <c r="AE180" s="129">
        <f t="shared" si="103"/>
        <v>1</v>
      </c>
      <c r="AF180" s="129">
        <f t="shared" si="103"/>
        <v>1</v>
      </c>
      <c r="AG180" s="129">
        <f t="shared" si="103"/>
        <v>1</v>
      </c>
      <c r="AH180" s="129">
        <f t="shared" si="103"/>
        <v>1</v>
      </c>
      <c r="AI180" s="129" t="str">
        <f t="shared" si="103"/>
        <v>n/a</v>
      </c>
      <c r="AJ180" s="129" t="str">
        <f t="shared" si="103"/>
        <v>n/a</v>
      </c>
      <c r="AK180" s="129" t="str">
        <f t="shared" si="103"/>
        <v>n/a</v>
      </c>
      <c r="AL180" s="129" t="str">
        <f t="shared" si="103"/>
        <v>n/a</v>
      </c>
      <c r="AM180" s="129" t="str">
        <f t="shared" si="103"/>
        <v>n/a</v>
      </c>
      <c r="AN180" s="129" t="str">
        <f t="shared" si="103"/>
        <v>n/a</v>
      </c>
      <c r="AO180" s="119"/>
      <c r="AP180" s="100"/>
    </row>
    <row r="181" spans="1:44" s="49" customFormat="1" ht="15.75" customHeight="1" x14ac:dyDescent="0.25">
      <c r="C181" s="102"/>
      <c r="E181" s="85"/>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2"/>
      <c r="AP181" s="50"/>
      <c r="AR181" s="170"/>
    </row>
    <row r="182" spans="1:44" s="14" customFormat="1" ht="15.75" customHeight="1" x14ac:dyDescent="0.25">
      <c r="A182" s="13"/>
      <c r="B182" s="13"/>
      <c r="C182" s="14" t="s">
        <v>47</v>
      </c>
      <c r="E182" s="85">
        <f>SUM(F182:AN182)</f>
        <v>38160.816401089149</v>
      </c>
      <c r="F182" s="101">
        <f>IF(F171=0,0,+F168*F180)</f>
        <v>0</v>
      </c>
      <c r="G182" s="101">
        <f t="shared" ref="G182:AN182" si="104">IF(G171=0,0,+G168*G180)</f>
        <v>0</v>
      </c>
      <c r="H182" s="101">
        <f t="shared" si="104"/>
        <v>0</v>
      </c>
      <c r="I182" s="101">
        <f t="shared" si="104"/>
        <v>0</v>
      </c>
      <c r="J182" s="101">
        <f t="shared" si="104"/>
        <v>0</v>
      </c>
      <c r="K182" s="101">
        <f t="shared" si="104"/>
        <v>0</v>
      </c>
      <c r="L182" s="101">
        <f t="shared" si="104"/>
        <v>0</v>
      </c>
      <c r="M182" s="101">
        <f t="shared" si="104"/>
        <v>0</v>
      </c>
      <c r="N182" s="101">
        <f t="shared" si="104"/>
        <v>0</v>
      </c>
      <c r="O182" s="101">
        <f t="shared" si="104"/>
        <v>0</v>
      </c>
      <c r="P182" s="101">
        <f t="shared" si="104"/>
        <v>0</v>
      </c>
      <c r="Q182" s="101">
        <f t="shared" si="104"/>
        <v>0</v>
      </c>
      <c r="R182" s="101">
        <f t="shared" si="104"/>
        <v>0</v>
      </c>
      <c r="S182" s="101">
        <f t="shared" si="104"/>
        <v>0</v>
      </c>
      <c r="T182" s="101">
        <f t="shared" si="104"/>
        <v>0</v>
      </c>
      <c r="U182" s="101">
        <f t="shared" si="104"/>
        <v>0</v>
      </c>
      <c r="V182" s="101">
        <f t="shared" si="104"/>
        <v>726.2642249999999</v>
      </c>
      <c r="W182" s="101">
        <f t="shared" si="104"/>
        <v>2765.6141687999998</v>
      </c>
      <c r="X182" s="101">
        <f t="shared" si="104"/>
        <v>4089.1756854598029</v>
      </c>
      <c r="Y182" s="101">
        <f t="shared" si="104"/>
        <v>4008.8283486765399</v>
      </c>
      <c r="Z182" s="101">
        <f t="shared" si="104"/>
        <v>4067.7002411588824</v>
      </c>
      <c r="AA182" s="101">
        <f t="shared" si="104"/>
        <v>4104.4463531502888</v>
      </c>
      <c r="AB182" s="101">
        <f t="shared" si="104"/>
        <v>4196.1722989328728</v>
      </c>
      <c r="AC182" s="101">
        <f t="shared" si="104"/>
        <v>3451.3833081940502</v>
      </c>
      <c r="AD182" s="101">
        <f t="shared" si="104"/>
        <v>2784.1965695773615</v>
      </c>
      <c r="AE182" s="101">
        <f t="shared" si="104"/>
        <v>2485.4211487369494</v>
      </c>
      <c r="AF182" s="101">
        <f t="shared" si="104"/>
        <v>2086.450764162897</v>
      </c>
      <c r="AG182" s="101">
        <f t="shared" si="104"/>
        <v>1853.9839283194856</v>
      </c>
      <c r="AH182" s="101">
        <f t="shared" si="104"/>
        <v>1541.1793609200208</v>
      </c>
      <c r="AI182" s="101">
        <f t="shared" si="104"/>
        <v>0</v>
      </c>
      <c r="AJ182" s="101">
        <f t="shared" si="104"/>
        <v>0</v>
      </c>
      <c r="AK182" s="101">
        <f t="shared" si="104"/>
        <v>0</v>
      </c>
      <c r="AL182" s="101">
        <f t="shared" si="104"/>
        <v>0</v>
      </c>
      <c r="AM182" s="101">
        <f t="shared" si="104"/>
        <v>0</v>
      </c>
      <c r="AN182" s="101">
        <f t="shared" si="104"/>
        <v>0</v>
      </c>
      <c r="AO182" s="84">
        <f>+E182/E168</f>
        <v>1</v>
      </c>
      <c r="AP182" s="100" t="s">
        <v>49</v>
      </c>
      <c r="AR182" s="171"/>
    </row>
    <row r="183" spans="1:44" s="26" customFormat="1" ht="15.75" customHeight="1" x14ac:dyDescent="0.25">
      <c r="A183" s="13"/>
      <c r="B183" s="13"/>
      <c r="C183" s="26" t="s">
        <v>176</v>
      </c>
      <c r="E183" s="85">
        <f>SUM(F183:AN183)</f>
        <v>38160.816401089149</v>
      </c>
      <c r="F183" s="41">
        <f t="shared" ref="F183:AN183" si="105">F116+F182</f>
        <v>0</v>
      </c>
      <c r="G183" s="41">
        <f t="shared" si="105"/>
        <v>0</v>
      </c>
      <c r="H183" s="41">
        <f t="shared" si="105"/>
        <v>0</v>
      </c>
      <c r="I183" s="41">
        <f t="shared" si="105"/>
        <v>0</v>
      </c>
      <c r="J183" s="41">
        <f t="shared" si="105"/>
        <v>0</v>
      </c>
      <c r="K183" s="41">
        <f t="shared" si="105"/>
        <v>0</v>
      </c>
      <c r="L183" s="41">
        <f t="shared" si="105"/>
        <v>0</v>
      </c>
      <c r="M183" s="41">
        <f t="shared" si="105"/>
        <v>0</v>
      </c>
      <c r="N183" s="41">
        <f t="shared" si="105"/>
        <v>0</v>
      </c>
      <c r="O183" s="41">
        <f t="shared" si="105"/>
        <v>0</v>
      </c>
      <c r="P183" s="41">
        <f t="shared" si="105"/>
        <v>0</v>
      </c>
      <c r="Q183" s="41">
        <f t="shared" si="105"/>
        <v>0</v>
      </c>
      <c r="R183" s="41">
        <f t="shared" si="105"/>
        <v>0</v>
      </c>
      <c r="S183" s="41">
        <f t="shared" si="105"/>
        <v>0</v>
      </c>
      <c r="T183" s="41">
        <f t="shared" si="105"/>
        <v>0</v>
      </c>
      <c r="U183" s="41">
        <f t="shared" si="105"/>
        <v>0</v>
      </c>
      <c r="V183" s="41">
        <f t="shared" si="105"/>
        <v>726.2642249999999</v>
      </c>
      <c r="W183" s="41">
        <f t="shared" si="105"/>
        <v>2765.6141687999998</v>
      </c>
      <c r="X183" s="41">
        <f t="shared" si="105"/>
        <v>4089.1756854598029</v>
      </c>
      <c r="Y183" s="41">
        <f t="shared" si="105"/>
        <v>4008.8283486765399</v>
      </c>
      <c r="Z183" s="41">
        <f t="shared" si="105"/>
        <v>4067.7002411588824</v>
      </c>
      <c r="AA183" s="41">
        <f t="shared" si="105"/>
        <v>4104.4463531502888</v>
      </c>
      <c r="AB183" s="41">
        <f t="shared" si="105"/>
        <v>4196.1722989328728</v>
      </c>
      <c r="AC183" s="41">
        <f t="shared" si="105"/>
        <v>3451.3833081940502</v>
      </c>
      <c r="AD183" s="41">
        <f t="shared" si="105"/>
        <v>2784.1965695773615</v>
      </c>
      <c r="AE183" s="41">
        <f t="shared" si="105"/>
        <v>2485.4211487369494</v>
      </c>
      <c r="AF183" s="41">
        <f t="shared" si="105"/>
        <v>2086.450764162897</v>
      </c>
      <c r="AG183" s="41">
        <f t="shared" si="105"/>
        <v>1853.9839283194856</v>
      </c>
      <c r="AH183" s="41">
        <f t="shared" si="105"/>
        <v>1541.1793609200208</v>
      </c>
      <c r="AI183" s="41">
        <f t="shared" si="105"/>
        <v>0</v>
      </c>
      <c r="AJ183" s="41">
        <f t="shared" si="105"/>
        <v>0</v>
      </c>
      <c r="AK183" s="41">
        <f t="shared" si="105"/>
        <v>0</v>
      </c>
      <c r="AL183" s="41">
        <f t="shared" si="105"/>
        <v>0</v>
      </c>
      <c r="AM183" s="41">
        <f t="shared" si="105"/>
        <v>0</v>
      </c>
      <c r="AN183" s="41">
        <f t="shared" si="105"/>
        <v>0</v>
      </c>
      <c r="AO183" s="32"/>
      <c r="AP183" s="28"/>
      <c r="AR183" s="44"/>
    </row>
    <row r="184" spans="1:44" s="26" customFormat="1" ht="15.75" customHeight="1" x14ac:dyDescent="0.25">
      <c r="A184" s="13"/>
      <c r="B184" s="13"/>
      <c r="C184" s="26" t="s">
        <v>177</v>
      </c>
      <c r="E184" s="119"/>
      <c r="F184" s="41">
        <f>+F183</f>
        <v>0</v>
      </c>
      <c r="G184" s="41">
        <f t="shared" ref="G184:AN184" si="106">+G183+F184</f>
        <v>0</v>
      </c>
      <c r="H184" s="41">
        <f t="shared" si="106"/>
        <v>0</v>
      </c>
      <c r="I184" s="41">
        <f t="shared" si="106"/>
        <v>0</v>
      </c>
      <c r="J184" s="41">
        <f t="shared" si="106"/>
        <v>0</v>
      </c>
      <c r="K184" s="41">
        <f t="shared" si="106"/>
        <v>0</v>
      </c>
      <c r="L184" s="41">
        <f t="shared" si="106"/>
        <v>0</v>
      </c>
      <c r="M184" s="41">
        <f t="shared" si="106"/>
        <v>0</v>
      </c>
      <c r="N184" s="41">
        <f t="shared" si="106"/>
        <v>0</v>
      </c>
      <c r="O184" s="41">
        <f t="shared" si="106"/>
        <v>0</v>
      </c>
      <c r="P184" s="41">
        <f t="shared" si="106"/>
        <v>0</v>
      </c>
      <c r="Q184" s="41">
        <f t="shared" si="106"/>
        <v>0</v>
      </c>
      <c r="R184" s="41">
        <f t="shared" si="106"/>
        <v>0</v>
      </c>
      <c r="S184" s="41">
        <f t="shared" si="106"/>
        <v>0</v>
      </c>
      <c r="T184" s="41">
        <f t="shared" si="106"/>
        <v>0</v>
      </c>
      <c r="U184" s="41">
        <f t="shared" si="106"/>
        <v>0</v>
      </c>
      <c r="V184" s="41">
        <f t="shared" si="106"/>
        <v>726.2642249999999</v>
      </c>
      <c r="W184" s="41">
        <f t="shared" si="106"/>
        <v>3491.8783937999997</v>
      </c>
      <c r="X184" s="41">
        <f t="shared" si="106"/>
        <v>7581.0540792598022</v>
      </c>
      <c r="Y184" s="41">
        <f t="shared" si="106"/>
        <v>11589.882427936342</v>
      </c>
      <c r="Z184" s="41">
        <f t="shared" si="106"/>
        <v>15657.582669095224</v>
      </c>
      <c r="AA184" s="41">
        <f t="shared" si="106"/>
        <v>19762.029022245511</v>
      </c>
      <c r="AB184" s="41">
        <f t="shared" si="106"/>
        <v>23958.201321178385</v>
      </c>
      <c r="AC184" s="41">
        <f t="shared" si="106"/>
        <v>27409.584629372435</v>
      </c>
      <c r="AD184" s="41">
        <f t="shared" si="106"/>
        <v>30193.781198949797</v>
      </c>
      <c r="AE184" s="41">
        <f t="shared" si="106"/>
        <v>32679.202347686747</v>
      </c>
      <c r="AF184" s="41">
        <f t="shared" si="106"/>
        <v>34765.653111849642</v>
      </c>
      <c r="AG184" s="41">
        <f t="shared" si="106"/>
        <v>36619.637040169131</v>
      </c>
      <c r="AH184" s="41">
        <f t="shared" si="106"/>
        <v>38160.816401089149</v>
      </c>
      <c r="AI184" s="41">
        <f t="shared" si="106"/>
        <v>38160.816401089149</v>
      </c>
      <c r="AJ184" s="41">
        <f t="shared" si="106"/>
        <v>38160.816401089149</v>
      </c>
      <c r="AK184" s="41">
        <f t="shared" si="106"/>
        <v>38160.816401089149</v>
      </c>
      <c r="AL184" s="41">
        <f t="shared" si="106"/>
        <v>38160.816401089149</v>
      </c>
      <c r="AM184" s="41">
        <f t="shared" si="106"/>
        <v>38160.816401089149</v>
      </c>
      <c r="AN184" s="41">
        <f t="shared" si="106"/>
        <v>38160.816401089149</v>
      </c>
      <c r="AP184" s="28"/>
      <c r="AQ184" s="14"/>
      <c r="AR184" s="44"/>
    </row>
    <row r="185" spans="1:44" s="26" customFormat="1" ht="15.75" customHeight="1" x14ac:dyDescent="0.25">
      <c r="A185" s="13"/>
      <c r="B185" s="13"/>
      <c r="E185" s="119"/>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P185" s="28"/>
      <c r="AR185" s="44"/>
    </row>
    <row r="186" spans="1:44" s="128" customFormat="1" ht="15.75" customHeight="1" x14ac:dyDescent="0.25">
      <c r="A186" s="48"/>
      <c r="C186" s="14" t="s">
        <v>174</v>
      </c>
      <c r="D186" s="14"/>
      <c r="E186" s="85">
        <f>SUM(F186:AN186)</f>
        <v>0</v>
      </c>
      <c r="F186" s="3">
        <f t="shared" ref="F186:AN186" si="107">+F168-F182</f>
        <v>0</v>
      </c>
      <c r="G186" s="3">
        <f t="shared" si="107"/>
        <v>0</v>
      </c>
      <c r="H186" s="3">
        <f t="shared" si="107"/>
        <v>0</v>
      </c>
      <c r="I186" s="3">
        <f t="shared" si="107"/>
        <v>0</v>
      </c>
      <c r="J186" s="3">
        <f t="shared" si="107"/>
        <v>0</v>
      </c>
      <c r="K186" s="3">
        <f t="shared" si="107"/>
        <v>0</v>
      </c>
      <c r="L186" s="3">
        <f t="shared" si="107"/>
        <v>0</v>
      </c>
      <c r="M186" s="3">
        <f t="shared" si="107"/>
        <v>0</v>
      </c>
      <c r="N186" s="3">
        <f t="shared" si="107"/>
        <v>0</v>
      </c>
      <c r="O186" s="3">
        <f t="shared" si="107"/>
        <v>0</v>
      </c>
      <c r="P186" s="3">
        <f t="shared" si="107"/>
        <v>0</v>
      </c>
      <c r="Q186" s="3">
        <f t="shared" si="107"/>
        <v>0</v>
      </c>
      <c r="R186" s="3">
        <f t="shared" si="107"/>
        <v>0</v>
      </c>
      <c r="S186" s="3">
        <f t="shared" si="107"/>
        <v>0</v>
      </c>
      <c r="T186" s="3">
        <f t="shared" si="107"/>
        <v>0</v>
      </c>
      <c r="U186" s="3">
        <f t="shared" si="107"/>
        <v>0</v>
      </c>
      <c r="V186" s="3">
        <f t="shared" si="107"/>
        <v>0</v>
      </c>
      <c r="W186" s="3">
        <f t="shared" si="107"/>
        <v>0</v>
      </c>
      <c r="X186" s="3">
        <f t="shared" si="107"/>
        <v>0</v>
      </c>
      <c r="Y186" s="3">
        <f t="shared" si="107"/>
        <v>0</v>
      </c>
      <c r="Z186" s="3">
        <f t="shared" si="107"/>
        <v>0</v>
      </c>
      <c r="AA186" s="3">
        <f t="shared" si="107"/>
        <v>0</v>
      </c>
      <c r="AB186" s="3">
        <f t="shared" si="107"/>
        <v>0</v>
      </c>
      <c r="AC186" s="3">
        <f t="shared" si="107"/>
        <v>0</v>
      </c>
      <c r="AD186" s="3">
        <f t="shared" si="107"/>
        <v>0</v>
      </c>
      <c r="AE186" s="3">
        <f t="shared" si="107"/>
        <v>0</v>
      </c>
      <c r="AF186" s="3">
        <f t="shared" si="107"/>
        <v>0</v>
      </c>
      <c r="AG186" s="3">
        <f t="shared" si="107"/>
        <v>0</v>
      </c>
      <c r="AH186" s="3">
        <f t="shared" si="107"/>
        <v>0</v>
      </c>
      <c r="AI186" s="3">
        <f t="shared" si="107"/>
        <v>0</v>
      </c>
      <c r="AJ186" s="3">
        <f t="shared" si="107"/>
        <v>0</v>
      </c>
      <c r="AK186" s="3">
        <f t="shared" si="107"/>
        <v>0</v>
      </c>
      <c r="AL186" s="3">
        <f t="shared" si="107"/>
        <v>0</v>
      </c>
      <c r="AM186" s="3">
        <f t="shared" si="107"/>
        <v>0</v>
      </c>
      <c r="AN186" s="3">
        <f t="shared" si="107"/>
        <v>0</v>
      </c>
      <c r="AO186" s="84">
        <f>+E186/E168</f>
        <v>0</v>
      </c>
      <c r="AP186" s="100" t="s">
        <v>49</v>
      </c>
      <c r="AR186" s="172"/>
    </row>
    <row r="187" spans="1:44" s="26" customFormat="1" ht="15.75" customHeight="1" x14ac:dyDescent="0.25">
      <c r="A187" s="13"/>
      <c r="B187" s="13"/>
      <c r="E187" s="119"/>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27"/>
      <c r="AP187" s="28"/>
      <c r="AR187" s="44"/>
    </row>
    <row r="188" spans="1:44" ht="15.75" customHeight="1" x14ac:dyDescent="0.25">
      <c r="A188" s="11" t="s">
        <v>179</v>
      </c>
    </row>
    <row r="189" spans="1:44" s="26" customFormat="1" ht="15.6" customHeight="1" x14ac:dyDescent="0.25">
      <c r="A189" s="13"/>
      <c r="B189" t="s">
        <v>69</v>
      </c>
      <c r="E189" s="85">
        <f t="shared" ref="E189:E196" si="108">SUM(F189:AN189)</f>
        <v>0</v>
      </c>
      <c r="F189" s="36">
        <f t="shared" ref="F189:AN189" si="109">+F116</f>
        <v>0</v>
      </c>
      <c r="G189" s="36">
        <f t="shared" si="109"/>
        <v>0</v>
      </c>
      <c r="H189" s="36">
        <f t="shared" si="109"/>
        <v>0</v>
      </c>
      <c r="I189" s="36">
        <f t="shared" si="109"/>
        <v>0</v>
      </c>
      <c r="J189" s="36">
        <f t="shared" si="109"/>
        <v>0</v>
      </c>
      <c r="K189" s="36">
        <f t="shared" si="109"/>
        <v>0</v>
      </c>
      <c r="L189" s="36">
        <f t="shared" si="109"/>
        <v>0</v>
      </c>
      <c r="M189" s="36">
        <f t="shared" si="109"/>
        <v>0</v>
      </c>
      <c r="N189" s="36">
        <f t="shared" si="109"/>
        <v>0</v>
      </c>
      <c r="O189" s="36">
        <f t="shared" si="109"/>
        <v>0</v>
      </c>
      <c r="P189" s="36">
        <f t="shared" si="109"/>
        <v>0</v>
      </c>
      <c r="Q189" s="36">
        <f t="shared" si="109"/>
        <v>0</v>
      </c>
      <c r="R189" s="36">
        <f t="shared" si="109"/>
        <v>0</v>
      </c>
      <c r="S189" s="36">
        <f t="shared" si="109"/>
        <v>0</v>
      </c>
      <c r="T189" s="36">
        <f t="shared" si="109"/>
        <v>0</v>
      </c>
      <c r="U189" s="36">
        <f t="shared" si="109"/>
        <v>0</v>
      </c>
      <c r="V189" s="36">
        <f t="shared" si="109"/>
        <v>0</v>
      </c>
      <c r="W189" s="36">
        <f t="shared" si="109"/>
        <v>0</v>
      </c>
      <c r="X189" s="36">
        <f t="shared" si="109"/>
        <v>0</v>
      </c>
      <c r="Y189" s="36">
        <f t="shared" si="109"/>
        <v>0</v>
      </c>
      <c r="Z189" s="36">
        <f t="shared" si="109"/>
        <v>0</v>
      </c>
      <c r="AA189" s="36">
        <f t="shared" si="109"/>
        <v>0</v>
      </c>
      <c r="AB189" s="36">
        <f t="shared" si="109"/>
        <v>0</v>
      </c>
      <c r="AC189" s="36">
        <f t="shared" si="109"/>
        <v>0</v>
      </c>
      <c r="AD189" s="36">
        <f t="shared" si="109"/>
        <v>0</v>
      </c>
      <c r="AE189" s="36">
        <f t="shared" si="109"/>
        <v>0</v>
      </c>
      <c r="AF189" s="36">
        <f t="shared" si="109"/>
        <v>0</v>
      </c>
      <c r="AG189" s="36">
        <f t="shared" si="109"/>
        <v>0</v>
      </c>
      <c r="AH189" s="36">
        <f t="shared" si="109"/>
        <v>0</v>
      </c>
      <c r="AI189" s="36">
        <f t="shared" si="109"/>
        <v>0</v>
      </c>
      <c r="AJ189" s="36">
        <f t="shared" si="109"/>
        <v>0</v>
      </c>
      <c r="AK189" s="36">
        <f t="shared" si="109"/>
        <v>0</v>
      </c>
      <c r="AL189" s="36">
        <f t="shared" si="109"/>
        <v>0</v>
      </c>
      <c r="AM189" s="36">
        <f t="shared" si="109"/>
        <v>0</v>
      </c>
      <c r="AN189" s="36">
        <f t="shared" si="109"/>
        <v>0</v>
      </c>
      <c r="AO189" s="32"/>
      <c r="AP189" s="28"/>
    </row>
    <row r="190" spans="1:44" s="26" customFormat="1" ht="15.6" customHeight="1" x14ac:dyDescent="0.25">
      <c r="A190" s="13"/>
      <c r="B190" t="s">
        <v>70</v>
      </c>
      <c r="E190" s="85">
        <f t="shared" si="108"/>
        <v>38160.816401089149</v>
      </c>
      <c r="F190" s="36">
        <f>+F182</f>
        <v>0</v>
      </c>
      <c r="G190" s="36">
        <f t="shared" ref="G190:AN190" si="110">+G182</f>
        <v>0</v>
      </c>
      <c r="H190" s="36">
        <f t="shared" si="110"/>
        <v>0</v>
      </c>
      <c r="I190" s="36">
        <f t="shared" si="110"/>
        <v>0</v>
      </c>
      <c r="J190" s="36">
        <f t="shared" si="110"/>
        <v>0</v>
      </c>
      <c r="K190" s="36">
        <f t="shared" si="110"/>
        <v>0</v>
      </c>
      <c r="L190" s="36">
        <f t="shared" si="110"/>
        <v>0</v>
      </c>
      <c r="M190" s="36">
        <f t="shared" si="110"/>
        <v>0</v>
      </c>
      <c r="N190" s="36">
        <f t="shared" si="110"/>
        <v>0</v>
      </c>
      <c r="O190" s="36">
        <f t="shared" si="110"/>
        <v>0</v>
      </c>
      <c r="P190" s="36">
        <f t="shared" si="110"/>
        <v>0</v>
      </c>
      <c r="Q190" s="36">
        <f t="shared" si="110"/>
        <v>0</v>
      </c>
      <c r="R190" s="36">
        <f t="shared" si="110"/>
        <v>0</v>
      </c>
      <c r="S190" s="36">
        <f t="shared" si="110"/>
        <v>0</v>
      </c>
      <c r="T190" s="36">
        <f t="shared" si="110"/>
        <v>0</v>
      </c>
      <c r="U190" s="36">
        <f t="shared" si="110"/>
        <v>0</v>
      </c>
      <c r="V190" s="36">
        <f t="shared" si="110"/>
        <v>726.2642249999999</v>
      </c>
      <c r="W190" s="36">
        <f t="shared" si="110"/>
        <v>2765.6141687999998</v>
      </c>
      <c r="X190" s="36">
        <f t="shared" si="110"/>
        <v>4089.1756854598029</v>
      </c>
      <c r="Y190" s="36">
        <f t="shared" si="110"/>
        <v>4008.8283486765399</v>
      </c>
      <c r="Z190" s="36">
        <f t="shared" si="110"/>
        <v>4067.7002411588824</v>
      </c>
      <c r="AA190" s="36">
        <f t="shared" si="110"/>
        <v>4104.4463531502888</v>
      </c>
      <c r="AB190" s="36">
        <f t="shared" si="110"/>
        <v>4196.1722989328728</v>
      </c>
      <c r="AC190" s="36">
        <f t="shared" si="110"/>
        <v>3451.3833081940502</v>
      </c>
      <c r="AD190" s="36">
        <f t="shared" si="110"/>
        <v>2784.1965695773615</v>
      </c>
      <c r="AE190" s="36">
        <f t="shared" si="110"/>
        <v>2485.4211487369494</v>
      </c>
      <c r="AF190" s="36">
        <f t="shared" si="110"/>
        <v>2086.450764162897</v>
      </c>
      <c r="AG190" s="36">
        <f t="shared" si="110"/>
        <v>1853.9839283194856</v>
      </c>
      <c r="AH190" s="36">
        <f t="shared" si="110"/>
        <v>1541.1793609200208</v>
      </c>
      <c r="AI190" s="36">
        <f t="shared" si="110"/>
        <v>0</v>
      </c>
      <c r="AJ190" s="36">
        <f t="shared" si="110"/>
        <v>0</v>
      </c>
      <c r="AK190" s="36">
        <f t="shared" si="110"/>
        <v>0</v>
      </c>
      <c r="AL190" s="36">
        <f t="shared" si="110"/>
        <v>0</v>
      </c>
      <c r="AM190" s="36">
        <f t="shared" si="110"/>
        <v>0</v>
      </c>
      <c r="AN190" s="36">
        <f t="shared" si="110"/>
        <v>0</v>
      </c>
      <c r="AO190" s="32"/>
      <c r="AP190" s="28"/>
    </row>
    <row r="191" spans="1:44" s="26" customFormat="1" ht="15.6" customHeight="1" x14ac:dyDescent="0.25">
      <c r="A191" s="13"/>
      <c r="B191" t="s">
        <v>138</v>
      </c>
      <c r="E191" s="85">
        <f t="shared" si="108"/>
        <v>581</v>
      </c>
      <c r="F191" s="36">
        <f t="shared" ref="F191:AN191" si="111">+F54</f>
        <v>320</v>
      </c>
      <c r="G191" s="36">
        <f t="shared" si="111"/>
        <v>0</v>
      </c>
      <c r="H191" s="36">
        <f t="shared" si="111"/>
        <v>0</v>
      </c>
      <c r="I191" s="36">
        <f t="shared" si="111"/>
        <v>0</v>
      </c>
      <c r="J191" s="36">
        <f t="shared" si="111"/>
        <v>0</v>
      </c>
      <c r="K191" s="36">
        <f t="shared" si="111"/>
        <v>0</v>
      </c>
      <c r="L191" s="36">
        <f t="shared" si="111"/>
        <v>0</v>
      </c>
      <c r="M191" s="36">
        <f t="shared" si="111"/>
        <v>0</v>
      </c>
      <c r="N191" s="36">
        <f t="shared" si="111"/>
        <v>261</v>
      </c>
      <c r="O191" s="36">
        <f t="shared" si="111"/>
        <v>0</v>
      </c>
      <c r="P191" s="36">
        <f t="shared" si="111"/>
        <v>0</v>
      </c>
      <c r="Q191" s="36">
        <f t="shared" si="111"/>
        <v>0</v>
      </c>
      <c r="R191" s="36">
        <f t="shared" si="111"/>
        <v>0</v>
      </c>
      <c r="S191" s="36">
        <f t="shared" si="111"/>
        <v>0</v>
      </c>
      <c r="T191" s="36">
        <f t="shared" si="111"/>
        <v>0</v>
      </c>
      <c r="U191" s="36">
        <f t="shared" si="111"/>
        <v>0</v>
      </c>
      <c r="V191" s="36">
        <f t="shared" si="111"/>
        <v>0</v>
      </c>
      <c r="W191" s="36">
        <f t="shared" si="111"/>
        <v>0</v>
      </c>
      <c r="X191" s="36">
        <f t="shared" si="111"/>
        <v>0</v>
      </c>
      <c r="Y191" s="36">
        <f t="shared" si="111"/>
        <v>0</v>
      </c>
      <c r="Z191" s="36">
        <f t="shared" si="111"/>
        <v>0</v>
      </c>
      <c r="AA191" s="36">
        <f t="shared" si="111"/>
        <v>0</v>
      </c>
      <c r="AB191" s="36">
        <f t="shared" si="111"/>
        <v>0</v>
      </c>
      <c r="AC191" s="36">
        <f t="shared" si="111"/>
        <v>0</v>
      </c>
      <c r="AD191" s="36">
        <f t="shared" si="111"/>
        <v>0</v>
      </c>
      <c r="AE191" s="36">
        <f t="shared" si="111"/>
        <v>0</v>
      </c>
      <c r="AF191" s="36">
        <f t="shared" si="111"/>
        <v>0</v>
      </c>
      <c r="AG191" s="36">
        <f t="shared" si="111"/>
        <v>0</v>
      </c>
      <c r="AH191" s="36">
        <f t="shared" si="111"/>
        <v>0</v>
      </c>
      <c r="AI191" s="36">
        <f t="shared" si="111"/>
        <v>0</v>
      </c>
      <c r="AJ191" s="36">
        <f t="shared" si="111"/>
        <v>0</v>
      </c>
      <c r="AK191" s="36">
        <f t="shared" si="111"/>
        <v>0</v>
      </c>
      <c r="AL191" s="36">
        <f t="shared" si="111"/>
        <v>0</v>
      </c>
      <c r="AM191" s="36">
        <f t="shared" si="111"/>
        <v>0</v>
      </c>
      <c r="AN191" s="36">
        <f t="shared" si="111"/>
        <v>0</v>
      </c>
      <c r="AO191" s="32"/>
      <c r="AP191" s="28"/>
    </row>
    <row r="192" spans="1:44" s="26" customFormat="1" ht="15.6" customHeight="1" x14ac:dyDescent="0.25">
      <c r="A192" s="13"/>
      <c r="B192" t="s">
        <v>180</v>
      </c>
      <c r="E192" s="85">
        <f t="shared" si="108"/>
        <v>11312.118288678055</v>
      </c>
      <c r="F192" s="36">
        <f t="shared" ref="F192:AN192" si="112">+F55</f>
        <v>0</v>
      </c>
      <c r="G192" s="36">
        <f t="shared" si="112"/>
        <v>0</v>
      </c>
      <c r="H192" s="36">
        <f t="shared" si="112"/>
        <v>0</v>
      </c>
      <c r="I192" s="36">
        <f t="shared" si="112"/>
        <v>0</v>
      </c>
      <c r="J192" s="36">
        <f t="shared" si="112"/>
        <v>0</v>
      </c>
      <c r="K192" s="36">
        <f t="shared" si="112"/>
        <v>0</v>
      </c>
      <c r="L192" s="36">
        <f t="shared" si="112"/>
        <v>0</v>
      </c>
      <c r="M192" s="36">
        <f t="shared" si="112"/>
        <v>0</v>
      </c>
      <c r="N192" s="36">
        <f t="shared" si="112"/>
        <v>0</v>
      </c>
      <c r="O192" s="36">
        <f t="shared" si="112"/>
        <v>0</v>
      </c>
      <c r="P192" s="36">
        <f t="shared" si="112"/>
        <v>0</v>
      </c>
      <c r="Q192" s="36">
        <f t="shared" si="112"/>
        <v>0</v>
      </c>
      <c r="R192" s="36">
        <f t="shared" si="112"/>
        <v>0</v>
      </c>
      <c r="S192" s="36">
        <f t="shared" si="112"/>
        <v>1250.1319999999998</v>
      </c>
      <c r="T192" s="36">
        <f t="shared" si="112"/>
        <v>4413.9275999999991</v>
      </c>
      <c r="U192" s="36">
        <f t="shared" si="112"/>
        <v>3501.7158959999992</v>
      </c>
      <c r="V192" s="36">
        <f t="shared" si="112"/>
        <v>714.35004278399981</v>
      </c>
      <c r="W192" s="36">
        <f t="shared" si="112"/>
        <v>0</v>
      </c>
      <c r="X192" s="36">
        <f t="shared" si="112"/>
        <v>0</v>
      </c>
      <c r="Y192" s="36">
        <f t="shared" si="112"/>
        <v>0</v>
      </c>
      <c r="Z192" s="36">
        <f t="shared" si="112"/>
        <v>181.19000142086094</v>
      </c>
      <c r="AA192" s="36">
        <f t="shared" si="112"/>
        <v>639.7400819398091</v>
      </c>
      <c r="AB192" s="36">
        <f t="shared" si="112"/>
        <v>507.52713167224852</v>
      </c>
      <c r="AC192" s="36">
        <f t="shared" si="112"/>
        <v>103.5355348611387</v>
      </c>
      <c r="AD192" s="36">
        <f t="shared" si="112"/>
        <v>0</v>
      </c>
      <c r="AE192" s="36">
        <f t="shared" si="112"/>
        <v>0</v>
      </c>
      <c r="AF192" s="36">
        <f t="shared" si="112"/>
        <v>0</v>
      </c>
      <c r="AG192" s="36">
        <f t="shared" si="112"/>
        <v>0</v>
      </c>
      <c r="AH192" s="36">
        <f t="shared" si="112"/>
        <v>0</v>
      </c>
      <c r="AI192" s="36">
        <f t="shared" si="112"/>
        <v>0</v>
      </c>
      <c r="AJ192" s="36">
        <f t="shared" si="112"/>
        <v>0</v>
      </c>
      <c r="AK192" s="36">
        <f t="shared" si="112"/>
        <v>0</v>
      </c>
      <c r="AL192" s="36">
        <f t="shared" si="112"/>
        <v>0</v>
      </c>
      <c r="AM192" s="36">
        <f t="shared" si="112"/>
        <v>0</v>
      </c>
      <c r="AN192" s="36">
        <f t="shared" si="112"/>
        <v>0</v>
      </c>
      <c r="AO192" s="32"/>
      <c r="AP192" s="28"/>
    </row>
    <row r="193" spans="1:42" s="26" customFormat="1" ht="15.6" customHeight="1" x14ac:dyDescent="0.25">
      <c r="A193" s="13"/>
      <c r="B193" t="s">
        <v>53</v>
      </c>
      <c r="E193" s="85">
        <f t="shared" si="108"/>
        <v>10028.487951077997</v>
      </c>
      <c r="F193" s="36">
        <f t="shared" ref="F193:AN193" si="113">+F56</f>
        <v>0</v>
      </c>
      <c r="G193" s="36">
        <f t="shared" si="113"/>
        <v>0</v>
      </c>
      <c r="H193" s="36">
        <f t="shared" si="113"/>
        <v>0</v>
      </c>
      <c r="I193" s="36">
        <f t="shared" si="113"/>
        <v>0</v>
      </c>
      <c r="J193" s="36">
        <f t="shared" si="113"/>
        <v>0</v>
      </c>
      <c r="K193" s="36">
        <f t="shared" si="113"/>
        <v>0</v>
      </c>
      <c r="L193" s="36">
        <f t="shared" si="113"/>
        <v>0</v>
      </c>
      <c r="M193" s="36">
        <f t="shared" si="113"/>
        <v>0</v>
      </c>
      <c r="N193" s="36">
        <f t="shared" si="113"/>
        <v>0</v>
      </c>
      <c r="O193" s="36">
        <f t="shared" si="113"/>
        <v>0</v>
      </c>
      <c r="P193" s="36">
        <f t="shared" si="113"/>
        <v>0</v>
      </c>
      <c r="Q193" s="36">
        <f t="shared" si="113"/>
        <v>0</v>
      </c>
      <c r="R193" s="36">
        <f t="shared" si="113"/>
        <v>0</v>
      </c>
      <c r="S193" s="36">
        <f t="shared" si="113"/>
        <v>0</v>
      </c>
      <c r="T193" s="36">
        <f t="shared" si="113"/>
        <v>0</v>
      </c>
      <c r="U193" s="36">
        <f t="shared" si="113"/>
        <v>0</v>
      </c>
      <c r="V193" s="36">
        <f t="shared" si="113"/>
        <v>683.1240790153845</v>
      </c>
      <c r="W193" s="36">
        <f t="shared" si="113"/>
        <v>696.78656059569221</v>
      </c>
      <c r="X193" s="36">
        <f t="shared" si="113"/>
        <v>710.7222918076061</v>
      </c>
      <c r="Y193" s="36">
        <f t="shared" si="113"/>
        <v>724.93673764375831</v>
      </c>
      <c r="Z193" s="36">
        <f t="shared" si="113"/>
        <v>739.43547239663337</v>
      </c>
      <c r="AA193" s="36">
        <f t="shared" si="113"/>
        <v>754.22418184456615</v>
      </c>
      <c r="AB193" s="36">
        <f t="shared" si="113"/>
        <v>769.30866548145741</v>
      </c>
      <c r="AC193" s="36">
        <f t="shared" si="113"/>
        <v>784.69483879108668</v>
      </c>
      <c r="AD193" s="36">
        <f t="shared" si="113"/>
        <v>800.38873556690839</v>
      </c>
      <c r="AE193" s="36">
        <f t="shared" si="113"/>
        <v>816.39651027824652</v>
      </c>
      <c r="AF193" s="36">
        <f t="shared" si="113"/>
        <v>832.72444048381135</v>
      </c>
      <c r="AG193" s="36">
        <f t="shared" si="113"/>
        <v>849.37892929348766</v>
      </c>
      <c r="AH193" s="36">
        <f t="shared" si="113"/>
        <v>866.36650787935753</v>
      </c>
      <c r="AI193" s="36">
        <f t="shared" si="113"/>
        <v>0</v>
      </c>
      <c r="AJ193" s="36">
        <f t="shared" si="113"/>
        <v>0</v>
      </c>
      <c r="AK193" s="36">
        <f t="shared" si="113"/>
        <v>0</v>
      </c>
      <c r="AL193" s="36">
        <f t="shared" si="113"/>
        <v>0</v>
      </c>
      <c r="AM193" s="36">
        <f t="shared" si="113"/>
        <v>0</v>
      </c>
      <c r="AN193" s="36">
        <f t="shared" si="113"/>
        <v>0</v>
      </c>
      <c r="AO193" s="32"/>
      <c r="AP193" s="28"/>
    </row>
    <row r="194" spans="1:42" s="26" customFormat="1" ht="15.6" customHeight="1" x14ac:dyDescent="0.25">
      <c r="A194" s="13"/>
      <c r="B194" s="26" t="s">
        <v>264</v>
      </c>
      <c r="E194" s="85">
        <f t="shared" si="108"/>
        <v>1086.412514308091</v>
      </c>
      <c r="F194" s="36">
        <f>SUM(F86:F87)</f>
        <v>13.76</v>
      </c>
      <c r="G194" s="36">
        <f t="shared" ref="G194:AN194" si="114">SUM(G86:G87)</f>
        <v>0</v>
      </c>
      <c r="H194" s="36">
        <f t="shared" si="114"/>
        <v>0</v>
      </c>
      <c r="I194" s="36">
        <f t="shared" si="114"/>
        <v>0</v>
      </c>
      <c r="J194" s="36">
        <f t="shared" si="114"/>
        <v>0</v>
      </c>
      <c r="K194" s="36">
        <f t="shared" si="114"/>
        <v>0</v>
      </c>
      <c r="L194" s="36">
        <f t="shared" si="114"/>
        <v>0</v>
      </c>
      <c r="M194" s="36">
        <f t="shared" si="114"/>
        <v>0</v>
      </c>
      <c r="N194" s="36">
        <f t="shared" si="114"/>
        <v>11.223000000000001</v>
      </c>
      <c r="O194" s="36">
        <f t="shared" si="114"/>
        <v>0</v>
      </c>
      <c r="P194" s="36">
        <f t="shared" si="114"/>
        <v>0</v>
      </c>
      <c r="Q194" s="36">
        <f t="shared" si="114"/>
        <v>0</v>
      </c>
      <c r="R194" s="36">
        <f t="shared" si="114"/>
        <v>0</v>
      </c>
      <c r="S194" s="36">
        <f t="shared" si="114"/>
        <v>53.755675999999994</v>
      </c>
      <c r="T194" s="36">
        <f t="shared" si="114"/>
        <v>189.79888679999996</v>
      </c>
      <c r="U194" s="36">
        <f t="shared" si="114"/>
        <v>150.57378352799998</v>
      </c>
      <c r="V194" s="36">
        <f t="shared" si="114"/>
        <v>69.885678720256593</v>
      </c>
      <c r="W194" s="36">
        <f t="shared" si="114"/>
        <v>39.951999418155502</v>
      </c>
      <c r="X194" s="36">
        <f t="shared" si="114"/>
        <v>40.751039406518615</v>
      </c>
      <c r="Y194" s="36">
        <f t="shared" si="114"/>
        <v>41.56606019464899</v>
      </c>
      <c r="Z194" s="36">
        <f t="shared" si="114"/>
        <v>50.188551459638987</v>
      </c>
      <c r="AA194" s="36">
        <f t="shared" si="114"/>
        <v>70.754152549924612</v>
      </c>
      <c r="AB194" s="36">
        <f t="shared" si="114"/>
        <v>65.933902268949751</v>
      </c>
      <c r="AC194" s="36">
        <f t="shared" si="114"/>
        <v>49.444468318212898</v>
      </c>
      <c r="AD194" s="36">
        <f t="shared" si="114"/>
        <v>45.892289125567608</v>
      </c>
      <c r="AE194" s="36">
        <f t="shared" si="114"/>
        <v>46.810134908078957</v>
      </c>
      <c r="AF194" s="36">
        <f t="shared" si="114"/>
        <v>47.74633760624053</v>
      </c>
      <c r="AG194" s="36">
        <f t="shared" si="114"/>
        <v>48.70126435836535</v>
      </c>
      <c r="AH194" s="36">
        <f t="shared" si="114"/>
        <v>49.675289645532665</v>
      </c>
      <c r="AI194" s="36">
        <f t="shared" si="114"/>
        <v>0</v>
      </c>
      <c r="AJ194" s="36">
        <f t="shared" si="114"/>
        <v>0</v>
      </c>
      <c r="AK194" s="36">
        <f t="shared" si="114"/>
        <v>0</v>
      </c>
      <c r="AL194" s="36">
        <f t="shared" si="114"/>
        <v>0</v>
      </c>
      <c r="AM194" s="36">
        <f t="shared" si="114"/>
        <v>0</v>
      </c>
      <c r="AN194" s="36">
        <f t="shared" si="114"/>
        <v>0</v>
      </c>
      <c r="AO194" s="32"/>
      <c r="AP194" s="28"/>
    </row>
    <row r="195" spans="1:42" s="26" customFormat="1" ht="15.6" customHeight="1" x14ac:dyDescent="0.25">
      <c r="A195" s="13"/>
      <c r="B195" t="s">
        <v>109</v>
      </c>
      <c r="E195" s="85">
        <f t="shared" si="108"/>
        <v>972.93441276886983</v>
      </c>
      <c r="F195" s="36">
        <f t="shared" ref="F195:AN195" si="115">+F57</f>
        <v>0</v>
      </c>
      <c r="G195" s="36">
        <f t="shared" si="115"/>
        <v>0</v>
      </c>
      <c r="H195" s="36">
        <f t="shared" si="115"/>
        <v>0</v>
      </c>
      <c r="I195" s="36">
        <f t="shared" si="115"/>
        <v>0</v>
      </c>
      <c r="J195" s="36">
        <f t="shared" si="115"/>
        <v>0</v>
      </c>
      <c r="K195" s="36">
        <f t="shared" si="115"/>
        <v>0</v>
      </c>
      <c r="L195" s="36">
        <f t="shared" si="115"/>
        <v>0</v>
      </c>
      <c r="M195" s="36">
        <f t="shared" si="115"/>
        <v>0</v>
      </c>
      <c r="N195" s="36">
        <f t="shared" si="115"/>
        <v>0</v>
      </c>
      <c r="O195" s="36">
        <f t="shared" si="115"/>
        <v>0</v>
      </c>
      <c r="P195" s="36">
        <f t="shared" si="115"/>
        <v>0</v>
      </c>
      <c r="Q195" s="36">
        <f t="shared" si="115"/>
        <v>0</v>
      </c>
      <c r="R195" s="36">
        <f t="shared" si="115"/>
        <v>0</v>
      </c>
      <c r="S195" s="36">
        <f t="shared" si="115"/>
        <v>0</v>
      </c>
      <c r="T195" s="36">
        <f t="shared" si="115"/>
        <v>0</v>
      </c>
      <c r="U195" s="36">
        <f t="shared" si="115"/>
        <v>0</v>
      </c>
      <c r="V195" s="36">
        <f t="shared" si="115"/>
        <v>0</v>
      </c>
      <c r="W195" s="36">
        <f t="shared" si="115"/>
        <v>0</v>
      </c>
      <c r="X195" s="36">
        <f t="shared" si="115"/>
        <v>0</v>
      </c>
      <c r="Y195" s="36">
        <f t="shared" si="115"/>
        <v>0</v>
      </c>
      <c r="Z195" s="36">
        <f t="shared" si="115"/>
        <v>0</v>
      </c>
      <c r="AA195" s="36">
        <f t="shared" si="115"/>
        <v>0</v>
      </c>
      <c r="AB195" s="36">
        <f t="shared" si="115"/>
        <v>0</v>
      </c>
      <c r="AC195" s="36">
        <f t="shared" si="115"/>
        <v>0</v>
      </c>
      <c r="AD195" s="36">
        <f t="shared" si="115"/>
        <v>0</v>
      </c>
      <c r="AE195" s="36">
        <f t="shared" si="115"/>
        <v>0</v>
      </c>
      <c r="AF195" s="36">
        <f t="shared" si="115"/>
        <v>0</v>
      </c>
      <c r="AG195" s="36">
        <f t="shared" si="115"/>
        <v>0</v>
      </c>
      <c r="AH195" s="36">
        <f t="shared" si="115"/>
        <v>0</v>
      </c>
      <c r="AI195" s="36">
        <f t="shared" si="115"/>
        <v>972.93441276886983</v>
      </c>
      <c r="AJ195" s="36">
        <f t="shared" si="115"/>
        <v>0</v>
      </c>
      <c r="AK195" s="36">
        <f t="shared" si="115"/>
        <v>0</v>
      </c>
      <c r="AL195" s="36">
        <f t="shared" si="115"/>
        <v>0</v>
      </c>
      <c r="AM195" s="36">
        <f t="shared" si="115"/>
        <v>0</v>
      </c>
      <c r="AN195" s="36">
        <f t="shared" si="115"/>
        <v>0</v>
      </c>
      <c r="AO195" s="32"/>
      <c r="AP195" s="28"/>
    </row>
    <row r="196" spans="1:42" s="26" customFormat="1" ht="15.6" customHeight="1" x14ac:dyDescent="0.25">
      <c r="A196" s="13"/>
      <c r="B196" s="26" t="s">
        <v>72</v>
      </c>
      <c r="E196" s="98">
        <f t="shared" si="108"/>
        <v>14179.86323425614</v>
      </c>
      <c r="F196" s="34">
        <f>+F189+F190-F191-F192-F193-F195-F194</f>
        <v>-333.76</v>
      </c>
      <c r="G196" s="34">
        <f t="shared" ref="G196:AN196" si="116">+G189+G190-G191-G192-G193-G195-G194</f>
        <v>0</v>
      </c>
      <c r="H196" s="34">
        <f t="shared" si="116"/>
        <v>0</v>
      </c>
      <c r="I196" s="34">
        <f t="shared" si="116"/>
        <v>0</v>
      </c>
      <c r="J196" s="34">
        <f t="shared" si="116"/>
        <v>0</v>
      </c>
      <c r="K196" s="34">
        <f t="shared" si="116"/>
        <v>0</v>
      </c>
      <c r="L196" s="34">
        <f t="shared" si="116"/>
        <v>0</v>
      </c>
      <c r="M196" s="34">
        <f t="shared" si="116"/>
        <v>0</v>
      </c>
      <c r="N196" s="34">
        <f t="shared" si="116"/>
        <v>-272.22300000000001</v>
      </c>
      <c r="O196" s="34">
        <f t="shared" si="116"/>
        <v>0</v>
      </c>
      <c r="P196" s="34">
        <f t="shared" si="116"/>
        <v>0</v>
      </c>
      <c r="Q196" s="34">
        <f t="shared" si="116"/>
        <v>0</v>
      </c>
      <c r="R196" s="34">
        <f t="shared" si="116"/>
        <v>0</v>
      </c>
      <c r="S196" s="34">
        <f t="shared" si="116"/>
        <v>-1303.8876759999998</v>
      </c>
      <c r="T196" s="34">
        <f t="shared" si="116"/>
        <v>-4603.7264867999993</v>
      </c>
      <c r="U196" s="34">
        <f t="shared" si="116"/>
        <v>-3652.2896795279994</v>
      </c>
      <c r="V196" s="34">
        <f t="shared" si="116"/>
        <v>-741.09557551964099</v>
      </c>
      <c r="W196" s="34">
        <f t="shared" si="116"/>
        <v>2028.875608786152</v>
      </c>
      <c r="X196" s="34">
        <f t="shared" si="116"/>
        <v>3337.7023542456782</v>
      </c>
      <c r="Y196" s="34">
        <f t="shared" si="116"/>
        <v>3242.325550838133</v>
      </c>
      <c r="Z196" s="34">
        <f t="shared" si="116"/>
        <v>3096.8862158817492</v>
      </c>
      <c r="AA196" s="34">
        <f t="shared" si="116"/>
        <v>2639.7279368159889</v>
      </c>
      <c r="AB196" s="34">
        <f t="shared" si="116"/>
        <v>2853.4025995102174</v>
      </c>
      <c r="AC196" s="34">
        <f t="shared" si="116"/>
        <v>2513.708466223612</v>
      </c>
      <c r="AD196" s="34">
        <f t="shared" si="116"/>
        <v>1937.9155448848853</v>
      </c>
      <c r="AE196" s="34">
        <f t="shared" si="116"/>
        <v>1622.2145035506239</v>
      </c>
      <c r="AF196" s="34">
        <f t="shared" si="116"/>
        <v>1205.9799860728451</v>
      </c>
      <c r="AG196" s="34">
        <f t="shared" si="116"/>
        <v>955.90373466763253</v>
      </c>
      <c r="AH196" s="34">
        <f t="shared" si="116"/>
        <v>625.13756339513066</v>
      </c>
      <c r="AI196" s="34">
        <f t="shared" si="116"/>
        <v>-972.93441276886983</v>
      </c>
      <c r="AJ196" s="34">
        <f t="shared" si="116"/>
        <v>0</v>
      </c>
      <c r="AK196" s="34">
        <f t="shared" si="116"/>
        <v>0</v>
      </c>
      <c r="AL196" s="34">
        <f t="shared" si="116"/>
        <v>0</v>
      </c>
      <c r="AM196" s="34">
        <f t="shared" si="116"/>
        <v>0</v>
      </c>
      <c r="AN196" s="34">
        <f t="shared" si="116"/>
        <v>0</v>
      </c>
      <c r="AO196" s="35"/>
      <c r="AP196" s="28"/>
    </row>
    <row r="197" spans="1:42" ht="15.6" customHeight="1" x14ac:dyDescent="0.25">
      <c r="C197" t="s">
        <v>75</v>
      </c>
      <c r="D197"/>
      <c r="E197" s="190"/>
      <c r="F197" s="5">
        <f>+F196</f>
        <v>-333.76</v>
      </c>
      <c r="G197" s="5">
        <f t="shared" ref="G197:AN197" si="117">+G196+F197</f>
        <v>-333.76</v>
      </c>
      <c r="H197" s="5">
        <f t="shared" si="117"/>
        <v>-333.76</v>
      </c>
      <c r="I197" s="5">
        <f t="shared" si="117"/>
        <v>-333.76</v>
      </c>
      <c r="J197" s="5">
        <f t="shared" si="117"/>
        <v>-333.76</v>
      </c>
      <c r="K197" s="5">
        <f t="shared" si="117"/>
        <v>-333.76</v>
      </c>
      <c r="L197" s="5">
        <f t="shared" si="117"/>
        <v>-333.76</v>
      </c>
      <c r="M197" s="5">
        <f t="shared" si="117"/>
        <v>-333.76</v>
      </c>
      <c r="N197" s="5">
        <f t="shared" si="117"/>
        <v>-605.98299999999995</v>
      </c>
      <c r="O197" s="5">
        <f t="shared" si="117"/>
        <v>-605.98299999999995</v>
      </c>
      <c r="P197" s="5">
        <f t="shared" si="117"/>
        <v>-605.98299999999995</v>
      </c>
      <c r="Q197" s="5">
        <f t="shared" si="117"/>
        <v>-605.98299999999995</v>
      </c>
      <c r="R197" s="5">
        <f t="shared" si="117"/>
        <v>-605.98299999999995</v>
      </c>
      <c r="S197" s="5">
        <f t="shared" si="117"/>
        <v>-1909.8706759999998</v>
      </c>
      <c r="T197" s="5">
        <f t="shared" si="117"/>
        <v>-6513.5971627999988</v>
      </c>
      <c r="U197" s="5">
        <f t="shared" si="117"/>
        <v>-10165.886842327998</v>
      </c>
      <c r="V197" s="5">
        <f t="shared" si="117"/>
        <v>-10906.982417847639</v>
      </c>
      <c r="W197" s="5">
        <f t="shared" si="117"/>
        <v>-8878.1068090614863</v>
      </c>
      <c r="X197" s="5">
        <f t="shared" si="117"/>
        <v>-5540.4044548158081</v>
      </c>
      <c r="Y197" s="5">
        <f t="shared" si="117"/>
        <v>-2298.0789039776751</v>
      </c>
      <c r="Z197" s="5">
        <f t="shared" si="117"/>
        <v>798.80731190407414</v>
      </c>
      <c r="AA197" s="5">
        <f t="shared" si="117"/>
        <v>3438.535248720063</v>
      </c>
      <c r="AB197" s="5">
        <f t="shared" si="117"/>
        <v>6291.93784823028</v>
      </c>
      <c r="AC197" s="5">
        <f t="shared" si="117"/>
        <v>8805.646314453892</v>
      </c>
      <c r="AD197" s="5">
        <f t="shared" si="117"/>
        <v>10743.561859338777</v>
      </c>
      <c r="AE197" s="5">
        <f t="shared" si="117"/>
        <v>12365.776362889401</v>
      </c>
      <c r="AF197" s="5">
        <f t="shared" si="117"/>
        <v>13571.756348962246</v>
      </c>
      <c r="AG197" s="5">
        <f t="shared" si="117"/>
        <v>14527.660083629878</v>
      </c>
      <c r="AH197" s="5">
        <f t="shared" si="117"/>
        <v>15152.797647025009</v>
      </c>
      <c r="AI197" s="5">
        <f t="shared" si="117"/>
        <v>14179.86323425614</v>
      </c>
      <c r="AJ197" s="5">
        <f t="shared" si="117"/>
        <v>14179.86323425614</v>
      </c>
      <c r="AK197" s="5">
        <f t="shared" si="117"/>
        <v>14179.86323425614</v>
      </c>
      <c r="AL197" s="5">
        <f t="shared" si="117"/>
        <v>14179.86323425614</v>
      </c>
      <c r="AM197" s="5">
        <f t="shared" si="117"/>
        <v>14179.86323425614</v>
      </c>
      <c r="AN197" s="5">
        <f t="shared" si="117"/>
        <v>14179.86323425614</v>
      </c>
    </row>
    <row r="198" spans="1:42" ht="15.75" customHeight="1" x14ac:dyDescent="0.25">
      <c r="C198"/>
      <c r="D198"/>
      <c r="E198" s="190"/>
      <c r="S198" s="5"/>
      <c r="T198" s="5"/>
      <c r="U198" s="5"/>
      <c r="V198" s="5"/>
      <c r="W198" s="5"/>
      <c r="X198" s="5"/>
      <c r="Y198" s="5"/>
      <c r="Z198" s="5"/>
      <c r="AA198" s="5"/>
      <c r="AB198" s="5"/>
      <c r="AC198" s="5"/>
      <c r="AD198" s="5"/>
      <c r="AE198" s="5"/>
      <c r="AF198" s="5"/>
      <c r="AG198" s="5"/>
      <c r="AH198" s="5"/>
      <c r="AI198" s="5"/>
      <c r="AJ198" s="5"/>
      <c r="AK198" s="5"/>
      <c r="AL198" s="5"/>
      <c r="AM198" s="5"/>
      <c r="AN198" s="5"/>
    </row>
    <row r="199" spans="1:42" ht="15.75" customHeight="1" x14ac:dyDescent="0.25">
      <c r="A199" s="11" t="s">
        <v>178</v>
      </c>
    </row>
    <row r="200" spans="1:42" s="26" customFormat="1" ht="15.75" customHeight="1" x14ac:dyDescent="0.25">
      <c r="A200" s="13"/>
      <c r="B200" t="s">
        <v>7</v>
      </c>
      <c r="E200" s="85">
        <f t="shared" ref="E200:E206" si="118">SUM(F200:AN200)</f>
        <v>0</v>
      </c>
      <c r="F200" s="36">
        <f t="shared" ref="F200:AN200" si="119">+F76</f>
        <v>0</v>
      </c>
      <c r="G200" s="36">
        <f t="shared" si="119"/>
        <v>0</v>
      </c>
      <c r="H200" s="36">
        <f t="shared" si="119"/>
        <v>0</v>
      </c>
      <c r="I200" s="36">
        <f t="shared" si="119"/>
        <v>0</v>
      </c>
      <c r="J200" s="36">
        <f t="shared" si="119"/>
        <v>0</v>
      </c>
      <c r="K200" s="36">
        <f t="shared" si="119"/>
        <v>0</v>
      </c>
      <c r="L200" s="36">
        <f t="shared" si="119"/>
        <v>0</v>
      </c>
      <c r="M200" s="36">
        <f t="shared" si="119"/>
        <v>0</v>
      </c>
      <c r="N200" s="36">
        <f t="shared" si="119"/>
        <v>0</v>
      </c>
      <c r="O200" s="36">
        <f t="shared" si="119"/>
        <v>0</v>
      </c>
      <c r="P200" s="36">
        <f t="shared" si="119"/>
        <v>0</v>
      </c>
      <c r="Q200" s="36">
        <f t="shared" si="119"/>
        <v>0</v>
      </c>
      <c r="R200" s="36">
        <f t="shared" si="119"/>
        <v>0</v>
      </c>
      <c r="S200" s="36">
        <f t="shared" si="119"/>
        <v>0</v>
      </c>
      <c r="T200" s="36">
        <f t="shared" si="119"/>
        <v>0</v>
      </c>
      <c r="U200" s="36">
        <f t="shared" si="119"/>
        <v>0</v>
      </c>
      <c r="V200" s="36">
        <f t="shared" si="119"/>
        <v>0</v>
      </c>
      <c r="W200" s="36">
        <f t="shared" si="119"/>
        <v>0</v>
      </c>
      <c r="X200" s="36">
        <f t="shared" si="119"/>
        <v>0</v>
      </c>
      <c r="Y200" s="36">
        <f t="shared" si="119"/>
        <v>0</v>
      </c>
      <c r="Z200" s="36">
        <f t="shared" si="119"/>
        <v>0</v>
      </c>
      <c r="AA200" s="36">
        <f t="shared" si="119"/>
        <v>0</v>
      </c>
      <c r="AB200" s="36">
        <f t="shared" si="119"/>
        <v>0</v>
      </c>
      <c r="AC200" s="36">
        <f t="shared" si="119"/>
        <v>0</v>
      </c>
      <c r="AD200" s="36">
        <f t="shared" si="119"/>
        <v>0</v>
      </c>
      <c r="AE200" s="36">
        <f t="shared" si="119"/>
        <v>0</v>
      </c>
      <c r="AF200" s="36">
        <f t="shared" si="119"/>
        <v>0</v>
      </c>
      <c r="AG200" s="36">
        <f t="shared" si="119"/>
        <v>0</v>
      </c>
      <c r="AH200" s="36">
        <f t="shared" si="119"/>
        <v>0</v>
      </c>
      <c r="AI200" s="36">
        <f t="shared" si="119"/>
        <v>0</v>
      </c>
      <c r="AJ200" s="36">
        <f t="shared" si="119"/>
        <v>0</v>
      </c>
      <c r="AK200" s="36">
        <f t="shared" si="119"/>
        <v>0</v>
      </c>
      <c r="AL200" s="36">
        <f t="shared" si="119"/>
        <v>0</v>
      </c>
      <c r="AM200" s="36">
        <f t="shared" si="119"/>
        <v>0</v>
      </c>
      <c r="AN200" s="36">
        <f t="shared" si="119"/>
        <v>0</v>
      </c>
      <c r="AO200" s="32"/>
      <c r="AP200" s="28"/>
    </row>
    <row r="201" spans="1:42" s="26" customFormat="1" ht="15.75" customHeight="1" x14ac:dyDescent="0.25">
      <c r="A201" s="13"/>
      <c r="B201" t="s">
        <v>76</v>
      </c>
      <c r="E201" s="85">
        <f t="shared" si="118"/>
        <v>0</v>
      </c>
      <c r="F201" s="36">
        <f>+F186</f>
        <v>0</v>
      </c>
      <c r="G201" s="36">
        <f t="shared" ref="G201:AN201" si="120">+G186</f>
        <v>0</v>
      </c>
      <c r="H201" s="36">
        <f t="shared" si="120"/>
        <v>0</v>
      </c>
      <c r="I201" s="36">
        <f t="shared" si="120"/>
        <v>0</v>
      </c>
      <c r="J201" s="36">
        <f t="shared" si="120"/>
        <v>0</v>
      </c>
      <c r="K201" s="36">
        <f t="shared" si="120"/>
        <v>0</v>
      </c>
      <c r="L201" s="36">
        <f t="shared" si="120"/>
        <v>0</v>
      </c>
      <c r="M201" s="36">
        <f t="shared" si="120"/>
        <v>0</v>
      </c>
      <c r="N201" s="36">
        <f t="shared" si="120"/>
        <v>0</v>
      </c>
      <c r="O201" s="36">
        <f t="shared" si="120"/>
        <v>0</v>
      </c>
      <c r="P201" s="36">
        <f t="shared" si="120"/>
        <v>0</v>
      </c>
      <c r="Q201" s="36">
        <f t="shared" si="120"/>
        <v>0</v>
      </c>
      <c r="R201" s="36">
        <f t="shared" si="120"/>
        <v>0</v>
      </c>
      <c r="S201" s="36">
        <f t="shared" si="120"/>
        <v>0</v>
      </c>
      <c r="T201" s="36">
        <f t="shared" si="120"/>
        <v>0</v>
      </c>
      <c r="U201" s="36">
        <f t="shared" si="120"/>
        <v>0</v>
      </c>
      <c r="V201" s="36">
        <f t="shared" si="120"/>
        <v>0</v>
      </c>
      <c r="W201" s="36">
        <f t="shared" si="120"/>
        <v>0</v>
      </c>
      <c r="X201" s="36">
        <f t="shared" si="120"/>
        <v>0</v>
      </c>
      <c r="Y201" s="36">
        <f t="shared" si="120"/>
        <v>0</v>
      </c>
      <c r="Z201" s="36">
        <f t="shared" si="120"/>
        <v>0</v>
      </c>
      <c r="AA201" s="36">
        <f t="shared" si="120"/>
        <v>0</v>
      </c>
      <c r="AB201" s="36">
        <f t="shared" si="120"/>
        <v>0</v>
      </c>
      <c r="AC201" s="36">
        <f t="shared" si="120"/>
        <v>0</v>
      </c>
      <c r="AD201" s="36">
        <f t="shared" si="120"/>
        <v>0</v>
      </c>
      <c r="AE201" s="36">
        <f t="shared" si="120"/>
        <v>0</v>
      </c>
      <c r="AF201" s="36">
        <f t="shared" si="120"/>
        <v>0</v>
      </c>
      <c r="AG201" s="36">
        <f t="shared" si="120"/>
        <v>0</v>
      </c>
      <c r="AH201" s="36">
        <f t="shared" si="120"/>
        <v>0</v>
      </c>
      <c r="AI201" s="36">
        <f t="shared" si="120"/>
        <v>0</v>
      </c>
      <c r="AJ201" s="36">
        <f t="shared" si="120"/>
        <v>0</v>
      </c>
      <c r="AK201" s="36">
        <f t="shared" si="120"/>
        <v>0</v>
      </c>
      <c r="AL201" s="36">
        <f t="shared" si="120"/>
        <v>0</v>
      </c>
      <c r="AM201" s="36">
        <f t="shared" si="120"/>
        <v>0</v>
      </c>
      <c r="AN201" s="36">
        <f t="shared" si="120"/>
        <v>0</v>
      </c>
      <c r="AO201" s="32"/>
      <c r="AP201" s="28"/>
    </row>
    <row r="202" spans="1:42" s="26" customFormat="1" ht="15.75" customHeight="1" x14ac:dyDescent="0.25">
      <c r="A202" s="13"/>
      <c r="B202" s="26" t="s">
        <v>265</v>
      </c>
      <c r="E202" s="85">
        <f t="shared" si="118"/>
        <v>428.7643271154094</v>
      </c>
      <c r="F202" s="36">
        <f>F86</f>
        <v>4.16</v>
      </c>
      <c r="G202" s="36">
        <f t="shared" ref="G202:AN202" si="121">G86</f>
        <v>0</v>
      </c>
      <c r="H202" s="36">
        <f t="shared" si="121"/>
        <v>0</v>
      </c>
      <c r="I202" s="36">
        <f t="shared" si="121"/>
        <v>0</v>
      </c>
      <c r="J202" s="36">
        <f t="shared" si="121"/>
        <v>0</v>
      </c>
      <c r="K202" s="36">
        <f t="shared" si="121"/>
        <v>0</v>
      </c>
      <c r="L202" s="36">
        <f t="shared" si="121"/>
        <v>0</v>
      </c>
      <c r="M202" s="36">
        <f t="shared" si="121"/>
        <v>0</v>
      </c>
      <c r="N202" s="36">
        <f t="shared" si="121"/>
        <v>3.3930000000000002</v>
      </c>
      <c r="O202" s="36">
        <f t="shared" si="121"/>
        <v>0</v>
      </c>
      <c r="P202" s="36">
        <f t="shared" si="121"/>
        <v>0</v>
      </c>
      <c r="Q202" s="36">
        <f t="shared" si="121"/>
        <v>0</v>
      </c>
      <c r="R202" s="36">
        <f t="shared" si="121"/>
        <v>0</v>
      </c>
      <c r="S202" s="36">
        <f t="shared" si="121"/>
        <v>16.251715999999998</v>
      </c>
      <c r="T202" s="36">
        <f t="shared" si="121"/>
        <v>57.381058799999998</v>
      </c>
      <c r="U202" s="36">
        <f t="shared" si="121"/>
        <v>45.522306647999997</v>
      </c>
      <c r="V202" s="36">
        <f t="shared" si="121"/>
        <v>27.961455066275072</v>
      </c>
      <c r="W202" s="36">
        <f t="shared" si="121"/>
        <v>19.048402600284735</v>
      </c>
      <c r="X202" s="36">
        <f t="shared" si="121"/>
        <v>19.42937065229043</v>
      </c>
      <c r="Y202" s="36">
        <f t="shared" si="121"/>
        <v>19.817958065336242</v>
      </c>
      <c r="Z202" s="36">
        <f t="shared" si="121"/>
        <v>22.569787245114156</v>
      </c>
      <c r="AA202" s="36">
        <f t="shared" si="121"/>
        <v>28.935224636393343</v>
      </c>
      <c r="AB202" s="36">
        <f t="shared" si="121"/>
        <v>27.628828354338573</v>
      </c>
      <c r="AC202" s="36">
        <f t="shared" si="121"/>
        <v>22.797557108646135</v>
      </c>
      <c r="AD202" s="36">
        <f t="shared" si="121"/>
        <v>21.880627058560357</v>
      </c>
      <c r="AE202" s="36">
        <f t="shared" si="121"/>
        <v>22.318239599731562</v>
      </c>
      <c r="AF202" s="36">
        <f t="shared" si="121"/>
        <v>22.764604391726195</v>
      </c>
      <c r="AG202" s="36">
        <f t="shared" si="121"/>
        <v>23.21989647956072</v>
      </c>
      <c r="AH202" s="36">
        <f t="shared" si="121"/>
        <v>23.684294409151939</v>
      </c>
      <c r="AI202" s="36">
        <f t="shared" si="121"/>
        <v>0</v>
      </c>
      <c r="AJ202" s="36">
        <f t="shared" si="121"/>
        <v>0</v>
      </c>
      <c r="AK202" s="36">
        <f t="shared" si="121"/>
        <v>0</v>
      </c>
      <c r="AL202" s="36">
        <f t="shared" si="121"/>
        <v>0</v>
      </c>
      <c r="AM202" s="36">
        <f t="shared" si="121"/>
        <v>0</v>
      </c>
      <c r="AN202" s="36">
        <f t="shared" si="121"/>
        <v>0</v>
      </c>
      <c r="AO202" s="32"/>
      <c r="AP202" s="28"/>
    </row>
    <row r="203" spans="1:42" s="26" customFormat="1" ht="15.75" customHeight="1" x14ac:dyDescent="0.25">
      <c r="A203" s="13"/>
      <c r="B203" s="26" t="s">
        <v>263</v>
      </c>
      <c r="E203" s="85">
        <f t="shared" si="118"/>
        <v>657.64818719268146</v>
      </c>
      <c r="F203" s="36">
        <f>F87</f>
        <v>9.6</v>
      </c>
      <c r="G203" s="36">
        <f t="shared" ref="G203:AN203" si="122">G87</f>
        <v>0</v>
      </c>
      <c r="H203" s="36">
        <f t="shared" si="122"/>
        <v>0</v>
      </c>
      <c r="I203" s="36">
        <f t="shared" si="122"/>
        <v>0</v>
      </c>
      <c r="J203" s="36">
        <f t="shared" si="122"/>
        <v>0</v>
      </c>
      <c r="K203" s="36">
        <f t="shared" si="122"/>
        <v>0</v>
      </c>
      <c r="L203" s="36">
        <f t="shared" si="122"/>
        <v>0</v>
      </c>
      <c r="M203" s="36">
        <f t="shared" si="122"/>
        <v>0</v>
      </c>
      <c r="N203" s="36">
        <f t="shared" si="122"/>
        <v>7.83</v>
      </c>
      <c r="O203" s="36">
        <f t="shared" si="122"/>
        <v>0</v>
      </c>
      <c r="P203" s="36">
        <f t="shared" si="122"/>
        <v>0</v>
      </c>
      <c r="Q203" s="36">
        <f t="shared" si="122"/>
        <v>0</v>
      </c>
      <c r="R203" s="36">
        <f t="shared" si="122"/>
        <v>0</v>
      </c>
      <c r="S203" s="36">
        <f t="shared" si="122"/>
        <v>37.503959999999992</v>
      </c>
      <c r="T203" s="36">
        <f t="shared" si="122"/>
        <v>132.41782799999996</v>
      </c>
      <c r="U203" s="36">
        <f t="shared" si="122"/>
        <v>105.05147687999997</v>
      </c>
      <c r="V203" s="36">
        <f t="shared" si="122"/>
        <v>41.924223653981521</v>
      </c>
      <c r="W203" s="36">
        <f t="shared" si="122"/>
        <v>20.903596817870767</v>
      </c>
      <c r="X203" s="36">
        <f t="shared" si="122"/>
        <v>21.321668754228181</v>
      </c>
      <c r="Y203" s="36">
        <f t="shared" si="122"/>
        <v>21.748102129312748</v>
      </c>
      <c r="Z203" s="36">
        <f t="shared" si="122"/>
        <v>27.61876421452483</v>
      </c>
      <c r="AA203" s="36">
        <f t="shared" si="122"/>
        <v>41.818927913531262</v>
      </c>
      <c r="AB203" s="36">
        <f t="shared" si="122"/>
        <v>38.305073914611178</v>
      </c>
      <c r="AC203" s="36">
        <f t="shared" si="122"/>
        <v>26.64691120956676</v>
      </c>
      <c r="AD203" s="36">
        <f t="shared" si="122"/>
        <v>24.011662067007251</v>
      </c>
      <c r="AE203" s="36">
        <f t="shared" si="122"/>
        <v>24.491895308347395</v>
      </c>
      <c r="AF203" s="36">
        <f t="shared" si="122"/>
        <v>24.981733214514339</v>
      </c>
      <c r="AG203" s="36">
        <f t="shared" si="122"/>
        <v>25.48136787880463</v>
      </c>
      <c r="AH203" s="36">
        <f t="shared" si="122"/>
        <v>25.990995236380726</v>
      </c>
      <c r="AI203" s="36">
        <f t="shared" si="122"/>
        <v>0</v>
      </c>
      <c r="AJ203" s="36">
        <f t="shared" si="122"/>
        <v>0</v>
      </c>
      <c r="AK203" s="36">
        <f t="shared" si="122"/>
        <v>0</v>
      </c>
      <c r="AL203" s="36">
        <f t="shared" si="122"/>
        <v>0</v>
      </c>
      <c r="AM203" s="36">
        <f t="shared" si="122"/>
        <v>0</v>
      </c>
      <c r="AN203" s="36">
        <f t="shared" si="122"/>
        <v>0</v>
      </c>
      <c r="AO203" s="32"/>
      <c r="AP203" s="28"/>
    </row>
    <row r="204" spans="1:42" s="26" customFormat="1" ht="15.75" customHeight="1" x14ac:dyDescent="0.25">
      <c r="A204" s="13"/>
      <c r="B204" t="s">
        <v>181</v>
      </c>
      <c r="E204" s="85">
        <f t="shared" si="118"/>
        <v>595.70893165031168</v>
      </c>
      <c r="F204" s="36">
        <f t="shared" ref="F204:AN204" si="123">+F138</f>
        <v>0</v>
      </c>
      <c r="G204" s="36">
        <f t="shared" si="123"/>
        <v>0</v>
      </c>
      <c r="H204" s="36">
        <f t="shared" si="123"/>
        <v>0</v>
      </c>
      <c r="I204" s="36">
        <f t="shared" si="123"/>
        <v>0</v>
      </c>
      <c r="J204" s="36">
        <f t="shared" si="123"/>
        <v>0</v>
      </c>
      <c r="K204" s="36">
        <f t="shared" si="123"/>
        <v>0</v>
      </c>
      <c r="L204" s="36">
        <f t="shared" si="123"/>
        <v>0</v>
      </c>
      <c r="M204" s="36">
        <f t="shared" si="123"/>
        <v>0</v>
      </c>
      <c r="N204" s="36">
        <f t="shared" si="123"/>
        <v>0</v>
      </c>
      <c r="O204" s="36">
        <f t="shared" si="123"/>
        <v>0</v>
      </c>
      <c r="P204" s="36">
        <f t="shared" si="123"/>
        <v>0</v>
      </c>
      <c r="Q204" s="36">
        <f t="shared" si="123"/>
        <v>0</v>
      </c>
      <c r="R204" s="36">
        <f t="shared" si="123"/>
        <v>0</v>
      </c>
      <c r="S204" s="36">
        <f t="shared" si="123"/>
        <v>0</v>
      </c>
      <c r="T204" s="36">
        <f t="shared" si="123"/>
        <v>0</v>
      </c>
      <c r="U204" s="36">
        <f t="shared" si="123"/>
        <v>0</v>
      </c>
      <c r="V204" s="36">
        <f t="shared" si="123"/>
        <v>0</v>
      </c>
      <c r="W204" s="36">
        <f t="shared" si="123"/>
        <v>0</v>
      </c>
      <c r="X204" s="36">
        <f t="shared" si="123"/>
        <v>29.939787958778396</v>
      </c>
      <c r="Y204" s="36">
        <f t="shared" si="123"/>
        <v>64.671394347945295</v>
      </c>
      <c r="Z204" s="36">
        <f t="shared" si="123"/>
        <v>64.613791555703358</v>
      </c>
      <c r="AA204" s="36">
        <f t="shared" si="123"/>
        <v>60.643787790337626</v>
      </c>
      <c r="AB204" s="36">
        <f t="shared" si="123"/>
        <v>64.498593508690519</v>
      </c>
      <c r="AC204" s="36">
        <f t="shared" si="123"/>
        <v>72.211314196913747</v>
      </c>
      <c r="AD204" s="36">
        <f t="shared" si="123"/>
        <v>72.052718679032495</v>
      </c>
      <c r="AE204" s="36">
        <f t="shared" si="123"/>
        <v>61.108554462472412</v>
      </c>
      <c r="AF204" s="36">
        <f t="shared" si="123"/>
        <v>45.852514133622208</v>
      </c>
      <c r="AG204" s="36">
        <f t="shared" si="123"/>
        <v>36.604462314490078</v>
      </c>
      <c r="AH204" s="36">
        <f t="shared" si="123"/>
        <v>23.512012702325645</v>
      </c>
      <c r="AI204" s="36">
        <f t="shared" si="123"/>
        <v>0</v>
      </c>
      <c r="AJ204" s="36">
        <f t="shared" si="123"/>
        <v>0</v>
      </c>
      <c r="AK204" s="36">
        <f t="shared" si="123"/>
        <v>0</v>
      </c>
      <c r="AL204" s="36">
        <f t="shared" si="123"/>
        <v>0</v>
      </c>
      <c r="AM204" s="36">
        <f t="shared" si="123"/>
        <v>0</v>
      </c>
      <c r="AN204" s="36">
        <f t="shared" si="123"/>
        <v>0</v>
      </c>
      <c r="AO204" s="32"/>
      <c r="AP204" s="28"/>
    </row>
    <row r="205" spans="1:42" s="26" customFormat="1" ht="15.75" customHeight="1" x14ac:dyDescent="0.25">
      <c r="A205" s="13"/>
      <c r="B205" t="s">
        <v>182</v>
      </c>
      <c r="E205" s="85">
        <f t="shared" si="118"/>
        <v>8072.3068655494199</v>
      </c>
      <c r="F205" s="36">
        <f t="shared" ref="F205:AN205" si="124">+F158</f>
        <v>0</v>
      </c>
      <c r="G205" s="36">
        <f t="shared" si="124"/>
        <v>0</v>
      </c>
      <c r="H205" s="36">
        <f t="shared" si="124"/>
        <v>0</v>
      </c>
      <c r="I205" s="36">
        <f t="shared" si="124"/>
        <v>0</v>
      </c>
      <c r="J205" s="36">
        <f t="shared" si="124"/>
        <v>0</v>
      </c>
      <c r="K205" s="36">
        <f t="shared" si="124"/>
        <v>0</v>
      </c>
      <c r="L205" s="36">
        <f t="shared" si="124"/>
        <v>0</v>
      </c>
      <c r="M205" s="36">
        <f t="shared" si="124"/>
        <v>0</v>
      </c>
      <c r="N205" s="36">
        <f t="shared" si="124"/>
        <v>0</v>
      </c>
      <c r="O205" s="36">
        <f t="shared" si="124"/>
        <v>0</v>
      </c>
      <c r="P205" s="36">
        <f t="shared" si="124"/>
        <v>0</v>
      </c>
      <c r="Q205" s="36">
        <f t="shared" si="124"/>
        <v>0</v>
      </c>
      <c r="R205" s="36">
        <f t="shared" si="124"/>
        <v>0</v>
      </c>
      <c r="S205" s="36">
        <f t="shared" si="124"/>
        <v>0</v>
      </c>
      <c r="T205" s="36">
        <f t="shared" si="124"/>
        <v>0</v>
      </c>
      <c r="U205" s="36">
        <f t="shared" si="124"/>
        <v>0</v>
      </c>
      <c r="V205" s="36">
        <f t="shared" si="124"/>
        <v>0</v>
      </c>
      <c r="W205" s="36">
        <f t="shared" si="124"/>
        <v>0</v>
      </c>
      <c r="X205" s="36">
        <f t="shared" si="124"/>
        <v>112.27420484541904</v>
      </c>
      <c r="Y205" s="36">
        <f t="shared" si="124"/>
        <v>242.51772880479484</v>
      </c>
      <c r="Z205" s="36">
        <f t="shared" si="124"/>
        <v>270.02378855127949</v>
      </c>
      <c r="AA205" s="36">
        <f t="shared" si="124"/>
        <v>325.294436750557</v>
      </c>
      <c r="AB205" s="36">
        <f t="shared" si="124"/>
        <v>319.52137680344345</v>
      </c>
      <c r="AC205" s="36">
        <f t="shared" si="124"/>
        <v>1148.2014922389437</v>
      </c>
      <c r="AD205" s="36">
        <f t="shared" si="124"/>
        <v>1703.2608176408303</v>
      </c>
      <c r="AE205" s="36">
        <f t="shared" si="124"/>
        <v>1439.7848465278648</v>
      </c>
      <c r="AF205" s="36">
        <f t="shared" si="124"/>
        <v>1086.6457206082648</v>
      </c>
      <c r="AG205" s="36">
        <f t="shared" si="124"/>
        <v>874.31938105687107</v>
      </c>
      <c r="AH205" s="36">
        <f t="shared" si="124"/>
        <v>550.46307172115155</v>
      </c>
      <c r="AI205" s="36">
        <f t="shared" si="124"/>
        <v>0</v>
      </c>
      <c r="AJ205" s="36">
        <f t="shared" si="124"/>
        <v>0</v>
      </c>
      <c r="AK205" s="36">
        <f t="shared" si="124"/>
        <v>0</v>
      </c>
      <c r="AL205" s="36">
        <f t="shared" si="124"/>
        <v>0</v>
      </c>
      <c r="AM205" s="36">
        <f t="shared" si="124"/>
        <v>0</v>
      </c>
      <c r="AN205" s="36">
        <f t="shared" si="124"/>
        <v>0</v>
      </c>
      <c r="AO205" s="32"/>
      <c r="AP205" s="28"/>
    </row>
    <row r="206" spans="1:42" s="26" customFormat="1" ht="15.75" customHeight="1" x14ac:dyDescent="0.25">
      <c r="A206" s="13"/>
      <c r="B206" t="s">
        <v>8</v>
      </c>
      <c r="E206" s="98">
        <f t="shared" si="118"/>
        <v>9754.4283115078233</v>
      </c>
      <c r="F206" s="34">
        <f t="shared" ref="F206:AN206" si="125">SUM(F200:F205)</f>
        <v>13.76</v>
      </c>
      <c r="G206" s="34">
        <f t="shared" si="125"/>
        <v>0</v>
      </c>
      <c r="H206" s="34">
        <f t="shared" si="125"/>
        <v>0</v>
      </c>
      <c r="I206" s="34">
        <f t="shared" si="125"/>
        <v>0</v>
      </c>
      <c r="J206" s="34">
        <f t="shared" si="125"/>
        <v>0</v>
      </c>
      <c r="K206" s="34">
        <f t="shared" si="125"/>
        <v>0</v>
      </c>
      <c r="L206" s="34">
        <f t="shared" si="125"/>
        <v>0</v>
      </c>
      <c r="M206" s="34">
        <f t="shared" si="125"/>
        <v>0</v>
      </c>
      <c r="N206" s="34">
        <f t="shared" si="125"/>
        <v>11.223000000000001</v>
      </c>
      <c r="O206" s="34">
        <f t="shared" si="125"/>
        <v>0</v>
      </c>
      <c r="P206" s="34">
        <f t="shared" si="125"/>
        <v>0</v>
      </c>
      <c r="Q206" s="34">
        <f t="shared" si="125"/>
        <v>0</v>
      </c>
      <c r="R206" s="34">
        <f t="shared" si="125"/>
        <v>0</v>
      </c>
      <c r="S206" s="34">
        <f t="shared" si="125"/>
        <v>53.755675999999994</v>
      </c>
      <c r="T206" s="34">
        <f t="shared" si="125"/>
        <v>189.79888679999996</v>
      </c>
      <c r="U206" s="34">
        <f t="shared" si="125"/>
        <v>150.57378352799998</v>
      </c>
      <c r="V206" s="34">
        <f t="shared" si="125"/>
        <v>69.885678720256593</v>
      </c>
      <c r="W206" s="34">
        <f t="shared" si="125"/>
        <v>39.951999418155502</v>
      </c>
      <c r="X206" s="34">
        <f t="shared" si="125"/>
        <v>182.96503221071606</v>
      </c>
      <c r="Y206" s="34">
        <f t="shared" si="125"/>
        <v>348.75518334738911</v>
      </c>
      <c r="Z206" s="34">
        <f t="shared" si="125"/>
        <v>384.82613156662183</v>
      </c>
      <c r="AA206" s="34">
        <f t="shared" si="125"/>
        <v>456.69237709081926</v>
      </c>
      <c r="AB206" s="34">
        <f t="shared" si="125"/>
        <v>449.95387258108371</v>
      </c>
      <c r="AC206" s="34">
        <f t="shared" si="125"/>
        <v>1269.8572747540704</v>
      </c>
      <c r="AD206" s="34">
        <f t="shared" si="125"/>
        <v>1821.2058254454305</v>
      </c>
      <c r="AE206" s="34">
        <f t="shared" si="125"/>
        <v>1547.7035358984162</v>
      </c>
      <c r="AF206" s="34">
        <f t="shared" si="125"/>
        <v>1180.2445723481276</v>
      </c>
      <c r="AG206" s="34">
        <f t="shared" si="125"/>
        <v>959.62510772972655</v>
      </c>
      <c r="AH206" s="34">
        <f t="shared" si="125"/>
        <v>623.6503740690099</v>
      </c>
      <c r="AI206" s="34">
        <f t="shared" si="125"/>
        <v>0</v>
      </c>
      <c r="AJ206" s="34">
        <f t="shared" si="125"/>
        <v>0</v>
      </c>
      <c r="AK206" s="34">
        <f t="shared" si="125"/>
        <v>0</v>
      </c>
      <c r="AL206" s="34">
        <f t="shared" si="125"/>
        <v>0</v>
      </c>
      <c r="AM206" s="34">
        <f t="shared" si="125"/>
        <v>0</v>
      </c>
      <c r="AN206" s="34">
        <f t="shared" si="125"/>
        <v>0</v>
      </c>
      <c r="AO206" s="55">
        <f>+E206/(E206+E196)</f>
        <v>0.40755032555932169</v>
      </c>
      <c r="AP206" s="10" t="s">
        <v>73</v>
      </c>
    </row>
    <row r="207" spans="1:42" ht="15.75" customHeight="1" x14ac:dyDescent="0.25">
      <c r="B207" t="s">
        <v>9</v>
      </c>
      <c r="F207" s="5">
        <f>+F206</f>
        <v>13.76</v>
      </c>
      <c r="G207" s="5">
        <f t="shared" ref="G207:AN207" si="126">+G206+F207</f>
        <v>13.76</v>
      </c>
      <c r="H207" s="5">
        <f t="shared" si="126"/>
        <v>13.76</v>
      </c>
      <c r="I207" s="5">
        <f t="shared" si="126"/>
        <v>13.76</v>
      </c>
      <c r="J207" s="5">
        <f t="shared" si="126"/>
        <v>13.76</v>
      </c>
      <c r="K207" s="5">
        <f t="shared" si="126"/>
        <v>13.76</v>
      </c>
      <c r="L207" s="5">
        <f t="shared" si="126"/>
        <v>13.76</v>
      </c>
      <c r="M207" s="5">
        <f t="shared" si="126"/>
        <v>13.76</v>
      </c>
      <c r="N207" s="5">
        <f t="shared" si="126"/>
        <v>24.983000000000001</v>
      </c>
      <c r="O207" s="5">
        <f t="shared" si="126"/>
        <v>24.983000000000001</v>
      </c>
      <c r="P207" s="5">
        <f t="shared" si="126"/>
        <v>24.983000000000001</v>
      </c>
      <c r="Q207" s="5">
        <f t="shared" si="126"/>
        <v>24.983000000000001</v>
      </c>
      <c r="R207" s="5">
        <f t="shared" si="126"/>
        <v>24.983000000000001</v>
      </c>
      <c r="S207" s="5">
        <f t="shared" si="126"/>
        <v>78.738675999999998</v>
      </c>
      <c r="T207" s="5">
        <f t="shared" si="126"/>
        <v>268.53756279999993</v>
      </c>
      <c r="U207" s="5">
        <f t="shared" si="126"/>
        <v>419.11134632799991</v>
      </c>
      <c r="V207" s="5">
        <f t="shared" si="126"/>
        <v>488.99702504825649</v>
      </c>
      <c r="W207" s="5">
        <f t="shared" si="126"/>
        <v>528.94902446641197</v>
      </c>
      <c r="X207" s="5">
        <f t="shared" si="126"/>
        <v>711.91405667712797</v>
      </c>
      <c r="Y207" s="5">
        <f t="shared" si="126"/>
        <v>1060.669240024517</v>
      </c>
      <c r="Z207" s="5">
        <f t="shared" si="126"/>
        <v>1445.4953715911388</v>
      </c>
      <c r="AA207" s="5">
        <f t="shared" si="126"/>
        <v>1902.1877486819581</v>
      </c>
      <c r="AB207" s="5">
        <f t="shared" si="126"/>
        <v>2352.141621263042</v>
      </c>
      <c r="AC207" s="5">
        <f t="shared" si="126"/>
        <v>3621.9988960171122</v>
      </c>
      <c r="AD207" s="5">
        <f t="shared" si="126"/>
        <v>5443.2047214625427</v>
      </c>
      <c r="AE207" s="5">
        <f t="shared" si="126"/>
        <v>6990.9082573609594</v>
      </c>
      <c r="AF207" s="5">
        <f t="shared" si="126"/>
        <v>8171.1528297090872</v>
      </c>
      <c r="AG207" s="5">
        <f t="shared" si="126"/>
        <v>9130.7779374388138</v>
      </c>
      <c r="AH207" s="5">
        <f t="shared" si="126"/>
        <v>9754.4283115078233</v>
      </c>
      <c r="AI207" s="5">
        <f t="shared" si="126"/>
        <v>9754.4283115078233</v>
      </c>
      <c r="AJ207" s="5">
        <f t="shared" si="126"/>
        <v>9754.4283115078233</v>
      </c>
      <c r="AK207" s="5">
        <f t="shared" si="126"/>
        <v>9754.4283115078233</v>
      </c>
      <c r="AL207" s="5">
        <f t="shared" si="126"/>
        <v>9754.4283115078233</v>
      </c>
      <c r="AM207" s="5">
        <f t="shared" si="126"/>
        <v>9754.4283115078233</v>
      </c>
      <c r="AN207" s="5">
        <f t="shared" si="126"/>
        <v>9754.4283115078233</v>
      </c>
    </row>
    <row r="208" spans="1:42" ht="15.75" customHeight="1" x14ac:dyDescent="0.25">
      <c r="B208"/>
      <c r="E208" s="190">
        <f>+E77-E191-E192-E193-E195-E206</f>
        <v>14179.863234256138</v>
      </c>
      <c r="S208" s="5"/>
      <c r="T208" s="5"/>
      <c r="U208" s="5"/>
      <c r="V208" s="5"/>
      <c r="W208" s="5"/>
      <c r="X208" s="5"/>
      <c r="Y208" s="5"/>
      <c r="Z208" s="5"/>
      <c r="AA208" s="5"/>
      <c r="AB208" s="5"/>
      <c r="AC208" s="5"/>
      <c r="AD208" s="5"/>
      <c r="AE208" s="5"/>
      <c r="AF208" s="5"/>
      <c r="AG208" s="5"/>
      <c r="AH208" s="5"/>
      <c r="AI208" s="5"/>
      <c r="AJ208" s="5"/>
      <c r="AK208" s="5"/>
      <c r="AL208" s="5"/>
      <c r="AM208" s="5"/>
      <c r="AN208" s="5"/>
    </row>
    <row r="209" spans="1:42" s="26" customFormat="1" ht="15.6" customHeight="1" x14ac:dyDescent="0.25">
      <c r="A209" s="13" t="s">
        <v>221</v>
      </c>
      <c r="E209" s="11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7"/>
      <c r="AP209" s="28"/>
    </row>
    <row r="210" spans="1:42" s="5" customFormat="1" x14ac:dyDescent="0.25">
      <c r="A210" s="11"/>
      <c r="B210" s="11"/>
      <c r="C210" s="111"/>
      <c r="D210" s="112"/>
      <c r="E210" s="113" t="s">
        <v>74</v>
      </c>
      <c r="F210" s="113" t="s">
        <v>107</v>
      </c>
      <c r="G210" s="114" t="s">
        <v>0</v>
      </c>
      <c r="J210"/>
      <c r="K210"/>
      <c r="L210"/>
      <c r="S210" s="6"/>
      <c r="T210" s="6"/>
      <c r="U210" s="6"/>
      <c r="V210" s="6"/>
      <c r="W210" s="6"/>
      <c r="X210" s="6"/>
      <c r="Y210" s="6"/>
      <c r="Z210" s="6"/>
      <c r="AA210" s="6"/>
      <c r="AB210" s="6"/>
      <c r="AC210" s="6"/>
      <c r="AD210" s="6"/>
      <c r="AE210" s="6"/>
      <c r="AF210" s="6"/>
      <c r="AG210" s="6"/>
      <c r="AH210" s="6"/>
      <c r="AI210" s="6"/>
      <c r="AJ210" s="6"/>
      <c r="AK210" s="6"/>
      <c r="AL210" s="6"/>
      <c r="AM210" s="6"/>
      <c r="AN210" s="6"/>
      <c r="AO210" s="9"/>
      <c r="AP210" s="10"/>
    </row>
    <row r="211" spans="1:42" x14ac:dyDescent="0.25">
      <c r="C211" s="304">
        <v>0.1</v>
      </c>
      <c r="D211" s="103"/>
      <c r="E211" s="56">
        <f>NPV(C211,S196:AN196)</f>
        <v>2690.0770846439355</v>
      </c>
      <c r="F211" s="56">
        <f>NPV(C211,S206:AN206)</f>
        <v>3370.2547312560755</v>
      </c>
      <c r="G211" s="104">
        <f>SUM(E211:F211)</f>
        <v>6060.331815900011</v>
      </c>
      <c r="J211"/>
      <c r="K211"/>
      <c r="L211"/>
    </row>
    <row r="212" spans="1:42" x14ac:dyDescent="0.25">
      <c r="C212" s="105"/>
      <c r="D212" s="72"/>
      <c r="E212" s="107"/>
      <c r="F212" s="107"/>
      <c r="G212" s="108"/>
    </row>
    <row r="213" spans="1:42" x14ac:dyDescent="0.25">
      <c r="C213" s="195" t="s">
        <v>211</v>
      </c>
      <c r="D213" s="196"/>
      <c r="E213" s="200">
        <f>IRR(S196:AN196,0.2)</f>
        <v>0.15339374561072905</v>
      </c>
      <c r="F213" s="106"/>
      <c r="G213" s="108"/>
    </row>
    <row r="214" spans="1:42" x14ac:dyDescent="0.25">
      <c r="C214" s="195"/>
      <c r="D214" s="196"/>
      <c r="E214" s="200"/>
      <c r="F214" s="106"/>
      <c r="G214" s="108"/>
    </row>
    <row r="215" spans="1:42" x14ac:dyDescent="0.25">
      <c r="C215" s="195" t="s">
        <v>261</v>
      </c>
      <c r="D215" s="196"/>
      <c r="E215" s="201">
        <f>E225</f>
        <v>7</v>
      </c>
      <c r="F215" s="106"/>
      <c r="G215" s="108"/>
      <c r="I215" s="268"/>
    </row>
    <row r="216" spans="1:42" x14ac:dyDescent="0.25">
      <c r="C216" s="195"/>
      <c r="D216" s="196"/>
      <c r="E216" s="200"/>
      <c r="F216" s="106"/>
      <c r="G216" s="108"/>
    </row>
    <row r="217" spans="1:42" x14ac:dyDescent="0.25">
      <c r="C217" s="105" t="s">
        <v>10</v>
      </c>
      <c r="D217" s="72"/>
      <c r="E217" s="265">
        <f>SUM(F196:AN196)</f>
        <v>14179.86323425614</v>
      </c>
      <c r="F217" s="266">
        <f>SUM(F206:AN206)</f>
        <v>9754.4283115078233</v>
      </c>
      <c r="G217" s="104">
        <f>SUM(E217:F217)</f>
        <v>23934.291545763961</v>
      </c>
    </row>
    <row r="218" spans="1:42" x14ac:dyDescent="0.25">
      <c r="C218" s="105" t="s">
        <v>78</v>
      </c>
      <c r="D218" s="72"/>
      <c r="E218" s="107">
        <f>+E217/G217</f>
        <v>0.59244967444067842</v>
      </c>
      <c r="F218" s="107">
        <f>+F217/G217</f>
        <v>0.40755032555932169</v>
      </c>
      <c r="G218" s="104"/>
    </row>
    <row r="219" spans="1:42" x14ac:dyDescent="0.25">
      <c r="C219" s="105"/>
      <c r="D219" s="72"/>
      <c r="E219" s="107"/>
      <c r="F219" s="107"/>
      <c r="G219" s="104"/>
    </row>
    <row r="220" spans="1:42" x14ac:dyDescent="0.25">
      <c r="C220" s="197" t="s">
        <v>80</v>
      </c>
      <c r="D220" s="198"/>
      <c r="E220" s="199">
        <f>MIN(F197:AN197)</f>
        <v>-10906.982417847639</v>
      </c>
      <c r="F220" s="109"/>
      <c r="G220" s="110"/>
    </row>
    <row r="221" spans="1:42" x14ac:dyDescent="0.25">
      <c r="C221" s="106"/>
      <c r="D221" s="106"/>
      <c r="F221" s="106"/>
      <c r="G221" s="106"/>
      <c r="H221" s="106"/>
    </row>
    <row r="222" spans="1:42" s="26" customFormat="1" x14ac:dyDescent="0.25">
      <c r="A222" s="13" t="s">
        <v>259</v>
      </c>
      <c r="B222" s="13"/>
      <c r="C222" s="43"/>
      <c r="D222" s="43"/>
      <c r="E222" s="119"/>
      <c r="F222" s="41"/>
      <c r="G222" s="41"/>
      <c r="H222" s="41"/>
      <c r="I222" s="41"/>
      <c r="J222" s="41"/>
      <c r="K222" s="41"/>
      <c r="L222" s="41"/>
      <c r="M222" s="41"/>
      <c r="N222" s="41"/>
      <c r="O222" s="41"/>
      <c r="P222" s="41"/>
      <c r="Q222" s="41"/>
      <c r="R222" s="41"/>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27"/>
      <c r="AP222" s="28"/>
    </row>
    <row r="223" spans="1:42" s="26" customFormat="1" ht="15.6" customHeight="1" x14ac:dyDescent="0.25">
      <c r="A223" s="13"/>
      <c r="C223" s="26" t="s">
        <v>258</v>
      </c>
      <c r="E223" s="98">
        <f>SUM(F223:AN223)</f>
        <v>14179.86323425614</v>
      </c>
      <c r="F223" s="34">
        <f t="shared" ref="F223:AO223" si="127">+F196</f>
        <v>-333.76</v>
      </c>
      <c r="G223" s="34">
        <f t="shared" si="127"/>
        <v>0</v>
      </c>
      <c r="H223" s="34">
        <f t="shared" si="127"/>
        <v>0</v>
      </c>
      <c r="I223" s="34">
        <f t="shared" si="127"/>
        <v>0</v>
      </c>
      <c r="J223" s="34">
        <f t="shared" si="127"/>
        <v>0</v>
      </c>
      <c r="K223" s="34">
        <f t="shared" si="127"/>
        <v>0</v>
      </c>
      <c r="L223" s="34">
        <f t="shared" si="127"/>
        <v>0</v>
      </c>
      <c r="M223" s="34">
        <f t="shared" si="127"/>
        <v>0</v>
      </c>
      <c r="N223" s="34">
        <f t="shared" si="127"/>
        <v>-272.22300000000001</v>
      </c>
      <c r="O223" s="34">
        <f t="shared" si="127"/>
        <v>0</v>
      </c>
      <c r="P223" s="34">
        <f t="shared" si="127"/>
        <v>0</v>
      </c>
      <c r="Q223" s="34">
        <f t="shared" si="127"/>
        <v>0</v>
      </c>
      <c r="R223" s="34">
        <f t="shared" si="127"/>
        <v>0</v>
      </c>
      <c r="S223" s="34">
        <f t="shared" si="127"/>
        <v>-1303.8876759999998</v>
      </c>
      <c r="T223" s="34">
        <f t="shared" si="127"/>
        <v>-4603.7264867999993</v>
      </c>
      <c r="U223" s="34">
        <f t="shared" si="127"/>
        <v>-3652.2896795279994</v>
      </c>
      <c r="V223" s="34">
        <f t="shared" si="127"/>
        <v>-741.09557551964099</v>
      </c>
      <c r="W223" s="34">
        <f t="shared" si="127"/>
        <v>2028.875608786152</v>
      </c>
      <c r="X223" s="34">
        <f t="shared" si="127"/>
        <v>3337.7023542456782</v>
      </c>
      <c r="Y223" s="34">
        <f t="shared" si="127"/>
        <v>3242.325550838133</v>
      </c>
      <c r="Z223" s="34">
        <f t="shared" si="127"/>
        <v>3096.8862158817492</v>
      </c>
      <c r="AA223" s="34">
        <f t="shared" si="127"/>
        <v>2639.7279368159889</v>
      </c>
      <c r="AB223" s="34">
        <f t="shared" si="127"/>
        <v>2853.4025995102174</v>
      </c>
      <c r="AC223" s="34">
        <f t="shared" si="127"/>
        <v>2513.708466223612</v>
      </c>
      <c r="AD223" s="34">
        <f t="shared" si="127"/>
        <v>1937.9155448848853</v>
      </c>
      <c r="AE223" s="34">
        <f t="shared" si="127"/>
        <v>1622.2145035506239</v>
      </c>
      <c r="AF223" s="34">
        <f t="shared" si="127"/>
        <v>1205.9799860728451</v>
      </c>
      <c r="AG223" s="34">
        <f t="shared" si="127"/>
        <v>955.90373466763253</v>
      </c>
      <c r="AH223" s="34">
        <f t="shared" si="127"/>
        <v>625.13756339513066</v>
      </c>
      <c r="AI223" s="34">
        <f t="shared" si="127"/>
        <v>-972.93441276886983</v>
      </c>
      <c r="AJ223" s="34">
        <f t="shared" si="127"/>
        <v>0</v>
      </c>
      <c r="AK223" s="34">
        <f t="shared" si="127"/>
        <v>0</v>
      </c>
      <c r="AL223" s="34">
        <f t="shared" si="127"/>
        <v>0</v>
      </c>
      <c r="AM223" s="34">
        <f t="shared" si="127"/>
        <v>0</v>
      </c>
      <c r="AN223" s="34">
        <f t="shared" si="127"/>
        <v>0</v>
      </c>
      <c r="AO223" s="34">
        <f t="shared" si="127"/>
        <v>0</v>
      </c>
      <c r="AP223" s="28"/>
    </row>
    <row r="224" spans="1:42" s="26" customFormat="1" ht="15.6" customHeight="1" x14ac:dyDescent="0.25">
      <c r="A224" s="13"/>
      <c r="B224" s="13"/>
      <c r="C224" s="26" t="s">
        <v>257</v>
      </c>
      <c r="E224" s="85"/>
      <c r="F224" s="41">
        <f>+F223</f>
        <v>-333.76</v>
      </c>
      <c r="G224" s="41">
        <f t="shared" ref="G224:AN224" si="128">+G223+F224</f>
        <v>-333.76</v>
      </c>
      <c r="H224" s="41">
        <f t="shared" si="128"/>
        <v>-333.76</v>
      </c>
      <c r="I224" s="41">
        <f t="shared" si="128"/>
        <v>-333.76</v>
      </c>
      <c r="J224" s="41">
        <f t="shared" si="128"/>
        <v>-333.76</v>
      </c>
      <c r="K224" s="41">
        <f t="shared" si="128"/>
        <v>-333.76</v>
      </c>
      <c r="L224" s="41">
        <f t="shared" si="128"/>
        <v>-333.76</v>
      </c>
      <c r="M224" s="41">
        <f t="shared" si="128"/>
        <v>-333.76</v>
      </c>
      <c r="N224" s="41">
        <f t="shared" si="128"/>
        <v>-605.98299999999995</v>
      </c>
      <c r="O224" s="41">
        <f t="shared" si="128"/>
        <v>-605.98299999999995</v>
      </c>
      <c r="P224" s="41">
        <f t="shared" si="128"/>
        <v>-605.98299999999995</v>
      </c>
      <c r="Q224" s="41">
        <f t="shared" si="128"/>
        <v>-605.98299999999995</v>
      </c>
      <c r="R224" s="41">
        <f t="shared" si="128"/>
        <v>-605.98299999999995</v>
      </c>
      <c r="S224" s="41">
        <f t="shared" si="128"/>
        <v>-1909.8706759999998</v>
      </c>
      <c r="T224" s="41">
        <f t="shared" si="128"/>
        <v>-6513.5971627999988</v>
      </c>
      <c r="U224" s="41">
        <f t="shared" si="128"/>
        <v>-10165.886842327998</v>
      </c>
      <c r="V224" s="41">
        <f t="shared" si="128"/>
        <v>-10906.982417847639</v>
      </c>
      <c r="W224" s="41">
        <f t="shared" si="128"/>
        <v>-8878.1068090614863</v>
      </c>
      <c r="X224" s="41">
        <f t="shared" si="128"/>
        <v>-5540.4044548158081</v>
      </c>
      <c r="Y224" s="41">
        <f t="shared" si="128"/>
        <v>-2298.0789039776751</v>
      </c>
      <c r="Z224" s="41">
        <f t="shared" si="128"/>
        <v>798.80731190407414</v>
      </c>
      <c r="AA224" s="41">
        <f t="shared" si="128"/>
        <v>3438.535248720063</v>
      </c>
      <c r="AB224" s="41">
        <f t="shared" si="128"/>
        <v>6291.93784823028</v>
      </c>
      <c r="AC224" s="41">
        <f t="shared" si="128"/>
        <v>8805.646314453892</v>
      </c>
      <c r="AD224" s="41">
        <f t="shared" si="128"/>
        <v>10743.561859338777</v>
      </c>
      <c r="AE224" s="41">
        <f t="shared" si="128"/>
        <v>12365.776362889401</v>
      </c>
      <c r="AF224" s="41">
        <f t="shared" si="128"/>
        <v>13571.756348962246</v>
      </c>
      <c r="AG224" s="41">
        <f t="shared" si="128"/>
        <v>14527.660083629878</v>
      </c>
      <c r="AH224" s="41">
        <f t="shared" si="128"/>
        <v>15152.797647025009</v>
      </c>
      <c r="AI224" s="41">
        <f t="shared" si="128"/>
        <v>14179.86323425614</v>
      </c>
      <c r="AJ224" s="41">
        <f t="shared" si="128"/>
        <v>14179.86323425614</v>
      </c>
      <c r="AK224" s="41">
        <f t="shared" si="128"/>
        <v>14179.86323425614</v>
      </c>
      <c r="AL224" s="41">
        <f t="shared" si="128"/>
        <v>14179.86323425614</v>
      </c>
      <c r="AM224" s="41">
        <f t="shared" si="128"/>
        <v>14179.86323425614</v>
      </c>
      <c r="AN224" s="41">
        <f t="shared" si="128"/>
        <v>14179.86323425614</v>
      </c>
      <c r="AO224" s="27"/>
      <c r="AP224" s="28"/>
    </row>
    <row r="225" spans="1:42" s="43" customFormat="1" x14ac:dyDescent="0.25">
      <c r="A225" s="13"/>
      <c r="C225" s="43" t="s">
        <v>210</v>
      </c>
      <c r="E225" s="99">
        <f>SUM(F225:AN225)</f>
        <v>7</v>
      </c>
      <c r="F225" s="263"/>
      <c r="G225" s="263"/>
      <c r="H225" s="263"/>
      <c r="I225" s="263"/>
      <c r="J225" s="263"/>
      <c r="K225" s="263"/>
      <c r="L225" s="263"/>
      <c r="M225" s="263"/>
      <c r="N225" s="263"/>
      <c r="O225" s="263"/>
      <c r="P225" s="263"/>
      <c r="Q225" s="263"/>
      <c r="R225" s="263"/>
      <c r="S225" s="263">
        <f t="shared" ref="S225:AN225" si="129">IF(S224&gt;0,"",1)</f>
        <v>1</v>
      </c>
      <c r="T225" s="263">
        <f t="shared" si="129"/>
        <v>1</v>
      </c>
      <c r="U225" s="263">
        <f t="shared" si="129"/>
        <v>1</v>
      </c>
      <c r="V225" s="263">
        <f t="shared" si="129"/>
        <v>1</v>
      </c>
      <c r="W225" s="263">
        <f t="shared" si="129"/>
        <v>1</v>
      </c>
      <c r="X225" s="263">
        <f t="shared" si="129"/>
        <v>1</v>
      </c>
      <c r="Y225" s="263">
        <f t="shared" si="129"/>
        <v>1</v>
      </c>
      <c r="Z225" s="263" t="str">
        <f t="shared" si="129"/>
        <v/>
      </c>
      <c r="AA225" s="263" t="str">
        <f t="shared" si="129"/>
        <v/>
      </c>
      <c r="AB225" s="263" t="str">
        <f t="shared" si="129"/>
        <v/>
      </c>
      <c r="AC225" s="263" t="str">
        <f t="shared" si="129"/>
        <v/>
      </c>
      <c r="AD225" s="263" t="str">
        <f t="shared" si="129"/>
        <v/>
      </c>
      <c r="AE225" s="263" t="str">
        <f t="shared" si="129"/>
        <v/>
      </c>
      <c r="AF225" s="263" t="str">
        <f t="shared" si="129"/>
        <v/>
      </c>
      <c r="AG225" s="263" t="str">
        <f t="shared" si="129"/>
        <v/>
      </c>
      <c r="AH225" s="263" t="str">
        <f t="shared" si="129"/>
        <v/>
      </c>
      <c r="AI225" s="263" t="str">
        <f t="shared" si="129"/>
        <v/>
      </c>
      <c r="AJ225" s="263" t="str">
        <f t="shared" si="129"/>
        <v/>
      </c>
      <c r="AK225" s="263" t="str">
        <f t="shared" si="129"/>
        <v/>
      </c>
      <c r="AL225" s="263" t="str">
        <f t="shared" si="129"/>
        <v/>
      </c>
      <c r="AM225" s="263" t="str">
        <f t="shared" si="129"/>
        <v/>
      </c>
      <c r="AN225" s="263" t="str">
        <f t="shared" si="129"/>
        <v/>
      </c>
      <c r="AO225" s="27"/>
      <c r="AP225" s="28"/>
    </row>
    <row r="226" spans="1:42" x14ac:dyDescent="0.25">
      <c r="F226" s="325" t="s">
        <v>273</v>
      </c>
      <c r="G226" s="326"/>
      <c r="H226" s="326"/>
      <c r="I226" s="327"/>
    </row>
    <row r="227" spans="1:42" x14ac:dyDescent="0.25">
      <c r="F227" s="272" t="s">
        <v>274</v>
      </c>
      <c r="G227" s="273" t="s">
        <v>275</v>
      </c>
      <c r="H227" s="273" t="s">
        <v>274</v>
      </c>
      <c r="I227" s="274" t="s">
        <v>276</v>
      </c>
    </row>
    <row r="228" spans="1:42" x14ac:dyDescent="0.25">
      <c r="F228" s="275" t="s">
        <v>277</v>
      </c>
      <c r="G228" s="106">
        <f>+E206</f>
        <v>9754.4283115078233</v>
      </c>
      <c r="H228" s="106"/>
      <c r="I228" s="277">
        <f>+F218</f>
        <v>0.40755032555932169</v>
      </c>
    </row>
    <row r="229" spans="1:42" x14ac:dyDescent="0.25">
      <c r="F229" s="275">
        <f>+Dashboard!W6</f>
        <v>70</v>
      </c>
      <c r="G229" s="106">
        <f t="dataTable" ref="G229:G231" dt2D="0" dtr="0" r1="D11"/>
        <v>9754.4283115078233</v>
      </c>
      <c r="H229" s="106">
        <f>+Dashboard!W6</f>
        <v>70</v>
      </c>
      <c r="I229" s="277">
        <f t="dataTable" ref="I229:I231" dt2D="0" dtr="0" r1="D11" ca="1"/>
        <v>0.40755032555932169</v>
      </c>
    </row>
    <row r="230" spans="1:42" x14ac:dyDescent="0.25">
      <c r="F230" s="275">
        <f>+Dashboard!W7</f>
        <v>85</v>
      </c>
      <c r="G230" s="106">
        <v>14870.183089472157</v>
      </c>
      <c r="H230" s="106">
        <f>+Dashboard!W7</f>
        <v>85</v>
      </c>
      <c r="I230" s="277">
        <v>0.4377569256969342</v>
      </c>
    </row>
    <row r="231" spans="1:42" x14ac:dyDescent="0.25">
      <c r="F231" s="276">
        <f>+Dashboard!W8</f>
        <v>100</v>
      </c>
      <c r="G231" s="109">
        <v>19985.937867436489</v>
      </c>
      <c r="H231" s="109">
        <f>+Dashboard!W8</f>
        <v>100</v>
      </c>
      <c r="I231" s="278">
        <v>0.45418672769570684</v>
      </c>
    </row>
  </sheetData>
  <mergeCells count="1">
    <mergeCell ref="F226:I226"/>
  </mergeCells>
  <pageMargins left="0.2" right="0.2" top="0.43" bottom="0.35" header="0.3" footer="0.3"/>
  <pageSetup scale="65" fitToWidth="8" fitToHeight="4"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239"/>
  <sheetViews>
    <sheetView showGridLines="0" workbookViewId="0">
      <pane xSplit="5" ySplit="3" topLeftCell="S156" activePane="bottomRight" state="frozen"/>
      <selection pane="topRight" activeCell="F1" sqref="F1"/>
      <selection pane="bottomLeft" activeCell="A4" sqref="A4"/>
      <selection pane="bottomRight" activeCell="S95" sqref="S95"/>
    </sheetView>
  </sheetViews>
  <sheetFormatPr defaultColWidth="8.85546875" defaultRowHeight="15" x14ac:dyDescent="0.25"/>
  <cols>
    <col min="1" max="1" width="3" style="11" customWidth="1"/>
    <col min="2" max="2" width="2.140625" style="11" customWidth="1"/>
    <col min="3" max="3" width="50.855468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85546875" customWidth="1"/>
  </cols>
  <sheetData>
    <row r="1" spans="1:42" ht="18.75" x14ac:dyDescent="0.3">
      <c r="A1" s="202" t="s">
        <v>102</v>
      </c>
      <c r="B1" s="203"/>
      <c r="C1" s="203"/>
      <c r="D1" s="203"/>
      <c r="E1" s="184"/>
      <c r="F1" s="203"/>
      <c r="G1" s="203"/>
      <c r="H1" s="203"/>
      <c r="I1" s="1"/>
      <c r="J1" s="2"/>
      <c r="K1" s="3"/>
      <c r="L1" s="4"/>
      <c r="AC1" s="7"/>
    </row>
    <row r="2" spans="1:42" ht="16.5" customHeight="1" x14ac:dyDescent="0.25">
      <c r="C2" s="159" t="s">
        <v>113</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105</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136</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116</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117</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141</v>
      </c>
    </row>
    <row r="18" spans="1:42" s="27" customFormat="1" ht="15.75" customHeight="1" x14ac:dyDescent="0.25">
      <c r="A18" s="82"/>
      <c r="C18" s="27" t="s">
        <v>118</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143</v>
      </c>
    </row>
    <row r="19" spans="1:42" s="26" customFormat="1" ht="15.75" customHeight="1" x14ac:dyDescent="0.25">
      <c r="A19"/>
      <c r="B19" s="26" t="s">
        <v>119</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140</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120</v>
      </c>
      <c r="D22" s="84">
        <f>+'Field Profiles'!G33</f>
        <v>0.75</v>
      </c>
      <c r="E22" s="99">
        <f>SUM(F22:AN22)</f>
        <v>3134.61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289.19669999999996</v>
      </c>
      <c r="T22" s="38">
        <f t="shared" si="6"/>
        <v>1001.0654999999999</v>
      </c>
      <c r="U22" s="38">
        <f t="shared" si="6"/>
        <v>778.60649999999987</v>
      </c>
      <c r="V22" s="38">
        <f t="shared" si="6"/>
        <v>155.72129999999999</v>
      </c>
      <c r="W22" s="38">
        <f t="shared" si="6"/>
        <v>0</v>
      </c>
      <c r="X22" s="38">
        <f t="shared" si="6"/>
        <v>0</v>
      </c>
      <c r="Y22" s="38">
        <f t="shared" si="6"/>
        <v>0</v>
      </c>
      <c r="Z22" s="38">
        <f t="shared" si="6"/>
        <v>118.30259999999998</v>
      </c>
      <c r="AA22" s="38">
        <f t="shared" si="6"/>
        <v>409.50899999999996</v>
      </c>
      <c r="AB22" s="38">
        <f t="shared" si="6"/>
        <v>318.50699999999995</v>
      </c>
      <c r="AC22" s="38">
        <f t="shared" si="6"/>
        <v>63.701399999999992</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121</v>
      </c>
      <c r="D23" s="84">
        <f>1-D22</f>
        <v>0.25</v>
      </c>
      <c r="E23" s="99">
        <f>SUM(F23:AN23)</f>
        <v>1044.8700000000001</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96.398899999999998</v>
      </c>
      <c r="T23" s="38">
        <f t="shared" si="7"/>
        <v>333.68849999999998</v>
      </c>
      <c r="U23" s="38">
        <f t="shared" si="7"/>
        <v>259.53549999999996</v>
      </c>
      <c r="V23" s="38">
        <f t="shared" si="7"/>
        <v>51.9071</v>
      </c>
      <c r="W23" s="38">
        <f t="shared" si="7"/>
        <v>0</v>
      </c>
      <c r="X23" s="38">
        <f t="shared" si="7"/>
        <v>0</v>
      </c>
      <c r="Y23" s="38">
        <f t="shared" si="7"/>
        <v>0</v>
      </c>
      <c r="Z23" s="38">
        <f t="shared" si="7"/>
        <v>39.434199999999997</v>
      </c>
      <c r="AA23" s="38">
        <f t="shared" si="7"/>
        <v>136.50299999999999</v>
      </c>
      <c r="AB23" s="38">
        <f t="shared" si="7"/>
        <v>106.16899999999998</v>
      </c>
      <c r="AC23" s="38">
        <f t="shared" si="7"/>
        <v>21.233799999999999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122</v>
      </c>
      <c r="E25" s="188">
        <f>SUM(F25:AN25)</f>
        <v>7695.1499999999987</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960.93529999999987</v>
      </c>
      <c r="T25" s="34">
        <f t="shared" si="8"/>
        <v>3326.3144999999995</v>
      </c>
      <c r="U25" s="34">
        <f t="shared" si="8"/>
        <v>2587.1334999999995</v>
      </c>
      <c r="V25" s="34">
        <f t="shared" si="8"/>
        <v>517.42669999999998</v>
      </c>
      <c r="W25" s="34">
        <f t="shared" si="8"/>
        <v>0</v>
      </c>
      <c r="X25" s="34">
        <f t="shared" si="8"/>
        <v>0</v>
      </c>
      <c r="Y25" s="34">
        <f t="shared" si="8"/>
        <v>0</v>
      </c>
      <c r="Z25" s="34">
        <f t="shared" si="8"/>
        <v>39.434199999999997</v>
      </c>
      <c r="AA25" s="34">
        <f t="shared" si="8"/>
        <v>136.50299999999999</v>
      </c>
      <c r="AB25" s="34">
        <f t="shared" si="8"/>
        <v>106.16899999999998</v>
      </c>
      <c r="AC25" s="34">
        <f t="shared" si="8"/>
        <v>21.233799999999999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142</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137</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209</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139</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119</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158</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208</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7"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119</v>
      </c>
      <c r="C55" s="43"/>
      <c r="D55" s="43"/>
      <c r="E55" s="85">
        <f>SUM(F55:AN55)</f>
        <v>11312.118288678055</v>
      </c>
      <c r="F55" s="41">
        <f t="shared" si="21"/>
        <v>0</v>
      </c>
      <c r="G55" s="41">
        <f t="shared" si="21"/>
        <v>0</v>
      </c>
      <c r="H55" s="41">
        <f t="shared" si="21"/>
        <v>0</v>
      </c>
      <c r="I55" s="41">
        <f t="shared" si="21"/>
        <v>0</v>
      </c>
      <c r="J55" s="41">
        <f t="shared" si="21"/>
        <v>0</v>
      </c>
      <c r="K55" s="41">
        <f t="shared" si="21"/>
        <v>0</v>
      </c>
      <c r="L55" s="41">
        <f t="shared" si="21"/>
        <v>0</v>
      </c>
      <c r="M55" s="41">
        <f t="shared" si="21"/>
        <v>0</v>
      </c>
      <c r="N55" s="41">
        <f t="shared" si="21"/>
        <v>0</v>
      </c>
      <c r="O55" s="41">
        <f t="shared" si="21"/>
        <v>0</v>
      </c>
      <c r="P55" s="41">
        <f t="shared" si="21"/>
        <v>0</v>
      </c>
      <c r="Q55" s="41">
        <f t="shared" si="21"/>
        <v>0</v>
      </c>
      <c r="R55" s="41">
        <f t="shared" si="21"/>
        <v>0</v>
      </c>
      <c r="S55" s="41">
        <f t="shared" si="21"/>
        <v>1250.1319999999998</v>
      </c>
      <c r="T55" s="41">
        <f t="shared" si="21"/>
        <v>4413.9275999999991</v>
      </c>
      <c r="U55" s="41">
        <f t="shared" si="21"/>
        <v>3501.7158959999992</v>
      </c>
      <c r="V55" s="41">
        <f t="shared" si="21"/>
        <v>714.35004278399981</v>
      </c>
      <c r="W55" s="41">
        <f t="shared" si="21"/>
        <v>0</v>
      </c>
      <c r="X55" s="41">
        <f t="shared" si="21"/>
        <v>0</v>
      </c>
      <c r="Y55" s="41">
        <f t="shared" si="21"/>
        <v>0</v>
      </c>
      <c r="Z55" s="41">
        <f t="shared" si="21"/>
        <v>181.19000142086094</v>
      </c>
      <c r="AA55" s="41">
        <f t="shared" si="21"/>
        <v>639.7400819398091</v>
      </c>
      <c r="AB55" s="41">
        <f t="shared" si="21"/>
        <v>507.52713167224852</v>
      </c>
      <c r="AC55" s="41">
        <f t="shared" si="21"/>
        <v>103.5355348611387</v>
      </c>
      <c r="AD55" s="41">
        <f t="shared" si="21"/>
        <v>0</v>
      </c>
      <c r="AE55" s="41">
        <f t="shared" si="21"/>
        <v>0</v>
      </c>
      <c r="AF55" s="41">
        <f t="shared" si="21"/>
        <v>0</v>
      </c>
      <c r="AG55" s="41">
        <f t="shared" si="21"/>
        <v>0</v>
      </c>
      <c r="AH55" s="41">
        <f t="shared" si="21"/>
        <v>0</v>
      </c>
      <c r="AI55" s="41">
        <f t="shared" si="21"/>
        <v>0</v>
      </c>
      <c r="AJ55" s="41">
        <f t="shared" si="21"/>
        <v>0</v>
      </c>
      <c r="AK55" s="41">
        <f t="shared" si="21"/>
        <v>0</v>
      </c>
      <c r="AL55" s="41">
        <f t="shared" si="21"/>
        <v>0</v>
      </c>
      <c r="AM55" s="41">
        <f t="shared" si="21"/>
        <v>0</v>
      </c>
      <c r="AN55" s="41">
        <f t="shared" si="21"/>
        <v>0</v>
      </c>
      <c r="AO55" s="32"/>
      <c r="AP55" s="28"/>
    </row>
    <row r="56" spans="1:42" s="26" customFormat="1" ht="15.75" customHeight="1" x14ac:dyDescent="0.25">
      <c r="A56" s="13"/>
      <c r="B56" s="26" t="s">
        <v>158</v>
      </c>
      <c r="C56" s="43"/>
      <c r="D56" s="43"/>
      <c r="E56" s="85">
        <f>SUM(F56:AN56)</f>
        <v>10028.487951077997</v>
      </c>
      <c r="F56" s="41">
        <f t="shared" si="21"/>
        <v>0</v>
      </c>
      <c r="G56" s="41">
        <f t="shared" si="21"/>
        <v>0</v>
      </c>
      <c r="H56" s="41">
        <f t="shared" si="21"/>
        <v>0</v>
      </c>
      <c r="I56" s="41">
        <f t="shared" si="21"/>
        <v>0</v>
      </c>
      <c r="J56" s="41">
        <f t="shared" si="21"/>
        <v>0</v>
      </c>
      <c r="K56" s="41">
        <f t="shared" si="21"/>
        <v>0</v>
      </c>
      <c r="L56" s="41">
        <f t="shared" si="21"/>
        <v>0</v>
      </c>
      <c r="M56" s="41">
        <f t="shared" si="21"/>
        <v>0</v>
      </c>
      <c r="N56" s="41">
        <f t="shared" si="21"/>
        <v>0</v>
      </c>
      <c r="O56" s="41">
        <f t="shared" si="21"/>
        <v>0</v>
      </c>
      <c r="P56" s="41">
        <f t="shared" si="21"/>
        <v>0</v>
      </c>
      <c r="Q56" s="41">
        <f t="shared" si="21"/>
        <v>0</v>
      </c>
      <c r="R56" s="41">
        <f t="shared" si="21"/>
        <v>0</v>
      </c>
      <c r="S56" s="41">
        <f t="shared" si="21"/>
        <v>0</v>
      </c>
      <c r="T56" s="41">
        <f t="shared" si="21"/>
        <v>0</v>
      </c>
      <c r="U56" s="41">
        <f t="shared" si="21"/>
        <v>0</v>
      </c>
      <c r="V56" s="41">
        <f t="shared" si="21"/>
        <v>683.1240790153845</v>
      </c>
      <c r="W56" s="41">
        <f t="shared" si="21"/>
        <v>696.78656059569221</v>
      </c>
      <c r="X56" s="41">
        <f t="shared" si="21"/>
        <v>710.7222918076061</v>
      </c>
      <c r="Y56" s="41">
        <f t="shared" si="21"/>
        <v>724.93673764375831</v>
      </c>
      <c r="Z56" s="41">
        <f t="shared" si="21"/>
        <v>739.43547239663337</v>
      </c>
      <c r="AA56" s="41">
        <f t="shared" si="21"/>
        <v>754.22418184456615</v>
      </c>
      <c r="AB56" s="41">
        <f t="shared" si="21"/>
        <v>769.30866548145741</v>
      </c>
      <c r="AC56" s="41">
        <f t="shared" si="21"/>
        <v>784.69483879108668</v>
      </c>
      <c r="AD56" s="41">
        <f t="shared" si="21"/>
        <v>800.38873556690839</v>
      </c>
      <c r="AE56" s="41">
        <f t="shared" si="21"/>
        <v>816.39651027824652</v>
      </c>
      <c r="AF56" s="41">
        <f t="shared" si="21"/>
        <v>832.72444048381135</v>
      </c>
      <c r="AG56" s="41">
        <f t="shared" si="21"/>
        <v>849.37892929348766</v>
      </c>
      <c r="AH56" s="41">
        <f t="shared" si="21"/>
        <v>866.36650787935753</v>
      </c>
      <c r="AI56" s="41">
        <f t="shared" si="21"/>
        <v>0</v>
      </c>
      <c r="AJ56" s="41">
        <f t="shared" si="21"/>
        <v>0</v>
      </c>
      <c r="AK56" s="41">
        <f t="shared" si="21"/>
        <v>0</v>
      </c>
      <c r="AL56" s="41">
        <f t="shared" si="21"/>
        <v>0</v>
      </c>
      <c r="AM56" s="41">
        <f t="shared" si="21"/>
        <v>0</v>
      </c>
      <c r="AN56" s="41">
        <f t="shared" si="21"/>
        <v>0</v>
      </c>
      <c r="AO56" s="32"/>
      <c r="AP56" s="28"/>
    </row>
    <row r="57" spans="1:42" s="26" customFormat="1" ht="15.75" customHeight="1" x14ac:dyDescent="0.25">
      <c r="A57" s="13"/>
      <c r="B57" s="26" t="s">
        <v>208</v>
      </c>
      <c r="C57" s="43"/>
      <c r="D57" s="43"/>
      <c r="E57" s="85">
        <f>SUM(F57:AN57)</f>
        <v>972.93441276886983</v>
      </c>
      <c r="F57" s="41">
        <f t="shared" si="21"/>
        <v>0</v>
      </c>
      <c r="G57" s="41">
        <f t="shared" si="21"/>
        <v>0</v>
      </c>
      <c r="H57" s="41">
        <f t="shared" si="21"/>
        <v>0</v>
      </c>
      <c r="I57" s="41">
        <f t="shared" si="21"/>
        <v>0</v>
      </c>
      <c r="J57" s="41">
        <f t="shared" si="21"/>
        <v>0</v>
      </c>
      <c r="K57" s="41">
        <f t="shared" si="21"/>
        <v>0</v>
      </c>
      <c r="L57" s="41">
        <f t="shared" si="21"/>
        <v>0</v>
      </c>
      <c r="M57" s="41">
        <f t="shared" si="21"/>
        <v>0</v>
      </c>
      <c r="N57" s="41">
        <f t="shared" si="21"/>
        <v>0</v>
      </c>
      <c r="O57" s="41">
        <f t="shared" si="21"/>
        <v>0</v>
      </c>
      <c r="P57" s="41">
        <f t="shared" si="21"/>
        <v>0</v>
      </c>
      <c r="Q57" s="41">
        <f t="shared" si="21"/>
        <v>0</v>
      </c>
      <c r="R57" s="41">
        <f t="shared" si="21"/>
        <v>0</v>
      </c>
      <c r="S57" s="41">
        <f t="shared" si="21"/>
        <v>0</v>
      </c>
      <c r="T57" s="41">
        <f t="shared" si="21"/>
        <v>0</v>
      </c>
      <c r="U57" s="41">
        <f t="shared" si="21"/>
        <v>0</v>
      </c>
      <c r="V57" s="41">
        <f t="shared" si="21"/>
        <v>0</v>
      </c>
      <c r="W57" s="41">
        <f t="shared" si="21"/>
        <v>0</v>
      </c>
      <c r="X57" s="41">
        <f t="shared" si="21"/>
        <v>0</v>
      </c>
      <c r="Y57" s="41">
        <f t="shared" si="21"/>
        <v>0</v>
      </c>
      <c r="Z57" s="41">
        <f t="shared" si="21"/>
        <v>0</v>
      </c>
      <c r="AA57" s="41">
        <f t="shared" si="21"/>
        <v>0</v>
      </c>
      <c r="AB57" s="41">
        <f t="shared" si="21"/>
        <v>0</v>
      </c>
      <c r="AC57" s="41">
        <f t="shared" si="21"/>
        <v>0</v>
      </c>
      <c r="AD57" s="41">
        <f t="shared" si="21"/>
        <v>0</v>
      </c>
      <c r="AE57" s="41">
        <f t="shared" si="21"/>
        <v>0</v>
      </c>
      <c r="AF57" s="41">
        <f t="shared" si="21"/>
        <v>0</v>
      </c>
      <c r="AG57" s="41">
        <f t="shared" si="21"/>
        <v>0</v>
      </c>
      <c r="AH57" s="41">
        <f t="shared" si="21"/>
        <v>0</v>
      </c>
      <c r="AI57" s="41">
        <f t="shared" si="21"/>
        <v>972.93441276886983</v>
      </c>
      <c r="AJ57" s="41">
        <f t="shared" si="21"/>
        <v>0</v>
      </c>
      <c r="AK57" s="41">
        <f t="shared" si="21"/>
        <v>0</v>
      </c>
      <c r="AL57" s="41">
        <f t="shared" si="21"/>
        <v>0</v>
      </c>
      <c r="AM57" s="41">
        <f t="shared" si="21"/>
        <v>0</v>
      </c>
      <c r="AN57" s="41">
        <f t="shared" si="21"/>
        <v>0</v>
      </c>
      <c r="AO57" s="32"/>
      <c r="AP57" s="28"/>
    </row>
    <row r="58" spans="1:42" s="14" customFormat="1" ht="15.75" customHeight="1" x14ac:dyDescent="0.25">
      <c r="A58" s="13"/>
      <c r="B58" s="14" t="s">
        <v>67</v>
      </c>
      <c r="E58" s="98">
        <f>SUM(F58:AN58)</f>
        <v>22894.54065252492</v>
      </c>
      <c r="F58" s="97">
        <f t="shared" ref="F58:AN58" si="22">SUM(F54:F57)</f>
        <v>320</v>
      </c>
      <c r="G58" s="97">
        <f t="shared" si="22"/>
        <v>0</v>
      </c>
      <c r="H58" s="97">
        <f t="shared" si="22"/>
        <v>0</v>
      </c>
      <c r="I58" s="97">
        <f t="shared" si="22"/>
        <v>0</v>
      </c>
      <c r="J58" s="97">
        <f t="shared" si="22"/>
        <v>0</v>
      </c>
      <c r="K58" s="97">
        <f t="shared" si="22"/>
        <v>0</v>
      </c>
      <c r="L58" s="97">
        <f t="shared" si="22"/>
        <v>0</v>
      </c>
      <c r="M58" s="97">
        <f t="shared" si="22"/>
        <v>0</v>
      </c>
      <c r="N58" s="97">
        <f t="shared" si="22"/>
        <v>261</v>
      </c>
      <c r="O58" s="97">
        <f t="shared" si="22"/>
        <v>0</v>
      </c>
      <c r="P58" s="97">
        <f t="shared" si="22"/>
        <v>0</v>
      </c>
      <c r="Q58" s="97">
        <f t="shared" si="22"/>
        <v>0</v>
      </c>
      <c r="R58" s="97">
        <f t="shared" si="22"/>
        <v>0</v>
      </c>
      <c r="S58" s="97">
        <f t="shared" si="22"/>
        <v>1250.1319999999998</v>
      </c>
      <c r="T58" s="97">
        <f t="shared" si="22"/>
        <v>4413.9275999999991</v>
      </c>
      <c r="U58" s="97">
        <f t="shared" si="22"/>
        <v>3501.7158959999992</v>
      </c>
      <c r="V58" s="97">
        <f t="shared" si="22"/>
        <v>1397.4741217993842</v>
      </c>
      <c r="W58" s="97">
        <f t="shared" si="22"/>
        <v>696.78656059569221</v>
      </c>
      <c r="X58" s="97">
        <f t="shared" si="22"/>
        <v>710.7222918076061</v>
      </c>
      <c r="Y58" s="97">
        <f t="shared" si="22"/>
        <v>724.93673764375831</v>
      </c>
      <c r="Z58" s="97">
        <f t="shared" si="22"/>
        <v>920.62547381749437</v>
      </c>
      <c r="AA58" s="97">
        <f t="shared" si="22"/>
        <v>1393.9642637843754</v>
      </c>
      <c r="AB58" s="97">
        <f t="shared" si="22"/>
        <v>1276.8357971537059</v>
      </c>
      <c r="AC58" s="97">
        <f t="shared" si="22"/>
        <v>888.23037365222535</v>
      </c>
      <c r="AD58" s="97">
        <f t="shared" si="22"/>
        <v>800.38873556690839</v>
      </c>
      <c r="AE58" s="97">
        <f t="shared" si="22"/>
        <v>816.39651027824652</v>
      </c>
      <c r="AF58" s="97">
        <f t="shared" si="22"/>
        <v>832.72444048381135</v>
      </c>
      <c r="AG58" s="97">
        <f t="shared" si="22"/>
        <v>849.37892929348766</v>
      </c>
      <c r="AH58" s="97">
        <f t="shared" si="22"/>
        <v>866.36650787935753</v>
      </c>
      <c r="AI58" s="97">
        <f t="shared" si="22"/>
        <v>972.93441276886983</v>
      </c>
      <c r="AJ58" s="97">
        <f t="shared" si="22"/>
        <v>0</v>
      </c>
      <c r="AK58" s="97">
        <f t="shared" si="22"/>
        <v>0</v>
      </c>
      <c r="AL58" s="97">
        <f t="shared" si="22"/>
        <v>0</v>
      </c>
      <c r="AM58" s="97">
        <f t="shared" si="22"/>
        <v>0</v>
      </c>
      <c r="AN58" s="97">
        <f t="shared" si="22"/>
        <v>0</v>
      </c>
      <c r="AO58" s="99"/>
      <c r="AP58" s="100"/>
    </row>
    <row r="59" spans="1:42" s="26" customFormat="1" ht="15.75" customHeight="1" x14ac:dyDescent="0.25">
      <c r="A59" s="13"/>
      <c r="B59" s="26" t="s">
        <v>68</v>
      </c>
      <c r="C59" s="43"/>
      <c r="D59" s="43"/>
      <c r="E59" s="85"/>
      <c r="F59" s="41">
        <f>+F58</f>
        <v>320</v>
      </c>
      <c r="G59" s="41">
        <f t="shared" ref="G59:AN59" si="23">+G58+F59</f>
        <v>320</v>
      </c>
      <c r="H59" s="41">
        <f t="shared" si="23"/>
        <v>320</v>
      </c>
      <c r="I59" s="41">
        <f t="shared" si="23"/>
        <v>320</v>
      </c>
      <c r="J59" s="41">
        <f t="shared" si="23"/>
        <v>320</v>
      </c>
      <c r="K59" s="41">
        <f t="shared" si="23"/>
        <v>320</v>
      </c>
      <c r="L59" s="41">
        <f t="shared" si="23"/>
        <v>320</v>
      </c>
      <c r="M59" s="41">
        <f t="shared" si="23"/>
        <v>320</v>
      </c>
      <c r="N59" s="41">
        <f t="shared" si="23"/>
        <v>581</v>
      </c>
      <c r="O59" s="41">
        <f t="shared" si="23"/>
        <v>581</v>
      </c>
      <c r="P59" s="41">
        <f t="shared" si="23"/>
        <v>581</v>
      </c>
      <c r="Q59" s="41">
        <f t="shared" si="23"/>
        <v>581</v>
      </c>
      <c r="R59" s="41">
        <f t="shared" si="23"/>
        <v>581</v>
      </c>
      <c r="S59" s="41">
        <f t="shared" si="23"/>
        <v>1831.1319999999998</v>
      </c>
      <c r="T59" s="41">
        <f t="shared" si="23"/>
        <v>6245.0595999999987</v>
      </c>
      <c r="U59" s="41">
        <f t="shared" si="23"/>
        <v>9746.7754959999984</v>
      </c>
      <c r="V59" s="41">
        <f t="shared" si="23"/>
        <v>11144.249617799382</v>
      </c>
      <c r="W59" s="41">
        <f t="shared" si="23"/>
        <v>11841.036178395074</v>
      </c>
      <c r="X59" s="41">
        <f t="shared" si="23"/>
        <v>12551.75847020268</v>
      </c>
      <c r="Y59" s="41">
        <f t="shared" si="23"/>
        <v>13276.695207846438</v>
      </c>
      <c r="Z59" s="41">
        <f t="shared" si="23"/>
        <v>14197.320681663932</v>
      </c>
      <c r="AA59" s="41">
        <f t="shared" si="23"/>
        <v>15591.284945448308</v>
      </c>
      <c r="AB59" s="41">
        <f t="shared" si="23"/>
        <v>16868.120742602012</v>
      </c>
      <c r="AC59" s="41">
        <f t="shared" si="23"/>
        <v>17756.351116254238</v>
      </c>
      <c r="AD59" s="41">
        <f t="shared" si="23"/>
        <v>18556.739851821145</v>
      </c>
      <c r="AE59" s="41">
        <f t="shared" si="23"/>
        <v>19373.136362099391</v>
      </c>
      <c r="AF59" s="41">
        <f t="shared" si="23"/>
        <v>20205.860802583204</v>
      </c>
      <c r="AG59" s="41">
        <f t="shared" si="23"/>
        <v>21055.239731876693</v>
      </c>
      <c r="AH59" s="41">
        <f t="shared" si="23"/>
        <v>21921.606239756049</v>
      </c>
      <c r="AI59" s="41">
        <f t="shared" si="23"/>
        <v>22894.54065252492</v>
      </c>
      <c r="AJ59" s="41">
        <f t="shared" si="23"/>
        <v>22894.54065252492</v>
      </c>
      <c r="AK59" s="41">
        <f t="shared" si="23"/>
        <v>22894.54065252492</v>
      </c>
      <c r="AL59" s="41">
        <f t="shared" si="23"/>
        <v>22894.54065252492</v>
      </c>
      <c r="AM59" s="41">
        <f t="shared" si="23"/>
        <v>22894.54065252492</v>
      </c>
      <c r="AN59" s="41">
        <f t="shared" si="23"/>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140</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144</v>
      </c>
      <c r="D62" s="84"/>
      <c r="E62" s="99">
        <f>SUM(F62:AN62)</f>
        <v>3359.5929643509421</v>
      </c>
      <c r="F62" s="38">
        <f t="shared" ref="F62:AN62" si="24">+F36*F22</f>
        <v>0</v>
      </c>
      <c r="G62" s="38">
        <f t="shared" si="24"/>
        <v>0</v>
      </c>
      <c r="H62" s="38">
        <f t="shared" si="24"/>
        <v>0</v>
      </c>
      <c r="I62" s="38">
        <f t="shared" si="24"/>
        <v>0</v>
      </c>
      <c r="J62" s="38">
        <f t="shared" si="24"/>
        <v>0</v>
      </c>
      <c r="K62" s="38">
        <f t="shared" si="24"/>
        <v>0</v>
      </c>
      <c r="L62" s="38">
        <f t="shared" si="24"/>
        <v>0</v>
      </c>
      <c r="M62" s="38">
        <f t="shared" si="24"/>
        <v>0</v>
      </c>
      <c r="N62" s="38">
        <f t="shared" si="24"/>
        <v>0</v>
      </c>
      <c r="O62" s="38">
        <f t="shared" si="24"/>
        <v>0</v>
      </c>
      <c r="P62" s="38">
        <f t="shared" si="24"/>
        <v>0</v>
      </c>
      <c r="Q62" s="38">
        <f t="shared" si="24"/>
        <v>0</v>
      </c>
      <c r="R62" s="38">
        <f t="shared" si="24"/>
        <v>0</v>
      </c>
      <c r="S62" s="38">
        <f t="shared" si="24"/>
        <v>289.19669999999996</v>
      </c>
      <c r="T62" s="38">
        <f t="shared" si="24"/>
        <v>1021.0868099999999</v>
      </c>
      <c r="U62" s="38">
        <f t="shared" si="24"/>
        <v>810.06220259999986</v>
      </c>
      <c r="V62" s="38">
        <f t="shared" si="24"/>
        <v>165.25268933039996</v>
      </c>
      <c r="W62" s="38">
        <f t="shared" si="24"/>
        <v>0</v>
      </c>
      <c r="X62" s="38">
        <f t="shared" si="24"/>
        <v>0</v>
      </c>
      <c r="Y62" s="38">
        <f t="shared" si="24"/>
        <v>0</v>
      </c>
      <c r="Z62" s="38">
        <f t="shared" si="24"/>
        <v>135.89250106564569</v>
      </c>
      <c r="AA62" s="38">
        <f t="shared" si="24"/>
        <v>479.8050614548568</v>
      </c>
      <c r="AB62" s="38">
        <f t="shared" si="24"/>
        <v>380.64534875418639</v>
      </c>
      <c r="AC62" s="38">
        <f t="shared" si="24"/>
        <v>77.651651145854032</v>
      </c>
      <c r="AD62" s="38">
        <f t="shared" si="24"/>
        <v>0</v>
      </c>
      <c r="AE62" s="38">
        <f t="shared" si="24"/>
        <v>0</v>
      </c>
      <c r="AF62" s="38">
        <f t="shared" si="24"/>
        <v>0</v>
      </c>
      <c r="AG62" s="38">
        <f t="shared" si="24"/>
        <v>0</v>
      </c>
      <c r="AH62" s="38">
        <f t="shared" si="24"/>
        <v>0</v>
      </c>
      <c r="AI62" s="38">
        <f t="shared" si="24"/>
        <v>0</v>
      </c>
      <c r="AJ62" s="38">
        <f t="shared" si="24"/>
        <v>0</v>
      </c>
      <c r="AK62" s="38">
        <f t="shared" si="24"/>
        <v>0</v>
      </c>
      <c r="AL62" s="38">
        <f t="shared" si="24"/>
        <v>0</v>
      </c>
      <c r="AM62" s="38">
        <f t="shared" si="24"/>
        <v>0</v>
      </c>
      <c r="AN62" s="38">
        <f t="shared" si="24"/>
        <v>0</v>
      </c>
    </row>
    <row r="63" spans="1:42" s="27" customFormat="1" ht="15.75" customHeight="1" x14ac:dyDescent="0.25">
      <c r="A63" s="43"/>
      <c r="C63" s="27" t="s">
        <v>145</v>
      </c>
      <c r="D63" s="84"/>
      <c r="E63" s="99">
        <f>SUM(F63:AN63)</f>
        <v>1119.864321450314</v>
      </c>
      <c r="F63" s="38">
        <f t="shared" ref="F63:AN63" si="25">+F36*F23</f>
        <v>0</v>
      </c>
      <c r="G63" s="38">
        <f t="shared" si="25"/>
        <v>0</v>
      </c>
      <c r="H63" s="38">
        <f t="shared" si="25"/>
        <v>0</v>
      </c>
      <c r="I63" s="38">
        <f t="shared" si="25"/>
        <v>0</v>
      </c>
      <c r="J63" s="38">
        <f t="shared" si="25"/>
        <v>0</v>
      </c>
      <c r="K63" s="38">
        <f t="shared" si="25"/>
        <v>0</v>
      </c>
      <c r="L63" s="38">
        <f t="shared" si="25"/>
        <v>0</v>
      </c>
      <c r="M63" s="38">
        <f t="shared" si="25"/>
        <v>0</v>
      </c>
      <c r="N63" s="38">
        <f t="shared" si="25"/>
        <v>0</v>
      </c>
      <c r="O63" s="38">
        <f t="shared" si="25"/>
        <v>0</v>
      </c>
      <c r="P63" s="38">
        <f t="shared" si="25"/>
        <v>0</v>
      </c>
      <c r="Q63" s="38">
        <f t="shared" si="25"/>
        <v>0</v>
      </c>
      <c r="R63" s="38">
        <f t="shared" si="25"/>
        <v>0</v>
      </c>
      <c r="S63" s="38">
        <f t="shared" si="25"/>
        <v>96.398899999999998</v>
      </c>
      <c r="T63" s="38">
        <f t="shared" si="25"/>
        <v>340.36226999999997</v>
      </c>
      <c r="U63" s="38">
        <f t="shared" si="25"/>
        <v>270.02073419999994</v>
      </c>
      <c r="V63" s="38">
        <f t="shared" si="25"/>
        <v>55.084229776799994</v>
      </c>
      <c r="W63" s="38">
        <f t="shared" si="25"/>
        <v>0</v>
      </c>
      <c r="X63" s="38">
        <f t="shared" si="25"/>
        <v>0</v>
      </c>
      <c r="Y63" s="38">
        <f t="shared" si="25"/>
        <v>0</v>
      </c>
      <c r="Z63" s="38">
        <f t="shared" si="25"/>
        <v>45.297500355215234</v>
      </c>
      <c r="AA63" s="38">
        <f t="shared" si="25"/>
        <v>159.93502048495228</v>
      </c>
      <c r="AB63" s="38">
        <f t="shared" si="25"/>
        <v>126.88178291806213</v>
      </c>
      <c r="AC63" s="38">
        <f t="shared" si="25"/>
        <v>25.883883715284675</v>
      </c>
      <c r="AD63" s="38">
        <f t="shared" si="25"/>
        <v>0</v>
      </c>
      <c r="AE63" s="38">
        <f t="shared" si="25"/>
        <v>0</v>
      </c>
      <c r="AF63" s="38">
        <f t="shared" si="25"/>
        <v>0</v>
      </c>
      <c r="AG63" s="38">
        <f t="shared" si="25"/>
        <v>0</v>
      </c>
      <c r="AH63" s="38">
        <f t="shared" si="25"/>
        <v>0</v>
      </c>
      <c r="AI63" s="38">
        <f t="shared" si="25"/>
        <v>0</v>
      </c>
      <c r="AJ63" s="38">
        <f t="shared" si="25"/>
        <v>0</v>
      </c>
      <c r="AK63" s="38">
        <f t="shared" si="25"/>
        <v>0</v>
      </c>
      <c r="AL63" s="38">
        <f t="shared" si="25"/>
        <v>0</v>
      </c>
      <c r="AM63" s="38">
        <f t="shared" si="25"/>
        <v>0</v>
      </c>
      <c r="AN63" s="38">
        <f t="shared" si="25"/>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122</v>
      </c>
      <c r="E65" s="188">
        <f>SUM(F65:AN65)</f>
        <v>7952.5253243271136</v>
      </c>
      <c r="F65" s="34">
        <f t="shared" ref="F65:AN65" si="26">+F36*F25</f>
        <v>0</v>
      </c>
      <c r="G65" s="34">
        <f t="shared" si="26"/>
        <v>0</v>
      </c>
      <c r="H65" s="34">
        <f t="shared" si="26"/>
        <v>0</v>
      </c>
      <c r="I65" s="34">
        <f t="shared" si="26"/>
        <v>0</v>
      </c>
      <c r="J65" s="34">
        <f t="shared" si="26"/>
        <v>0</v>
      </c>
      <c r="K65" s="34">
        <f t="shared" si="26"/>
        <v>0</v>
      </c>
      <c r="L65" s="34">
        <f t="shared" si="26"/>
        <v>0</v>
      </c>
      <c r="M65" s="34">
        <f t="shared" si="26"/>
        <v>0</v>
      </c>
      <c r="N65" s="34">
        <f t="shared" si="26"/>
        <v>0</v>
      </c>
      <c r="O65" s="34">
        <f t="shared" si="26"/>
        <v>0</v>
      </c>
      <c r="P65" s="34">
        <f t="shared" si="26"/>
        <v>0</v>
      </c>
      <c r="Q65" s="34">
        <f t="shared" si="26"/>
        <v>0</v>
      </c>
      <c r="R65" s="34">
        <f t="shared" si="26"/>
        <v>0</v>
      </c>
      <c r="S65" s="34">
        <f t="shared" si="26"/>
        <v>960.93529999999987</v>
      </c>
      <c r="T65" s="34">
        <f t="shared" si="26"/>
        <v>3392.8407899999997</v>
      </c>
      <c r="U65" s="34">
        <f t="shared" si="26"/>
        <v>2691.6536933999996</v>
      </c>
      <c r="V65" s="34">
        <f t="shared" si="26"/>
        <v>549.09735345359991</v>
      </c>
      <c r="W65" s="34">
        <f t="shared" si="26"/>
        <v>0</v>
      </c>
      <c r="X65" s="34">
        <f t="shared" si="26"/>
        <v>0</v>
      </c>
      <c r="Y65" s="34">
        <f t="shared" si="26"/>
        <v>0</v>
      </c>
      <c r="Z65" s="34">
        <f t="shared" si="26"/>
        <v>45.297500355215234</v>
      </c>
      <c r="AA65" s="34">
        <f t="shared" si="26"/>
        <v>159.93502048495228</v>
      </c>
      <c r="AB65" s="34">
        <f t="shared" si="26"/>
        <v>126.88178291806213</v>
      </c>
      <c r="AC65" s="34">
        <f t="shared" si="26"/>
        <v>25.883883715284675</v>
      </c>
      <c r="AD65" s="34">
        <f t="shared" si="26"/>
        <v>0</v>
      </c>
      <c r="AE65" s="34">
        <f t="shared" si="26"/>
        <v>0</v>
      </c>
      <c r="AF65" s="34">
        <f t="shared" si="26"/>
        <v>0</v>
      </c>
      <c r="AG65" s="34">
        <f t="shared" si="26"/>
        <v>0</v>
      </c>
      <c r="AH65" s="34">
        <f t="shared" si="26"/>
        <v>0</v>
      </c>
      <c r="AI65" s="34">
        <f t="shared" si="26"/>
        <v>0</v>
      </c>
      <c r="AJ65" s="34">
        <f t="shared" si="26"/>
        <v>0</v>
      </c>
      <c r="AK65" s="34">
        <f t="shared" si="26"/>
        <v>0</v>
      </c>
      <c r="AL65" s="34">
        <f t="shared" si="26"/>
        <v>0</v>
      </c>
      <c r="AM65" s="34">
        <f t="shared" si="26"/>
        <v>0</v>
      </c>
      <c r="AN65" s="34">
        <f t="shared" si="26"/>
        <v>0</v>
      </c>
      <c r="AO65" s="50"/>
      <c r="AP65" s="27" t="s">
        <v>142</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207</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193</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194</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206</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27" t="s">
        <v>124</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147</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146</v>
      </c>
    </row>
    <row r="75" spans="1:42" s="26" customFormat="1" ht="15.75" customHeight="1" x14ac:dyDescent="0.25">
      <c r="A75" s="13"/>
      <c r="C75" s="26" t="s">
        <v>25</v>
      </c>
      <c r="E75" s="85">
        <f>SUM(F75:AN75)</f>
        <v>46828.832198288881</v>
      </c>
      <c r="F75" s="41">
        <f t="shared" ref="F75:AN75" si="27">+F41</f>
        <v>0</v>
      </c>
      <c r="G75" s="41">
        <f t="shared" si="27"/>
        <v>0</v>
      </c>
      <c r="H75" s="41">
        <f t="shared" si="27"/>
        <v>0</v>
      </c>
      <c r="I75" s="41">
        <f t="shared" si="27"/>
        <v>0</v>
      </c>
      <c r="J75" s="41">
        <f t="shared" si="27"/>
        <v>0</v>
      </c>
      <c r="K75" s="41">
        <f t="shared" si="27"/>
        <v>0</v>
      </c>
      <c r="L75" s="41">
        <f t="shared" si="27"/>
        <v>0</v>
      </c>
      <c r="M75" s="41">
        <f t="shared" si="27"/>
        <v>0</v>
      </c>
      <c r="N75" s="41">
        <f t="shared" si="27"/>
        <v>0</v>
      </c>
      <c r="O75" s="41">
        <f t="shared" si="27"/>
        <v>0</v>
      </c>
      <c r="P75" s="41">
        <f t="shared" si="27"/>
        <v>0</v>
      </c>
      <c r="Q75" s="41">
        <f t="shared" si="27"/>
        <v>0</v>
      </c>
      <c r="R75" s="41">
        <f t="shared" si="27"/>
        <v>0</v>
      </c>
      <c r="S75" s="41">
        <f t="shared" si="27"/>
        <v>0</v>
      </c>
      <c r="T75" s="41">
        <f t="shared" si="27"/>
        <v>0</v>
      </c>
      <c r="U75" s="41">
        <f t="shared" si="27"/>
        <v>0</v>
      </c>
      <c r="V75" s="41">
        <f t="shared" si="27"/>
        <v>726.2642249999999</v>
      </c>
      <c r="W75" s="41">
        <f t="shared" si="27"/>
        <v>2765.6141687999998</v>
      </c>
      <c r="X75" s="41">
        <f t="shared" si="27"/>
        <v>4231.3896782640004</v>
      </c>
      <c r="Y75" s="41">
        <f t="shared" si="27"/>
        <v>4316.0174718292801</v>
      </c>
      <c r="Z75" s="41">
        <f t="shared" si="27"/>
        <v>4402.3378212658654</v>
      </c>
      <c r="AA75" s="41">
        <f t="shared" si="27"/>
        <v>4490.384577691183</v>
      </c>
      <c r="AB75" s="41">
        <f t="shared" si="27"/>
        <v>4580.1922692450071</v>
      </c>
      <c r="AC75" s="41">
        <f t="shared" si="27"/>
        <v>4671.7961146299076</v>
      </c>
      <c r="AD75" s="41">
        <f t="shared" si="27"/>
        <v>4559.5101058972241</v>
      </c>
      <c r="AE75" s="41">
        <f t="shared" si="27"/>
        <v>3986.3145497272867</v>
      </c>
      <c r="AF75" s="41">
        <f t="shared" si="27"/>
        <v>3218.9489989047843</v>
      </c>
      <c r="AG75" s="41">
        <f t="shared" si="27"/>
        <v>2764.9077716908469</v>
      </c>
      <c r="AH75" s="41">
        <f t="shared" si="27"/>
        <v>2115.1544453434981</v>
      </c>
      <c r="AI75" s="41">
        <f t="shared" si="27"/>
        <v>0</v>
      </c>
      <c r="AJ75" s="41">
        <f t="shared" si="27"/>
        <v>0</v>
      </c>
      <c r="AK75" s="41">
        <f t="shared" si="27"/>
        <v>0</v>
      </c>
      <c r="AL75" s="41">
        <f t="shared" si="27"/>
        <v>0</v>
      </c>
      <c r="AM75" s="41">
        <f t="shared" si="27"/>
        <v>0</v>
      </c>
      <c r="AN75" s="41">
        <f t="shared" si="27"/>
        <v>0</v>
      </c>
      <c r="AO75" s="32"/>
      <c r="AP75" s="28"/>
    </row>
    <row r="76" spans="1:42" s="26" customFormat="1" ht="15.75" customHeight="1" x14ac:dyDescent="0.25">
      <c r="A76" s="13"/>
      <c r="B76" s="29" t="s">
        <v>215</v>
      </c>
      <c r="E76" s="85"/>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32"/>
      <c r="AP76" s="28"/>
    </row>
    <row r="77" spans="1:42" s="26" customFormat="1" ht="15.75" customHeight="1" x14ac:dyDescent="0.25">
      <c r="A77"/>
      <c r="C77" s="26" t="s">
        <v>55</v>
      </c>
      <c r="E77" s="99"/>
      <c r="F77" s="37">
        <f>+F8</f>
        <v>0</v>
      </c>
      <c r="G77" s="37">
        <f t="shared" ref="G77:AN77" si="28">+G8</f>
        <v>0</v>
      </c>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26.785714285714285</v>
      </c>
      <c r="W77" s="37">
        <f t="shared" si="28"/>
        <v>100</v>
      </c>
      <c r="X77" s="37">
        <f t="shared" si="28"/>
        <v>150</v>
      </c>
      <c r="Y77" s="37">
        <f t="shared" si="28"/>
        <v>150</v>
      </c>
      <c r="Z77" s="37">
        <f t="shared" si="28"/>
        <v>150</v>
      </c>
      <c r="AA77" s="37">
        <f t="shared" si="28"/>
        <v>150</v>
      </c>
      <c r="AB77" s="37">
        <f t="shared" si="28"/>
        <v>150</v>
      </c>
      <c r="AC77" s="37">
        <f t="shared" si="28"/>
        <v>150</v>
      </c>
      <c r="AD77" s="37">
        <f t="shared" si="28"/>
        <v>143.52428393524335</v>
      </c>
      <c r="AE77" s="37">
        <f t="shared" si="28"/>
        <v>123.02081480163713</v>
      </c>
      <c r="AF77" s="37">
        <f t="shared" si="28"/>
        <v>97.391478384629409</v>
      </c>
      <c r="AG77" s="37">
        <f t="shared" si="28"/>
        <v>82.013876534424767</v>
      </c>
      <c r="AH77" s="37">
        <f t="shared" si="28"/>
        <v>61.510407400818579</v>
      </c>
      <c r="AI77" s="37">
        <f t="shared" si="28"/>
        <v>0</v>
      </c>
      <c r="AJ77" s="37">
        <f t="shared" si="28"/>
        <v>0</v>
      </c>
      <c r="AK77" s="37">
        <f t="shared" si="28"/>
        <v>0</v>
      </c>
      <c r="AL77" s="37">
        <f t="shared" si="28"/>
        <v>0</v>
      </c>
      <c r="AM77" s="37">
        <f t="shared" si="28"/>
        <v>0</v>
      </c>
      <c r="AN77" s="37">
        <f t="shared" si="28"/>
        <v>0</v>
      </c>
      <c r="AO77" s="32"/>
      <c r="AP77" s="28"/>
    </row>
    <row r="78" spans="1:42" s="26" customFormat="1" ht="15.75" customHeight="1" x14ac:dyDescent="0.25">
      <c r="A78"/>
      <c r="C78" s="29" t="s">
        <v>217</v>
      </c>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2"/>
      <c r="AP78" s="28"/>
    </row>
    <row r="79" spans="1:42" s="26" customFormat="1" ht="15.75" customHeight="1" x14ac:dyDescent="0.25">
      <c r="A79" s="13"/>
      <c r="C79" s="210">
        <v>50</v>
      </c>
      <c r="D79" s="209">
        <v>0.05</v>
      </c>
      <c r="E79" s="85">
        <f>SUM(F79:AN79)</f>
        <v>963.62984588314293</v>
      </c>
      <c r="F79" s="41">
        <f>IF(F$77&lt;=$C79,F$77*$D79*365*F40/1000,$D79*$C79*365*F40/1000)</f>
        <v>0</v>
      </c>
      <c r="G79" s="41">
        <f t="shared" ref="G79:AN79" si="29">IF(G$77&lt;=$C79,G$77*$D79*365*G40/1000,$D79*$C79*365*G40/1000)</f>
        <v>0</v>
      </c>
      <c r="H79" s="41">
        <f t="shared" si="29"/>
        <v>0</v>
      </c>
      <c r="I79" s="41">
        <f t="shared" si="29"/>
        <v>0</v>
      </c>
      <c r="J79" s="41">
        <f t="shared" si="29"/>
        <v>0</v>
      </c>
      <c r="K79" s="41">
        <f t="shared" si="29"/>
        <v>0</v>
      </c>
      <c r="L79" s="41">
        <f t="shared" si="29"/>
        <v>0</v>
      </c>
      <c r="M79" s="41">
        <f t="shared" si="29"/>
        <v>0</v>
      </c>
      <c r="N79" s="41">
        <f t="shared" si="29"/>
        <v>0</v>
      </c>
      <c r="O79" s="41">
        <f t="shared" si="29"/>
        <v>0</v>
      </c>
      <c r="P79" s="41">
        <f t="shared" si="29"/>
        <v>0</v>
      </c>
      <c r="Q79" s="41">
        <f t="shared" si="29"/>
        <v>0</v>
      </c>
      <c r="R79" s="41">
        <f t="shared" si="29"/>
        <v>0</v>
      </c>
      <c r="S79" s="41">
        <f t="shared" si="29"/>
        <v>0</v>
      </c>
      <c r="T79" s="41">
        <f t="shared" si="29"/>
        <v>0</v>
      </c>
      <c r="U79" s="41">
        <f t="shared" si="29"/>
        <v>0</v>
      </c>
      <c r="V79" s="41">
        <f t="shared" si="29"/>
        <v>36.313211250000009</v>
      </c>
      <c r="W79" s="41">
        <f t="shared" si="29"/>
        <v>69.140354220000006</v>
      </c>
      <c r="X79" s="41">
        <f t="shared" si="29"/>
        <v>70.523161304400006</v>
      </c>
      <c r="Y79" s="41">
        <f t="shared" si="29"/>
        <v>71.933624530488018</v>
      </c>
      <c r="Z79" s="41">
        <f t="shared" si="29"/>
        <v>73.372297021097765</v>
      </c>
      <c r="AA79" s="41">
        <f t="shared" si="29"/>
        <v>74.839742961519732</v>
      </c>
      <c r="AB79" s="41">
        <f t="shared" si="29"/>
        <v>76.336537820750124</v>
      </c>
      <c r="AC79" s="41">
        <f t="shared" si="29"/>
        <v>77.86326857716513</v>
      </c>
      <c r="AD79" s="41">
        <f t="shared" si="29"/>
        <v>79.420533948708425</v>
      </c>
      <c r="AE79" s="41">
        <f t="shared" si="29"/>
        <v>81.008944627682595</v>
      </c>
      <c r="AF79" s="41">
        <f t="shared" si="29"/>
        <v>82.629123520236249</v>
      </c>
      <c r="AG79" s="41">
        <f t="shared" si="29"/>
        <v>84.281705990640972</v>
      </c>
      <c r="AH79" s="41">
        <f t="shared" si="29"/>
        <v>85.967340110453804</v>
      </c>
      <c r="AI79" s="41">
        <f t="shared" si="29"/>
        <v>0</v>
      </c>
      <c r="AJ79" s="41">
        <f t="shared" si="29"/>
        <v>0</v>
      </c>
      <c r="AK79" s="41">
        <f t="shared" si="29"/>
        <v>0</v>
      </c>
      <c r="AL79" s="41">
        <f t="shared" si="29"/>
        <v>0</v>
      </c>
      <c r="AM79" s="41">
        <f t="shared" si="29"/>
        <v>0</v>
      </c>
      <c r="AN79" s="41">
        <f t="shared" si="29"/>
        <v>0</v>
      </c>
      <c r="AO79" s="27"/>
      <c r="AP79" s="28"/>
    </row>
    <row r="80" spans="1:42" s="26" customFormat="1" ht="15.75" customHeight="1" x14ac:dyDescent="0.25">
      <c r="A80"/>
      <c r="C80" s="210">
        <v>100</v>
      </c>
      <c r="D80" s="209">
        <v>7.4999999999999997E-2</v>
      </c>
      <c r="E80" s="85">
        <f>SUM(F80:AN80)</f>
        <v>1239.7662842811558</v>
      </c>
      <c r="F80" s="41">
        <f>IF(F$77&lt;=$C79,0,IF(F$77&lt;=$C80,(F$77-$C79)*$D80*365*F40/1000,($C80-$C79)*$D80*365*F40/1000))</f>
        <v>0</v>
      </c>
      <c r="G80" s="41">
        <f t="shared" ref="G80:AN80" si="30">IF(G$77&lt;=$C79,0,IF(G$77&lt;=$C80,(G$77-$C79)*$D80*365*G40/1000,($C80-$C79)*$D80*365*G40/1000))</f>
        <v>0</v>
      </c>
      <c r="H80" s="41">
        <f t="shared" si="30"/>
        <v>0</v>
      </c>
      <c r="I80" s="41">
        <f t="shared" si="30"/>
        <v>0</v>
      </c>
      <c r="J80" s="41">
        <f t="shared" si="30"/>
        <v>0</v>
      </c>
      <c r="K80" s="41">
        <f t="shared" si="30"/>
        <v>0</v>
      </c>
      <c r="L80" s="41">
        <f t="shared" si="30"/>
        <v>0</v>
      </c>
      <c r="M80" s="41">
        <f t="shared" si="30"/>
        <v>0</v>
      </c>
      <c r="N80" s="41">
        <f t="shared" si="30"/>
        <v>0</v>
      </c>
      <c r="O80" s="41">
        <f t="shared" si="30"/>
        <v>0</v>
      </c>
      <c r="P80" s="41">
        <f t="shared" si="30"/>
        <v>0</v>
      </c>
      <c r="Q80" s="41">
        <f t="shared" si="30"/>
        <v>0</v>
      </c>
      <c r="R80" s="41">
        <f t="shared" si="30"/>
        <v>0</v>
      </c>
      <c r="S80" s="41">
        <f t="shared" si="30"/>
        <v>0</v>
      </c>
      <c r="T80" s="41">
        <f t="shared" si="30"/>
        <v>0</v>
      </c>
      <c r="U80" s="41">
        <f t="shared" si="30"/>
        <v>0</v>
      </c>
      <c r="V80" s="41">
        <f t="shared" si="30"/>
        <v>0</v>
      </c>
      <c r="W80" s="41">
        <f t="shared" si="30"/>
        <v>103.71053133000001</v>
      </c>
      <c r="X80" s="41">
        <f t="shared" si="30"/>
        <v>105.78474195660002</v>
      </c>
      <c r="Y80" s="41">
        <f t="shared" si="30"/>
        <v>107.90043679573201</v>
      </c>
      <c r="Z80" s="41">
        <f t="shared" si="30"/>
        <v>110.05844553164664</v>
      </c>
      <c r="AA80" s="41">
        <f t="shared" si="30"/>
        <v>112.25961444227958</v>
      </c>
      <c r="AB80" s="41">
        <f t="shared" si="30"/>
        <v>114.50480673112519</v>
      </c>
      <c r="AC80" s="41">
        <f t="shared" si="30"/>
        <v>116.79490286574769</v>
      </c>
      <c r="AD80" s="41">
        <f t="shared" si="30"/>
        <v>119.13080092306264</v>
      </c>
      <c r="AE80" s="41">
        <f t="shared" si="30"/>
        <v>121.5134169415239</v>
      </c>
      <c r="AF80" s="41">
        <f t="shared" si="30"/>
        <v>117.47748963750448</v>
      </c>
      <c r="AG80" s="41">
        <f t="shared" si="30"/>
        <v>80.945523890852058</v>
      </c>
      <c r="AH80" s="41">
        <f t="shared" si="30"/>
        <v>29.685573235081662</v>
      </c>
      <c r="AI80" s="41">
        <f t="shared" si="30"/>
        <v>0</v>
      </c>
      <c r="AJ80" s="41">
        <f t="shared" si="30"/>
        <v>0</v>
      </c>
      <c r="AK80" s="41">
        <f t="shared" si="30"/>
        <v>0</v>
      </c>
      <c r="AL80" s="41">
        <f t="shared" si="30"/>
        <v>0</v>
      </c>
      <c r="AM80" s="41">
        <f t="shared" si="30"/>
        <v>0</v>
      </c>
      <c r="AN80" s="41">
        <f t="shared" si="30"/>
        <v>0</v>
      </c>
      <c r="AO80" s="32"/>
      <c r="AP80" s="28"/>
    </row>
    <row r="81" spans="1:42" s="26" customFormat="1" ht="15.75" customHeight="1" x14ac:dyDescent="0.25">
      <c r="A81"/>
      <c r="C81" s="210">
        <v>100000</v>
      </c>
      <c r="D81" s="209">
        <v>0.1</v>
      </c>
      <c r="E81" s="85">
        <f>SUM(F81:AN81)</f>
        <v>1102.6018156877285</v>
      </c>
      <c r="F81" s="41">
        <f>IF(F$77&lt;=$C80,0,(F$77-$C80)*$D81*365*F40/1000)</f>
        <v>0</v>
      </c>
      <c r="G81" s="41">
        <f t="shared" ref="G81:AN81" si="31">IF(G$77&lt;=$C80,0,(G$77-$C80)*$D81*365*G40/1000)</f>
        <v>0</v>
      </c>
      <c r="H81" s="41">
        <f t="shared" si="31"/>
        <v>0</v>
      </c>
      <c r="I81" s="41">
        <f t="shared" si="31"/>
        <v>0</v>
      </c>
      <c r="J81" s="41">
        <f t="shared" si="31"/>
        <v>0</v>
      </c>
      <c r="K81" s="41">
        <f t="shared" si="31"/>
        <v>0</v>
      </c>
      <c r="L81" s="41">
        <f t="shared" si="31"/>
        <v>0</v>
      </c>
      <c r="M81" s="41">
        <f t="shared" si="31"/>
        <v>0</v>
      </c>
      <c r="N81" s="41">
        <f t="shared" si="31"/>
        <v>0</v>
      </c>
      <c r="O81" s="41">
        <f t="shared" si="31"/>
        <v>0</v>
      </c>
      <c r="P81" s="41">
        <f t="shared" si="31"/>
        <v>0</v>
      </c>
      <c r="Q81" s="41">
        <f t="shared" si="31"/>
        <v>0</v>
      </c>
      <c r="R81" s="41">
        <f t="shared" si="31"/>
        <v>0</v>
      </c>
      <c r="S81" s="41">
        <f t="shared" si="31"/>
        <v>0</v>
      </c>
      <c r="T81" s="41">
        <f t="shared" si="31"/>
        <v>0</v>
      </c>
      <c r="U81" s="41">
        <f t="shared" si="31"/>
        <v>0</v>
      </c>
      <c r="V81" s="41">
        <f t="shared" si="31"/>
        <v>0</v>
      </c>
      <c r="W81" s="41">
        <f t="shared" si="31"/>
        <v>0</v>
      </c>
      <c r="X81" s="41">
        <f t="shared" si="31"/>
        <v>141.04632260880001</v>
      </c>
      <c r="Y81" s="41">
        <f t="shared" si="31"/>
        <v>143.86724906097604</v>
      </c>
      <c r="Z81" s="41">
        <f t="shared" si="31"/>
        <v>146.74459404219553</v>
      </c>
      <c r="AA81" s="41">
        <f t="shared" si="31"/>
        <v>149.67948592303946</v>
      </c>
      <c r="AB81" s="41">
        <f t="shared" si="31"/>
        <v>152.67307564150025</v>
      </c>
      <c r="AC81" s="41">
        <f t="shared" si="31"/>
        <v>155.72653715433026</v>
      </c>
      <c r="AD81" s="41">
        <f t="shared" si="31"/>
        <v>138.26887479488875</v>
      </c>
      <c r="AE81" s="41">
        <f t="shared" si="31"/>
        <v>74.595676461998323</v>
      </c>
      <c r="AF81" s="41">
        <f t="shared" si="31"/>
        <v>0</v>
      </c>
      <c r="AG81" s="41">
        <f t="shared" si="31"/>
        <v>0</v>
      </c>
      <c r="AH81" s="41">
        <f t="shared" si="31"/>
        <v>0</v>
      </c>
      <c r="AI81" s="41">
        <f t="shared" si="31"/>
        <v>0</v>
      </c>
      <c r="AJ81" s="41">
        <f t="shared" si="31"/>
        <v>0</v>
      </c>
      <c r="AK81" s="41">
        <f t="shared" si="31"/>
        <v>0</v>
      </c>
      <c r="AL81" s="41">
        <f t="shared" si="31"/>
        <v>0</v>
      </c>
      <c r="AM81" s="41">
        <f t="shared" si="31"/>
        <v>0</v>
      </c>
      <c r="AN81" s="41">
        <f t="shared" si="31"/>
        <v>0</v>
      </c>
      <c r="AO81" s="32"/>
      <c r="AP81" s="28" t="s">
        <v>216</v>
      </c>
    </row>
    <row r="82" spans="1:42" s="26" customFormat="1" ht="15.75" customHeight="1" x14ac:dyDescent="0.25">
      <c r="A82" s="13"/>
      <c r="C82" s="26" t="s">
        <v>218</v>
      </c>
      <c r="D82" s="93"/>
      <c r="E82" s="97">
        <f>SUM(F82:AN82)</f>
        <v>3305.9979458520279</v>
      </c>
      <c r="F82" s="42">
        <f t="shared" ref="F82:AN82" si="32">SUM(F79:F81)</f>
        <v>0</v>
      </c>
      <c r="G82" s="42">
        <f t="shared" si="32"/>
        <v>0</v>
      </c>
      <c r="H82" s="42">
        <f t="shared" si="32"/>
        <v>0</v>
      </c>
      <c r="I82" s="42">
        <f t="shared" si="32"/>
        <v>0</v>
      </c>
      <c r="J82" s="42">
        <f t="shared" si="32"/>
        <v>0</v>
      </c>
      <c r="K82" s="42">
        <f t="shared" si="32"/>
        <v>0</v>
      </c>
      <c r="L82" s="42">
        <f t="shared" si="32"/>
        <v>0</v>
      </c>
      <c r="M82" s="42">
        <f t="shared" si="32"/>
        <v>0</v>
      </c>
      <c r="N82" s="42">
        <f t="shared" si="32"/>
        <v>0</v>
      </c>
      <c r="O82" s="42">
        <f t="shared" si="32"/>
        <v>0</v>
      </c>
      <c r="P82" s="42">
        <f t="shared" si="32"/>
        <v>0</v>
      </c>
      <c r="Q82" s="42">
        <f t="shared" si="32"/>
        <v>0</v>
      </c>
      <c r="R82" s="42">
        <f t="shared" si="32"/>
        <v>0</v>
      </c>
      <c r="S82" s="42">
        <f t="shared" si="32"/>
        <v>0</v>
      </c>
      <c r="T82" s="42">
        <f t="shared" si="32"/>
        <v>0</v>
      </c>
      <c r="U82" s="42">
        <f t="shared" si="32"/>
        <v>0</v>
      </c>
      <c r="V82" s="42">
        <f t="shared" si="32"/>
        <v>36.313211250000009</v>
      </c>
      <c r="W82" s="42">
        <f t="shared" si="32"/>
        <v>172.85088555000002</v>
      </c>
      <c r="X82" s="42">
        <f t="shared" si="32"/>
        <v>317.35422586980008</v>
      </c>
      <c r="Y82" s="42">
        <f t="shared" si="32"/>
        <v>323.70131038719603</v>
      </c>
      <c r="Z82" s="42">
        <f t="shared" si="32"/>
        <v>330.17533659493995</v>
      </c>
      <c r="AA82" s="42">
        <f t="shared" si="32"/>
        <v>336.7788433268388</v>
      </c>
      <c r="AB82" s="42">
        <f t="shared" si="32"/>
        <v>343.51442019337554</v>
      </c>
      <c r="AC82" s="42">
        <f t="shared" si="32"/>
        <v>350.38470859724305</v>
      </c>
      <c r="AD82" s="42">
        <f t="shared" si="32"/>
        <v>336.82020966665982</v>
      </c>
      <c r="AE82" s="42">
        <f t="shared" si="32"/>
        <v>277.11803803120483</v>
      </c>
      <c r="AF82" s="42">
        <f t="shared" si="32"/>
        <v>200.10661315774072</v>
      </c>
      <c r="AG82" s="42">
        <f t="shared" si="32"/>
        <v>165.22722988149303</v>
      </c>
      <c r="AH82" s="42">
        <f t="shared" si="32"/>
        <v>115.65291334553547</v>
      </c>
      <c r="AI82" s="42">
        <f t="shared" si="32"/>
        <v>0</v>
      </c>
      <c r="AJ82" s="42">
        <f t="shared" si="32"/>
        <v>0</v>
      </c>
      <c r="AK82" s="42">
        <f t="shared" si="32"/>
        <v>0</v>
      </c>
      <c r="AL82" s="42">
        <f t="shared" si="32"/>
        <v>0</v>
      </c>
      <c r="AM82" s="42">
        <f t="shared" si="32"/>
        <v>0</v>
      </c>
      <c r="AN82" s="42">
        <f t="shared" si="32"/>
        <v>0</v>
      </c>
      <c r="AO82" s="27"/>
      <c r="AP82" s="28"/>
    </row>
    <row r="83" spans="1:42" s="43" customFormat="1" ht="15.75" customHeight="1" x14ac:dyDescent="0.25">
      <c r="A83" s="29"/>
      <c r="C83" s="43" t="s">
        <v>219</v>
      </c>
      <c r="D83" s="211"/>
      <c r="E83" s="200">
        <f>IF(E82=0,"n/a",+E82/E75)</f>
        <v>7.0597488569719841E-2</v>
      </c>
      <c r="F83" s="200" t="str">
        <f>IF(F82=0,"n/a",+F82/F75)</f>
        <v>n/a</v>
      </c>
      <c r="G83" s="200" t="str">
        <f t="shared" ref="G83:AN83" si="33">IF(G82=0,"n/a",+G82/G75)</f>
        <v>n/a</v>
      </c>
      <c r="H83" s="200" t="str">
        <f t="shared" si="33"/>
        <v>n/a</v>
      </c>
      <c r="I83" s="200" t="str">
        <f t="shared" si="33"/>
        <v>n/a</v>
      </c>
      <c r="J83" s="200" t="str">
        <f t="shared" si="33"/>
        <v>n/a</v>
      </c>
      <c r="K83" s="200" t="str">
        <f t="shared" si="33"/>
        <v>n/a</v>
      </c>
      <c r="L83" s="200" t="str">
        <f t="shared" si="33"/>
        <v>n/a</v>
      </c>
      <c r="M83" s="200" t="str">
        <f t="shared" si="33"/>
        <v>n/a</v>
      </c>
      <c r="N83" s="200" t="str">
        <f t="shared" si="33"/>
        <v>n/a</v>
      </c>
      <c r="O83" s="200" t="str">
        <f t="shared" si="33"/>
        <v>n/a</v>
      </c>
      <c r="P83" s="200" t="str">
        <f t="shared" si="33"/>
        <v>n/a</v>
      </c>
      <c r="Q83" s="200" t="str">
        <f t="shared" si="33"/>
        <v>n/a</v>
      </c>
      <c r="R83" s="200" t="str">
        <f t="shared" si="33"/>
        <v>n/a</v>
      </c>
      <c r="S83" s="200" t="str">
        <f t="shared" si="33"/>
        <v>n/a</v>
      </c>
      <c r="T83" s="200" t="str">
        <f t="shared" si="33"/>
        <v>n/a</v>
      </c>
      <c r="U83" s="200" t="str">
        <f t="shared" si="33"/>
        <v>n/a</v>
      </c>
      <c r="V83" s="200">
        <f t="shared" si="33"/>
        <v>5.0000000000000017E-2</v>
      </c>
      <c r="W83" s="200">
        <f t="shared" si="33"/>
        <v>6.2500000000000014E-2</v>
      </c>
      <c r="X83" s="200">
        <f t="shared" si="33"/>
        <v>7.5000000000000011E-2</v>
      </c>
      <c r="Y83" s="200">
        <f t="shared" si="33"/>
        <v>7.5000000000000011E-2</v>
      </c>
      <c r="Z83" s="200">
        <f t="shared" si="33"/>
        <v>7.5000000000000011E-2</v>
      </c>
      <c r="AA83" s="200">
        <f t="shared" si="33"/>
        <v>7.5000000000000011E-2</v>
      </c>
      <c r="AB83" s="200">
        <f t="shared" si="33"/>
        <v>7.4999999999999997E-2</v>
      </c>
      <c r="AC83" s="200">
        <f t="shared" si="33"/>
        <v>7.4999999999999997E-2</v>
      </c>
      <c r="AD83" s="200">
        <f t="shared" si="33"/>
        <v>7.3872017353579275E-2</v>
      </c>
      <c r="AE83" s="200">
        <f t="shared" si="33"/>
        <v>6.9517353579175822E-2</v>
      </c>
      <c r="AF83" s="200">
        <f t="shared" si="33"/>
        <v>6.21652015070214E-2</v>
      </c>
      <c r="AG83" s="200">
        <f t="shared" si="33"/>
        <v>5.9758676789587906E-2</v>
      </c>
      <c r="AH83" s="200">
        <f t="shared" si="33"/>
        <v>5.4678235719450546E-2</v>
      </c>
      <c r="AI83" s="200" t="str">
        <f t="shared" si="33"/>
        <v>n/a</v>
      </c>
      <c r="AJ83" s="200" t="str">
        <f t="shared" si="33"/>
        <v>n/a</v>
      </c>
      <c r="AK83" s="200" t="str">
        <f t="shared" si="33"/>
        <v>n/a</v>
      </c>
      <c r="AL83" s="200" t="str">
        <f t="shared" si="33"/>
        <v>n/a</v>
      </c>
      <c r="AM83" s="200" t="str">
        <f t="shared" si="33"/>
        <v>n/a</v>
      </c>
      <c r="AN83" s="200" t="str">
        <f t="shared" si="33"/>
        <v>n/a</v>
      </c>
      <c r="AO83" s="27"/>
      <c r="AP83" s="28"/>
    </row>
    <row r="84" spans="1:42" ht="15.75" customHeight="1" x14ac:dyDescent="0.25">
      <c r="C84" t="s">
        <v>27</v>
      </c>
      <c r="E84" s="98">
        <f>SUM(F84:AN84)</f>
        <v>43522.834252436856</v>
      </c>
      <c r="F84" s="42">
        <f>+F75-F82</f>
        <v>0</v>
      </c>
      <c r="G84" s="42">
        <f t="shared" ref="G84:AN84" si="34">+G75-G82</f>
        <v>0</v>
      </c>
      <c r="H84" s="42">
        <f t="shared" si="34"/>
        <v>0</v>
      </c>
      <c r="I84" s="42">
        <f t="shared" si="34"/>
        <v>0</v>
      </c>
      <c r="J84" s="42">
        <f t="shared" si="34"/>
        <v>0</v>
      </c>
      <c r="K84" s="42">
        <f t="shared" si="34"/>
        <v>0</v>
      </c>
      <c r="L84" s="42">
        <f t="shared" si="34"/>
        <v>0</v>
      </c>
      <c r="M84" s="42">
        <f t="shared" si="34"/>
        <v>0</v>
      </c>
      <c r="N84" s="42">
        <f t="shared" si="34"/>
        <v>0</v>
      </c>
      <c r="O84" s="42">
        <f t="shared" si="34"/>
        <v>0</v>
      </c>
      <c r="P84" s="42">
        <f t="shared" si="34"/>
        <v>0</v>
      </c>
      <c r="Q84" s="42">
        <f t="shared" si="34"/>
        <v>0</v>
      </c>
      <c r="R84" s="42">
        <f t="shared" si="34"/>
        <v>0</v>
      </c>
      <c r="S84" s="42">
        <f t="shared" si="34"/>
        <v>0</v>
      </c>
      <c r="T84" s="42">
        <f t="shared" si="34"/>
        <v>0</v>
      </c>
      <c r="U84" s="42">
        <f t="shared" si="34"/>
        <v>0</v>
      </c>
      <c r="V84" s="42">
        <f t="shared" si="34"/>
        <v>689.9510137499999</v>
      </c>
      <c r="W84" s="42">
        <f t="shared" si="34"/>
        <v>2592.7632832499999</v>
      </c>
      <c r="X84" s="42">
        <f t="shared" si="34"/>
        <v>3914.0354523942005</v>
      </c>
      <c r="Y84" s="42">
        <f t="shared" si="34"/>
        <v>3992.3161614420842</v>
      </c>
      <c r="Z84" s="42">
        <f t="shared" si="34"/>
        <v>4072.1624846709256</v>
      </c>
      <c r="AA84" s="42">
        <f t="shared" si="34"/>
        <v>4153.6057343643442</v>
      </c>
      <c r="AB84" s="42">
        <f t="shared" si="34"/>
        <v>4236.6778490516317</v>
      </c>
      <c r="AC84" s="42">
        <f t="shared" si="34"/>
        <v>4321.4114060326647</v>
      </c>
      <c r="AD84" s="42">
        <f t="shared" si="34"/>
        <v>4222.689896230564</v>
      </c>
      <c r="AE84" s="42">
        <f t="shared" si="34"/>
        <v>3709.1965116960819</v>
      </c>
      <c r="AF84" s="42">
        <f t="shared" si="34"/>
        <v>3018.8423857470434</v>
      </c>
      <c r="AG84" s="42">
        <f t="shared" si="34"/>
        <v>2599.6805418093536</v>
      </c>
      <c r="AH84" s="42">
        <f t="shared" si="34"/>
        <v>1999.5015319979625</v>
      </c>
      <c r="AI84" s="42">
        <f t="shared" si="34"/>
        <v>0</v>
      </c>
      <c r="AJ84" s="42">
        <f t="shared" si="34"/>
        <v>0</v>
      </c>
      <c r="AK84" s="42">
        <f t="shared" si="34"/>
        <v>0</v>
      </c>
      <c r="AL84" s="42">
        <f t="shared" si="34"/>
        <v>0</v>
      </c>
      <c r="AM84" s="42">
        <f t="shared" si="34"/>
        <v>0</v>
      </c>
      <c r="AN84" s="42">
        <f t="shared" si="34"/>
        <v>0</v>
      </c>
      <c r="AO84" s="47"/>
    </row>
    <row r="85" spans="1:42" ht="15.75" customHeight="1" x14ac:dyDescent="0.25">
      <c r="C85"/>
      <c r="E85" s="99"/>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47"/>
    </row>
    <row r="86" spans="1:42" s="26" customFormat="1" ht="15.75" customHeight="1" x14ac:dyDescent="0.25">
      <c r="A86" s="13" t="s">
        <v>264</v>
      </c>
      <c r="B86" s="13"/>
      <c r="D86" s="43"/>
      <c r="E86" s="99"/>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47"/>
      <c r="AP86" s="28"/>
    </row>
    <row r="87" spans="1:42" s="26" customFormat="1" ht="15.75" customHeight="1" x14ac:dyDescent="0.25">
      <c r="A87" s="13"/>
      <c r="B87" s="13"/>
      <c r="C87" s="26" t="s">
        <v>327</v>
      </c>
      <c r="D87" s="43"/>
      <c r="E87" s="99">
        <f t="shared" ref="E87:E94" si="35">SUM(F87:AN87)</f>
        <v>7.5530000000000008</v>
      </c>
      <c r="F87" s="37">
        <f>F54*Dashboard!$D$22*'Field Profiles'!$D$29</f>
        <v>4.16</v>
      </c>
      <c r="G87" s="37">
        <f>G54*Dashboard!$D$22*'Field Profiles'!$D$29</f>
        <v>0</v>
      </c>
      <c r="H87" s="37">
        <f>H54*Dashboard!$D$22*'Field Profiles'!$D$29</f>
        <v>0</v>
      </c>
      <c r="I87" s="37">
        <f>I54*Dashboard!$D$22*'Field Profiles'!$D$29</f>
        <v>0</v>
      </c>
      <c r="J87" s="37">
        <f>J54*Dashboard!$D$22*'Field Profiles'!$D$29</f>
        <v>0</v>
      </c>
      <c r="K87" s="37">
        <f>K54*Dashboard!$D$22*'Field Profiles'!$D$29</f>
        <v>0</v>
      </c>
      <c r="L87" s="37">
        <f>L54*Dashboard!$D$22*'Field Profiles'!$D$29</f>
        <v>0</v>
      </c>
      <c r="M87" s="37">
        <f>M54*Dashboard!$D$22*'Field Profiles'!$D$29</f>
        <v>0</v>
      </c>
      <c r="N87" s="37">
        <f>N54*Dashboard!$D$22*'Field Profiles'!$D$29</f>
        <v>3.3930000000000002</v>
      </c>
      <c r="O87" s="37">
        <f>O54*Dashboard!$D$22*'Field Profiles'!$D$29</f>
        <v>0</v>
      </c>
      <c r="P87" s="37">
        <f>P54*Dashboard!$D$22*'Field Profiles'!$D$29</f>
        <v>0</v>
      </c>
      <c r="Q87" s="37">
        <f>Q54*Dashboard!$D$22*'Field Profiles'!$D$29</f>
        <v>0</v>
      </c>
      <c r="R87" s="37">
        <f>R54*Dashboard!$D$22*'Field Profiles'!$D$29</f>
        <v>0</v>
      </c>
      <c r="S87" s="37">
        <f>S54*Dashboard!$D$22*'Field Profiles'!$D$29</f>
        <v>0</v>
      </c>
      <c r="T87" s="37">
        <f>T54*Dashboard!$D$22*'Field Profiles'!$D$29</f>
        <v>0</v>
      </c>
      <c r="U87" s="37">
        <f>U54*Dashboard!$D$22*'Field Profiles'!$D$29</f>
        <v>0</v>
      </c>
      <c r="V87" s="37">
        <f>V54*Dashboard!$D$22*'Field Profiles'!$D$29</f>
        <v>0</v>
      </c>
      <c r="W87" s="37">
        <f>W54*Dashboard!$D$22*'Field Profiles'!$D$29</f>
        <v>0</v>
      </c>
      <c r="X87" s="37">
        <f>X54*Dashboard!$D$22*'Field Profiles'!$D$29</f>
        <v>0</v>
      </c>
      <c r="Y87" s="37">
        <f>Y54*Dashboard!$D$22*'Field Profiles'!$D$29</f>
        <v>0</v>
      </c>
      <c r="Z87" s="37">
        <f>Z54*Dashboard!$D$22*'Field Profiles'!$D$29</f>
        <v>0</v>
      </c>
      <c r="AA87" s="37">
        <f>AA54*Dashboard!$D$22*'Field Profiles'!$D$29</f>
        <v>0</v>
      </c>
      <c r="AB87" s="37">
        <f>AB54*Dashboard!$D$22*'Field Profiles'!$D$29</f>
        <v>0</v>
      </c>
      <c r="AC87" s="37">
        <f>AC54*Dashboard!$D$22*'Field Profiles'!$D$29</f>
        <v>0</v>
      </c>
      <c r="AD87" s="37">
        <f>AD54*Dashboard!$D$22*'Field Profiles'!$D$29</f>
        <v>0</v>
      </c>
      <c r="AE87" s="37">
        <f>AE54*Dashboard!$D$22*'Field Profiles'!$D$29</f>
        <v>0</v>
      </c>
      <c r="AF87" s="37">
        <f>AF54*Dashboard!$D$22*'Field Profiles'!$D$29</f>
        <v>0</v>
      </c>
      <c r="AG87" s="37">
        <f>AG54*Dashboard!$D$22*'Field Profiles'!$D$29</f>
        <v>0</v>
      </c>
      <c r="AH87" s="37">
        <f>AH54*Dashboard!$D$22*'Field Profiles'!$D$29</f>
        <v>0</v>
      </c>
      <c r="AI87" s="37">
        <f>AI54*Dashboard!$D$22*'Field Profiles'!$D$29</f>
        <v>0</v>
      </c>
      <c r="AJ87" s="37">
        <f>AJ54*Dashboard!$D$22*'Field Profiles'!$D$29</f>
        <v>0</v>
      </c>
      <c r="AK87" s="37">
        <f>AK54*Dashboard!$D$22*'Field Profiles'!$D$29</f>
        <v>0</v>
      </c>
      <c r="AL87" s="37">
        <f>AL54*Dashboard!$D$22*'Field Profiles'!$D$29</f>
        <v>0</v>
      </c>
      <c r="AM87" s="37">
        <f>AM54*Dashboard!$D$22*'Field Profiles'!$D$29</f>
        <v>0</v>
      </c>
      <c r="AN87" s="37">
        <f>AN54*Dashboard!$D$22*'Field Profiles'!$D$29</f>
        <v>0</v>
      </c>
      <c r="AO87" s="47"/>
      <c r="AP87" s="28"/>
    </row>
    <row r="88" spans="1:42" s="26" customFormat="1" ht="15.75" customHeight="1" x14ac:dyDescent="0.25">
      <c r="A88" s="13"/>
      <c r="B88" s="13"/>
      <c r="C88" s="26" t="s">
        <v>328</v>
      </c>
      <c r="D88" s="43"/>
      <c r="E88" s="99">
        <f t="shared" si="35"/>
        <v>147.05753775281474</v>
      </c>
      <c r="F88" s="37">
        <f>F55*Dashboard!$D$22*'Field Profiles'!$D$29</f>
        <v>0</v>
      </c>
      <c r="G88" s="37">
        <f>G55*Dashboard!$D$22*'Field Profiles'!$D$29</f>
        <v>0</v>
      </c>
      <c r="H88" s="37">
        <f>H55*Dashboard!$D$22*'Field Profiles'!$D$29</f>
        <v>0</v>
      </c>
      <c r="I88" s="37">
        <f>I55*Dashboard!$D$22*'Field Profiles'!$D$29</f>
        <v>0</v>
      </c>
      <c r="J88" s="37">
        <f>J55*Dashboard!$D$22*'Field Profiles'!$D$29</f>
        <v>0</v>
      </c>
      <c r="K88" s="37">
        <f>K55*Dashboard!$D$22*'Field Profiles'!$D$29</f>
        <v>0</v>
      </c>
      <c r="L88" s="37">
        <f>L55*Dashboard!$D$22*'Field Profiles'!$D$29</f>
        <v>0</v>
      </c>
      <c r="M88" s="37">
        <f>M55*Dashboard!$D$22*'Field Profiles'!$D$29</f>
        <v>0</v>
      </c>
      <c r="N88" s="37">
        <f>N55*Dashboard!$D$22*'Field Profiles'!$D$29</f>
        <v>0</v>
      </c>
      <c r="O88" s="37">
        <f>O55*Dashboard!$D$22*'Field Profiles'!$D$29</f>
        <v>0</v>
      </c>
      <c r="P88" s="37">
        <f>P55*Dashboard!$D$22*'Field Profiles'!$D$29</f>
        <v>0</v>
      </c>
      <c r="Q88" s="37">
        <f>Q55*Dashboard!$D$22*'Field Profiles'!$D$29</f>
        <v>0</v>
      </c>
      <c r="R88" s="37">
        <f>R55*Dashboard!$D$22*'Field Profiles'!$D$29</f>
        <v>0</v>
      </c>
      <c r="S88" s="37">
        <f>S55*Dashboard!$D$22*'Field Profiles'!$D$29</f>
        <v>16.251715999999998</v>
      </c>
      <c r="T88" s="37">
        <f>T55*Dashboard!$D$22*'Field Profiles'!$D$29</f>
        <v>57.381058799999998</v>
      </c>
      <c r="U88" s="37">
        <f>U55*Dashboard!$D$22*'Field Profiles'!$D$29</f>
        <v>45.522306647999997</v>
      </c>
      <c r="V88" s="37">
        <f>V55*Dashboard!$D$22*'Field Profiles'!$D$29</f>
        <v>9.2865505561919992</v>
      </c>
      <c r="W88" s="37">
        <f>W55*Dashboard!$D$22*'Field Profiles'!$D$29</f>
        <v>0</v>
      </c>
      <c r="X88" s="37">
        <f>X55*Dashboard!$D$22*'Field Profiles'!$D$29</f>
        <v>0</v>
      </c>
      <c r="Y88" s="37">
        <f>Y55*Dashboard!$D$22*'Field Profiles'!$D$29</f>
        <v>0</v>
      </c>
      <c r="Z88" s="37">
        <f>Z55*Dashboard!$D$22*'Field Profiles'!$D$29</f>
        <v>2.3554700184711921</v>
      </c>
      <c r="AA88" s="37">
        <f>AA55*Dashboard!$D$22*'Field Profiles'!$D$29</f>
        <v>8.3166210652175199</v>
      </c>
      <c r="AB88" s="37">
        <f>AB55*Dashboard!$D$22*'Field Profiles'!$D$29</f>
        <v>6.5978527117392316</v>
      </c>
      <c r="AC88" s="37">
        <f>AC55*Dashboard!$D$22*'Field Profiles'!$D$29</f>
        <v>1.3459619531948033</v>
      </c>
      <c r="AD88" s="37">
        <f>AD55*Dashboard!$D$22*'Field Profiles'!$D$29</f>
        <v>0</v>
      </c>
      <c r="AE88" s="37">
        <f>AE55*Dashboard!$D$22*'Field Profiles'!$D$29</f>
        <v>0</v>
      </c>
      <c r="AF88" s="37">
        <f>AF55*Dashboard!$D$22*'Field Profiles'!$D$29</f>
        <v>0</v>
      </c>
      <c r="AG88" s="37">
        <f>AG55*Dashboard!$D$22*'Field Profiles'!$D$29</f>
        <v>0</v>
      </c>
      <c r="AH88" s="37">
        <f>AH55*Dashboard!$D$22*'Field Profiles'!$D$29</f>
        <v>0</v>
      </c>
      <c r="AI88" s="37">
        <f>AI55*Dashboard!$D$22*'Field Profiles'!$D$29</f>
        <v>0</v>
      </c>
      <c r="AJ88" s="37">
        <f>AJ55*Dashboard!$D$22*'Field Profiles'!$D$29</f>
        <v>0</v>
      </c>
      <c r="AK88" s="37">
        <f>AK55*Dashboard!$D$22*'Field Profiles'!$D$29</f>
        <v>0</v>
      </c>
      <c r="AL88" s="37">
        <f>AL55*Dashboard!$D$22*'Field Profiles'!$D$29</f>
        <v>0</v>
      </c>
      <c r="AM88" s="37">
        <f>AM55*Dashboard!$D$22*'Field Profiles'!$D$29</f>
        <v>0</v>
      </c>
      <c r="AN88" s="37">
        <f>AN55*Dashboard!$D$22*'Field Profiles'!$D$29</f>
        <v>0</v>
      </c>
      <c r="AO88" s="47"/>
      <c r="AP88" s="28"/>
    </row>
    <row r="89" spans="1:42" s="26" customFormat="1" ht="15.75" customHeight="1" x14ac:dyDescent="0.25">
      <c r="A89" s="13"/>
      <c r="B89" s="13"/>
      <c r="C89" s="26" t="s">
        <v>329</v>
      </c>
      <c r="D89" s="43"/>
      <c r="E89" s="99">
        <f t="shared" si="35"/>
        <v>274.15378936259469</v>
      </c>
      <c r="F89" s="37">
        <f>F56*Dashboard!$D$22*'Field Profiles'!$D$30</f>
        <v>0</v>
      </c>
      <c r="G89" s="37">
        <f>G56*Dashboard!$D$22*'Field Profiles'!$D$30</f>
        <v>0</v>
      </c>
      <c r="H89" s="37">
        <f>H56*Dashboard!$D$22*'Field Profiles'!$D$30</f>
        <v>0</v>
      </c>
      <c r="I89" s="37">
        <f>I56*Dashboard!$D$22*'Field Profiles'!$D$30</f>
        <v>0</v>
      </c>
      <c r="J89" s="37">
        <f>J56*Dashboard!$D$22*'Field Profiles'!$D$30</f>
        <v>0</v>
      </c>
      <c r="K89" s="37">
        <f>K56*Dashboard!$D$22*'Field Profiles'!$D$30</f>
        <v>0</v>
      </c>
      <c r="L89" s="37">
        <f>L56*Dashboard!$D$22*'Field Profiles'!$D$30</f>
        <v>0</v>
      </c>
      <c r="M89" s="37">
        <f>M56*Dashboard!$D$22*'Field Profiles'!$D$30</f>
        <v>0</v>
      </c>
      <c r="N89" s="37">
        <f>N56*Dashboard!$D$22*'Field Profiles'!$D$30</f>
        <v>0</v>
      </c>
      <c r="O89" s="37">
        <f>O56*Dashboard!$D$22*'Field Profiles'!$D$30</f>
        <v>0</v>
      </c>
      <c r="P89" s="37">
        <f>P56*Dashboard!$D$22*'Field Profiles'!$D$30</f>
        <v>0</v>
      </c>
      <c r="Q89" s="37">
        <f>Q56*Dashboard!$D$22*'Field Profiles'!$D$30</f>
        <v>0</v>
      </c>
      <c r="R89" s="37">
        <f>R56*Dashboard!$D$22*'Field Profiles'!$D$30</f>
        <v>0</v>
      </c>
      <c r="S89" s="37">
        <f>S56*Dashboard!$D$22*'Field Profiles'!$D$30</f>
        <v>0</v>
      </c>
      <c r="T89" s="37">
        <f>T56*Dashboard!$D$22*'Field Profiles'!$D$30</f>
        <v>0</v>
      </c>
      <c r="U89" s="37">
        <f>U56*Dashboard!$D$22*'Field Profiles'!$D$30</f>
        <v>0</v>
      </c>
      <c r="V89" s="37">
        <f>V56*Dashboard!$D$22*'Field Profiles'!$D$30</f>
        <v>18.674904510083071</v>
      </c>
      <c r="W89" s="37">
        <f>W56*Dashboard!$D$22*'Field Profiles'!$D$30</f>
        <v>19.048402600284735</v>
      </c>
      <c r="X89" s="37">
        <f>X56*Dashboard!$D$22*'Field Profiles'!$D$30</f>
        <v>19.42937065229043</v>
      </c>
      <c r="Y89" s="37">
        <f>Y56*Dashboard!$D$22*'Field Profiles'!$D$30</f>
        <v>19.817958065336242</v>
      </c>
      <c r="Z89" s="37">
        <f>Z56*Dashboard!$D$22*'Field Profiles'!$D$30</f>
        <v>20.214317226642965</v>
      </c>
      <c r="AA89" s="37">
        <f>AA56*Dashboard!$D$22*'Field Profiles'!$D$30</f>
        <v>20.618603571175825</v>
      </c>
      <c r="AB89" s="37">
        <f>AB56*Dashboard!$D$22*'Field Profiles'!$D$30</f>
        <v>21.030975642599341</v>
      </c>
      <c r="AC89" s="37">
        <f>AC56*Dashboard!$D$22*'Field Profiles'!$D$30</f>
        <v>21.451595155451333</v>
      </c>
      <c r="AD89" s="37">
        <f>AD56*Dashboard!$D$22*'Field Profiles'!$D$30</f>
        <v>21.880627058560357</v>
      </c>
      <c r="AE89" s="37">
        <f>AE56*Dashboard!$D$22*'Field Profiles'!$D$30</f>
        <v>22.318239599731562</v>
      </c>
      <c r="AF89" s="37">
        <f>AF56*Dashboard!$D$22*'Field Profiles'!$D$30</f>
        <v>22.764604391726195</v>
      </c>
      <c r="AG89" s="37">
        <f>AG56*Dashboard!$D$22*'Field Profiles'!$D$30</f>
        <v>23.21989647956072</v>
      </c>
      <c r="AH89" s="37">
        <f>AH56*Dashboard!$D$22*'Field Profiles'!$D$30</f>
        <v>23.684294409151939</v>
      </c>
      <c r="AI89" s="37">
        <f>AI56*Dashboard!$D$22*'Field Profiles'!$D$30</f>
        <v>0</v>
      </c>
      <c r="AJ89" s="37">
        <f>AJ56*Dashboard!$D$22*'Field Profiles'!$D$30</f>
        <v>0</v>
      </c>
      <c r="AK89" s="37">
        <f>AK56*Dashboard!$D$22*'Field Profiles'!$D$30</f>
        <v>0</v>
      </c>
      <c r="AL89" s="37">
        <f>AL56*Dashboard!$D$22*'Field Profiles'!$D$30</f>
        <v>0</v>
      </c>
      <c r="AM89" s="37">
        <f>AM56*Dashboard!$D$22*'Field Profiles'!$D$30</f>
        <v>0</v>
      </c>
      <c r="AN89" s="37">
        <f>AN56*Dashboard!$D$22*'Field Profiles'!$D$30</f>
        <v>0</v>
      </c>
      <c r="AO89" s="47"/>
      <c r="AP89" s="28"/>
    </row>
    <row r="90" spans="1:42" s="26" customFormat="1" ht="15.75" customHeight="1" x14ac:dyDescent="0.25">
      <c r="A90" s="13"/>
      <c r="B90" s="13"/>
      <c r="C90" s="26" t="s">
        <v>330</v>
      </c>
      <c r="D90" s="43"/>
      <c r="E90" s="99">
        <f t="shared" si="35"/>
        <v>17.43</v>
      </c>
      <c r="F90" s="37">
        <f>F54*Dashboard!$D$23</f>
        <v>9.6</v>
      </c>
      <c r="G90" s="37">
        <f>G54*Dashboard!$D$23</f>
        <v>0</v>
      </c>
      <c r="H90" s="37">
        <f>H54*Dashboard!$D$23</f>
        <v>0</v>
      </c>
      <c r="I90" s="37">
        <f>I54*Dashboard!$D$23</f>
        <v>0</v>
      </c>
      <c r="J90" s="37">
        <f>J54*Dashboard!$D$23</f>
        <v>0</v>
      </c>
      <c r="K90" s="37">
        <f>K54*Dashboard!$D$23</f>
        <v>0</v>
      </c>
      <c r="L90" s="37">
        <f>L54*Dashboard!$D$23</f>
        <v>0</v>
      </c>
      <c r="M90" s="37">
        <f>M54*Dashboard!$D$23</f>
        <v>0</v>
      </c>
      <c r="N90" s="37">
        <f>N54*Dashboard!$D$23</f>
        <v>7.83</v>
      </c>
      <c r="O90" s="37">
        <f>O54*Dashboard!$D$23</f>
        <v>0</v>
      </c>
      <c r="P90" s="37">
        <f>P54*Dashboard!$D$23</f>
        <v>0</v>
      </c>
      <c r="Q90" s="37">
        <f>Q54*Dashboard!$D$23</f>
        <v>0</v>
      </c>
      <c r="R90" s="37">
        <f>R54*Dashboard!$D$23</f>
        <v>0</v>
      </c>
      <c r="S90" s="37">
        <f>S54*Dashboard!$D$23</f>
        <v>0</v>
      </c>
      <c r="T90" s="37">
        <f>T54*Dashboard!$D$23</f>
        <v>0</v>
      </c>
      <c r="U90" s="37">
        <f>U54*Dashboard!$D$23</f>
        <v>0</v>
      </c>
      <c r="V90" s="37">
        <f>V54*Dashboard!$D$23</f>
        <v>0</v>
      </c>
      <c r="W90" s="37">
        <f>W54*Dashboard!$D$23</f>
        <v>0</v>
      </c>
      <c r="X90" s="37">
        <f>X54*Dashboard!$D$23</f>
        <v>0</v>
      </c>
      <c r="Y90" s="37">
        <f>Y54*Dashboard!$D$23</f>
        <v>0</v>
      </c>
      <c r="Z90" s="37">
        <f>Z54*Dashboard!$D$23</f>
        <v>0</v>
      </c>
      <c r="AA90" s="37">
        <f>AA54*Dashboard!$D$23</f>
        <v>0</v>
      </c>
      <c r="AB90" s="37">
        <f>AB54*Dashboard!$D$23</f>
        <v>0</v>
      </c>
      <c r="AC90" s="37">
        <f>AC54*Dashboard!$D$23</f>
        <v>0</v>
      </c>
      <c r="AD90" s="37">
        <f>AD54*Dashboard!$D$23</f>
        <v>0</v>
      </c>
      <c r="AE90" s="37">
        <f>AE54*Dashboard!$D$23</f>
        <v>0</v>
      </c>
      <c r="AF90" s="37">
        <f>AF54*Dashboard!$D$23</f>
        <v>0</v>
      </c>
      <c r="AG90" s="37">
        <f>AG54*Dashboard!$D$23</f>
        <v>0</v>
      </c>
      <c r="AH90" s="37">
        <f>AH54*Dashboard!$D$23</f>
        <v>0</v>
      </c>
      <c r="AI90" s="37">
        <f>AI54*Dashboard!$D$23</f>
        <v>0</v>
      </c>
      <c r="AJ90" s="37">
        <f>AJ54*Dashboard!$D$23</f>
        <v>0</v>
      </c>
      <c r="AK90" s="37">
        <f>AK54*Dashboard!$D$23</f>
        <v>0</v>
      </c>
      <c r="AL90" s="37">
        <f>AL54*Dashboard!$D$23</f>
        <v>0</v>
      </c>
      <c r="AM90" s="37">
        <f>AM54*Dashboard!$D$23</f>
        <v>0</v>
      </c>
      <c r="AN90" s="37">
        <f>AN54*Dashboard!$D$23</f>
        <v>0</v>
      </c>
      <c r="AO90" s="47"/>
      <c r="AP90" s="28"/>
    </row>
    <row r="91" spans="1:42" s="26" customFormat="1" ht="15.75" customHeight="1" x14ac:dyDescent="0.25">
      <c r="A91" s="13"/>
      <c r="B91" s="13"/>
      <c r="C91" s="26" t="s">
        <v>331</v>
      </c>
      <c r="D91" s="43"/>
      <c r="E91" s="99">
        <f t="shared" si="35"/>
        <v>339.36354866034162</v>
      </c>
      <c r="F91" s="37">
        <f>F55*Dashboard!$D$23</f>
        <v>0</v>
      </c>
      <c r="G91" s="37">
        <f>G55*Dashboard!$D$23</f>
        <v>0</v>
      </c>
      <c r="H91" s="37">
        <f>H55*Dashboard!$D$23</f>
        <v>0</v>
      </c>
      <c r="I91" s="37">
        <f>I55*Dashboard!$D$23</f>
        <v>0</v>
      </c>
      <c r="J91" s="37">
        <f>J55*Dashboard!$D$23</f>
        <v>0</v>
      </c>
      <c r="K91" s="37">
        <f>K55*Dashboard!$D$23</f>
        <v>0</v>
      </c>
      <c r="L91" s="37">
        <f>L55*Dashboard!$D$23</f>
        <v>0</v>
      </c>
      <c r="M91" s="37">
        <f>M55*Dashboard!$D$23</f>
        <v>0</v>
      </c>
      <c r="N91" s="37">
        <f>N55*Dashboard!$D$23</f>
        <v>0</v>
      </c>
      <c r="O91" s="37">
        <f>O55*Dashboard!$D$23</f>
        <v>0</v>
      </c>
      <c r="P91" s="37">
        <f>P55*Dashboard!$D$23</f>
        <v>0</v>
      </c>
      <c r="Q91" s="37">
        <f>Q55*Dashboard!$D$23</f>
        <v>0</v>
      </c>
      <c r="R91" s="37">
        <f>R55*Dashboard!$D$23</f>
        <v>0</v>
      </c>
      <c r="S91" s="37">
        <f>S55*Dashboard!$D$23</f>
        <v>37.503959999999992</v>
      </c>
      <c r="T91" s="37">
        <f>T55*Dashboard!$D$23</f>
        <v>132.41782799999996</v>
      </c>
      <c r="U91" s="37">
        <f>U55*Dashboard!$D$23</f>
        <v>105.05147687999997</v>
      </c>
      <c r="V91" s="37">
        <f>V55*Dashboard!$D$23</f>
        <v>21.430501283519995</v>
      </c>
      <c r="W91" s="37">
        <f>W55*Dashboard!$D$23</f>
        <v>0</v>
      </c>
      <c r="X91" s="37">
        <f>X55*Dashboard!$D$23</f>
        <v>0</v>
      </c>
      <c r="Y91" s="37">
        <f>Y55*Dashboard!$D$23</f>
        <v>0</v>
      </c>
      <c r="Z91" s="37">
        <f>Z55*Dashboard!$D$23</f>
        <v>5.435700042625828</v>
      </c>
      <c r="AA91" s="37">
        <f>AA55*Dashboard!$D$23</f>
        <v>19.192202458194274</v>
      </c>
      <c r="AB91" s="37">
        <f>AB55*Dashboard!$D$23</f>
        <v>15.225813950167455</v>
      </c>
      <c r="AC91" s="37">
        <f>AC55*Dashboard!$D$23</f>
        <v>3.1060660458341607</v>
      </c>
      <c r="AD91" s="37">
        <f>AD55*Dashboard!$D$23</f>
        <v>0</v>
      </c>
      <c r="AE91" s="37">
        <f>AE55*Dashboard!$D$23</f>
        <v>0</v>
      </c>
      <c r="AF91" s="37">
        <f>AF55*Dashboard!$D$23</f>
        <v>0</v>
      </c>
      <c r="AG91" s="37">
        <f>AG55*Dashboard!$D$23</f>
        <v>0</v>
      </c>
      <c r="AH91" s="37">
        <f>AH55*Dashboard!$D$23</f>
        <v>0</v>
      </c>
      <c r="AI91" s="37">
        <f>AI55*Dashboard!$D$23</f>
        <v>0</v>
      </c>
      <c r="AJ91" s="37">
        <f>AJ55*Dashboard!$D$23</f>
        <v>0</v>
      </c>
      <c r="AK91" s="37">
        <f>AK55*Dashboard!$D$23</f>
        <v>0</v>
      </c>
      <c r="AL91" s="37">
        <f>AL55*Dashboard!$D$23</f>
        <v>0</v>
      </c>
      <c r="AM91" s="37">
        <f>AM55*Dashboard!$D$23</f>
        <v>0</v>
      </c>
      <c r="AN91" s="37">
        <f>AN55*Dashboard!$D$23</f>
        <v>0</v>
      </c>
      <c r="AO91" s="47"/>
      <c r="AP91" s="28"/>
    </row>
    <row r="92" spans="1:42" s="26" customFormat="1" ht="15.75" customHeight="1" x14ac:dyDescent="0.25">
      <c r="A92" s="13"/>
      <c r="B92" s="13"/>
      <c r="C92" s="26" t="s">
        <v>332</v>
      </c>
      <c r="D92" s="43"/>
      <c r="E92" s="305">
        <f t="shared" si="35"/>
        <v>300.85463853233989</v>
      </c>
      <c r="F92" s="45">
        <f>F56*Dashboard!$D$23</f>
        <v>0</v>
      </c>
      <c r="G92" s="45">
        <f>G56*Dashboard!$D$23</f>
        <v>0</v>
      </c>
      <c r="H92" s="45">
        <f>H56*Dashboard!$D$23</f>
        <v>0</v>
      </c>
      <c r="I92" s="45">
        <f>I56*Dashboard!$D$23</f>
        <v>0</v>
      </c>
      <c r="J92" s="45">
        <f>J56*Dashboard!$D$23</f>
        <v>0</v>
      </c>
      <c r="K92" s="45">
        <f>K56*Dashboard!$D$23</f>
        <v>0</v>
      </c>
      <c r="L92" s="45">
        <f>L56*Dashboard!$D$23</f>
        <v>0</v>
      </c>
      <c r="M92" s="45">
        <f>M56*Dashboard!$D$23</f>
        <v>0</v>
      </c>
      <c r="N92" s="45">
        <f>N56*Dashboard!$D$23</f>
        <v>0</v>
      </c>
      <c r="O92" s="45">
        <f>O56*Dashboard!$D$23</f>
        <v>0</v>
      </c>
      <c r="P92" s="45">
        <f>P56*Dashboard!$D$23</f>
        <v>0</v>
      </c>
      <c r="Q92" s="45">
        <f>Q56*Dashboard!$D$23</f>
        <v>0</v>
      </c>
      <c r="R92" s="45">
        <f>R56*Dashboard!$D$23</f>
        <v>0</v>
      </c>
      <c r="S92" s="45">
        <f>S56*Dashboard!$D$23</f>
        <v>0</v>
      </c>
      <c r="T92" s="45">
        <f>T56*Dashboard!$D$23</f>
        <v>0</v>
      </c>
      <c r="U92" s="45">
        <f>U56*Dashboard!$D$23</f>
        <v>0</v>
      </c>
      <c r="V92" s="45">
        <f>V56*Dashboard!$D$23</f>
        <v>20.493722370461533</v>
      </c>
      <c r="W92" s="45">
        <f>W56*Dashboard!$D$23</f>
        <v>20.903596817870767</v>
      </c>
      <c r="X92" s="45">
        <f>X56*Dashboard!$D$23</f>
        <v>21.321668754228181</v>
      </c>
      <c r="Y92" s="45">
        <f>Y56*Dashboard!$D$23</f>
        <v>21.748102129312748</v>
      </c>
      <c r="Z92" s="45">
        <f>Z56*Dashboard!$D$23</f>
        <v>22.183064171899002</v>
      </c>
      <c r="AA92" s="45">
        <f>AA56*Dashboard!$D$23</f>
        <v>22.626725455336985</v>
      </c>
      <c r="AB92" s="45">
        <f>AB56*Dashboard!$D$23</f>
        <v>23.079259964443722</v>
      </c>
      <c r="AC92" s="45">
        <f>AC56*Dashboard!$D$23</f>
        <v>23.540845163732598</v>
      </c>
      <c r="AD92" s="45">
        <f>AD56*Dashboard!$D$23</f>
        <v>24.011662067007251</v>
      </c>
      <c r="AE92" s="45">
        <f>AE56*Dashboard!$D$23</f>
        <v>24.491895308347395</v>
      </c>
      <c r="AF92" s="45">
        <f>AF56*Dashboard!$D$23</f>
        <v>24.981733214514339</v>
      </c>
      <c r="AG92" s="45">
        <f>AG56*Dashboard!$D$23</f>
        <v>25.48136787880463</v>
      </c>
      <c r="AH92" s="45">
        <f>AH56*Dashboard!$D$23</f>
        <v>25.990995236380726</v>
      </c>
      <c r="AI92" s="45">
        <f>AI56*Dashboard!$D$23</f>
        <v>0</v>
      </c>
      <c r="AJ92" s="45">
        <f>AJ56*Dashboard!$D$23</f>
        <v>0</v>
      </c>
      <c r="AK92" s="45">
        <f>AK56*Dashboard!$D$23</f>
        <v>0</v>
      </c>
      <c r="AL92" s="45">
        <f>AL56*Dashboard!$D$23</f>
        <v>0</v>
      </c>
      <c r="AM92" s="45">
        <f>AM56*Dashboard!$D$23</f>
        <v>0</v>
      </c>
      <c r="AN92" s="45">
        <f>AN56*Dashboard!$D$23</f>
        <v>0</v>
      </c>
      <c r="AO92" s="47"/>
      <c r="AP92" s="28"/>
    </row>
    <row r="93" spans="1:42" s="26" customFormat="1" ht="15.75" customHeight="1" x14ac:dyDescent="0.25">
      <c r="A93" s="13"/>
      <c r="B93" s="13"/>
      <c r="C93" s="26" t="s">
        <v>265</v>
      </c>
      <c r="D93" s="43"/>
      <c r="E93" s="99">
        <f t="shared" si="35"/>
        <v>428.7643271154094</v>
      </c>
      <c r="F93" s="37">
        <f>SUM(F54:F55)*Dashboard!$D$22*'Field Profiles'!$D$29+F56*Dashboard!$D$22*'Field Profiles'!$D$30</f>
        <v>4.16</v>
      </c>
      <c r="G93" s="37">
        <f>SUM(G54:G55)*Dashboard!$D$22*'Field Profiles'!$D$29+G56*Dashboard!$D$22*'Field Profiles'!$D$30</f>
        <v>0</v>
      </c>
      <c r="H93" s="37">
        <f>SUM(H54:H55)*Dashboard!$D$22*'Field Profiles'!$D$29+H56*Dashboard!$D$22*'Field Profiles'!$D$30</f>
        <v>0</v>
      </c>
      <c r="I93" s="37">
        <f>SUM(I54:I55)*Dashboard!$D$22*'Field Profiles'!$D$29+I56*Dashboard!$D$22*'Field Profiles'!$D$30</f>
        <v>0</v>
      </c>
      <c r="J93" s="37">
        <f>SUM(J54:J55)*Dashboard!$D$22*'Field Profiles'!$D$29+J56*Dashboard!$D$22*'Field Profiles'!$D$30</f>
        <v>0</v>
      </c>
      <c r="K93" s="37">
        <f>SUM(K54:K55)*Dashboard!$D$22*'Field Profiles'!$D$29+K56*Dashboard!$D$22*'Field Profiles'!$D$30</f>
        <v>0</v>
      </c>
      <c r="L93" s="37">
        <f>SUM(L54:L55)*Dashboard!$D$22*'Field Profiles'!$D$29+L56*Dashboard!$D$22*'Field Profiles'!$D$30</f>
        <v>0</v>
      </c>
      <c r="M93" s="37">
        <f>SUM(M54:M55)*Dashboard!$D$22*'Field Profiles'!$D$29+M56*Dashboard!$D$22*'Field Profiles'!$D$30</f>
        <v>0</v>
      </c>
      <c r="N93" s="37">
        <f>SUM(N54:N55)*Dashboard!$D$22*'Field Profiles'!$D$29+N56*Dashboard!$D$22*'Field Profiles'!$D$30</f>
        <v>3.3930000000000002</v>
      </c>
      <c r="O93" s="37">
        <f>SUM(O54:O55)*Dashboard!$D$22*'Field Profiles'!$D$29+O56*Dashboard!$D$22*'Field Profiles'!$D$30</f>
        <v>0</v>
      </c>
      <c r="P93" s="37">
        <f>SUM(P54:P55)*Dashboard!$D$22*'Field Profiles'!$D$29+P56*Dashboard!$D$22*'Field Profiles'!$D$30</f>
        <v>0</v>
      </c>
      <c r="Q93" s="37">
        <f>SUM(Q54:Q55)*Dashboard!$D$22*'Field Profiles'!$D$29+Q56*Dashboard!$D$22*'Field Profiles'!$D$30</f>
        <v>0</v>
      </c>
      <c r="R93" s="37">
        <f>SUM(R54:R55)*Dashboard!$D$22*'Field Profiles'!$D$29+R56*Dashboard!$D$22*'Field Profiles'!$D$30</f>
        <v>0</v>
      </c>
      <c r="S93" s="37">
        <f>SUM(S54:S55)*Dashboard!$D$22*'Field Profiles'!$D$29+S56*Dashboard!$D$22*'Field Profiles'!$D$30</f>
        <v>16.251715999999998</v>
      </c>
      <c r="T93" s="37">
        <f>SUM(T54:T55)*Dashboard!$D$22*'Field Profiles'!$D$29+T56*Dashboard!$D$22*'Field Profiles'!$D$30</f>
        <v>57.381058799999998</v>
      </c>
      <c r="U93" s="37">
        <f>SUM(U54:U55)*Dashboard!$D$22*'Field Profiles'!$D$29+U56*Dashboard!$D$22*'Field Profiles'!$D$30</f>
        <v>45.522306647999997</v>
      </c>
      <c r="V93" s="37">
        <f>SUM(V54:V55)*Dashboard!$D$22*'Field Profiles'!$D$29+V56*Dashboard!$D$22*'Field Profiles'!$D$30</f>
        <v>27.961455066275072</v>
      </c>
      <c r="W93" s="37">
        <f>SUM(W54:W55)*Dashboard!$D$22*'Field Profiles'!$D$29+W56*Dashboard!$D$22*'Field Profiles'!$D$30</f>
        <v>19.048402600284735</v>
      </c>
      <c r="X93" s="37">
        <f>SUM(X54:X55)*Dashboard!$D$22*'Field Profiles'!$D$29+X56*Dashboard!$D$22*'Field Profiles'!$D$30</f>
        <v>19.42937065229043</v>
      </c>
      <c r="Y93" s="37">
        <f>SUM(Y54:Y55)*Dashboard!$D$22*'Field Profiles'!$D$29+Y56*Dashboard!$D$22*'Field Profiles'!$D$30</f>
        <v>19.817958065336242</v>
      </c>
      <c r="Z93" s="37">
        <f>SUM(Z54:Z55)*Dashboard!$D$22*'Field Profiles'!$D$29+Z56*Dashboard!$D$22*'Field Profiles'!$D$30</f>
        <v>22.569787245114156</v>
      </c>
      <c r="AA93" s="37">
        <f>SUM(AA54:AA55)*Dashboard!$D$22*'Field Profiles'!$D$29+AA56*Dashboard!$D$22*'Field Profiles'!$D$30</f>
        <v>28.935224636393343</v>
      </c>
      <c r="AB93" s="37">
        <f>SUM(AB54:AB55)*Dashboard!$D$22*'Field Profiles'!$D$29+AB56*Dashboard!$D$22*'Field Profiles'!$D$30</f>
        <v>27.628828354338573</v>
      </c>
      <c r="AC93" s="37">
        <f>SUM(AC54:AC55)*Dashboard!$D$22*'Field Profiles'!$D$29+AC56*Dashboard!$D$22*'Field Profiles'!$D$30</f>
        <v>22.797557108646135</v>
      </c>
      <c r="AD93" s="37">
        <f>SUM(AD54:AD55)*Dashboard!$D$22*'Field Profiles'!$D$29+AD56*Dashboard!$D$22*'Field Profiles'!$D$30</f>
        <v>21.880627058560357</v>
      </c>
      <c r="AE93" s="37">
        <f>SUM(AE54:AE55)*Dashboard!$D$22*'Field Profiles'!$D$29+AE56*Dashboard!$D$22*'Field Profiles'!$D$30</f>
        <v>22.318239599731562</v>
      </c>
      <c r="AF93" s="37">
        <f>SUM(AF54:AF55)*Dashboard!$D$22*'Field Profiles'!$D$29+AF56*Dashboard!$D$22*'Field Profiles'!$D$30</f>
        <v>22.764604391726195</v>
      </c>
      <c r="AG93" s="37">
        <f>SUM(AG54:AG55)*Dashboard!$D$22*'Field Profiles'!$D$29+AG56*Dashboard!$D$22*'Field Profiles'!$D$30</f>
        <v>23.21989647956072</v>
      </c>
      <c r="AH93" s="37">
        <f>SUM(AH54:AH55)*Dashboard!$D$22*'Field Profiles'!$D$29+AH56*Dashboard!$D$22*'Field Profiles'!$D$30</f>
        <v>23.684294409151939</v>
      </c>
      <c r="AI93" s="37">
        <f>SUM(AI54:AI55)*Dashboard!$D$22*'Field Profiles'!$D$29+AI56*Dashboard!$D$22*'Field Profiles'!$D$30</f>
        <v>0</v>
      </c>
      <c r="AJ93" s="37">
        <f>SUM(AJ54:AJ55)*Dashboard!$D$22*'Field Profiles'!$D$29+AJ56*Dashboard!$D$22*'Field Profiles'!$D$30</f>
        <v>0</v>
      </c>
      <c r="AK93" s="37">
        <f>SUM(AK54:AK55)*Dashboard!$D$22*'Field Profiles'!$D$29+AK56*Dashboard!$D$22*'Field Profiles'!$D$30</f>
        <v>0</v>
      </c>
      <c r="AL93" s="37">
        <f>SUM(AL54:AL55)*Dashboard!$D$22*'Field Profiles'!$D$29+AL56*Dashboard!$D$22*'Field Profiles'!$D$30</f>
        <v>0</v>
      </c>
      <c r="AM93" s="37">
        <f>SUM(AM54:AM55)*Dashboard!$D$22*'Field Profiles'!$D$29+AM56*Dashboard!$D$22*'Field Profiles'!$D$30</f>
        <v>0</v>
      </c>
      <c r="AN93" s="37">
        <f>SUM(AN54:AN55)*Dashboard!$D$22*'Field Profiles'!$D$29+AN56*Dashboard!$D$22*'Field Profiles'!$D$30</f>
        <v>0</v>
      </c>
      <c r="AO93" s="47"/>
      <c r="AP93" s="28"/>
    </row>
    <row r="94" spans="1:42" s="26" customFormat="1" ht="15.75" customHeight="1" x14ac:dyDescent="0.25">
      <c r="A94" s="13"/>
      <c r="B94" s="13"/>
      <c r="C94" s="26" t="s">
        <v>263</v>
      </c>
      <c r="D94" s="43"/>
      <c r="E94" s="99">
        <f t="shared" si="35"/>
        <v>657.64818719268146</v>
      </c>
      <c r="F94" s="37">
        <f>SUM(F54:F56)*Dashboard!$D$23</f>
        <v>9.6</v>
      </c>
      <c r="G94" s="37">
        <f>SUM(G54:G56)*Dashboard!$D$23</f>
        <v>0</v>
      </c>
      <c r="H94" s="37">
        <f>SUM(H54:H56)*Dashboard!$D$23</f>
        <v>0</v>
      </c>
      <c r="I94" s="37">
        <f>SUM(I54:I56)*Dashboard!$D$23</f>
        <v>0</v>
      </c>
      <c r="J94" s="37">
        <f>SUM(J54:J56)*Dashboard!$D$23</f>
        <v>0</v>
      </c>
      <c r="K94" s="37">
        <f>SUM(K54:K56)*Dashboard!$D$23</f>
        <v>0</v>
      </c>
      <c r="L94" s="37">
        <f>SUM(L54:L56)*Dashboard!$D$23</f>
        <v>0</v>
      </c>
      <c r="M94" s="37">
        <f>SUM(M54:M56)*Dashboard!$D$23</f>
        <v>0</v>
      </c>
      <c r="N94" s="37">
        <f>SUM(N54:N56)*Dashboard!$D$23</f>
        <v>7.83</v>
      </c>
      <c r="O94" s="37">
        <f>SUM(O54:O56)*Dashboard!$D$23</f>
        <v>0</v>
      </c>
      <c r="P94" s="37">
        <f>SUM(P54:P56)*Dashboard!$D$23</f>
        <v>0</v>
      </c>
      <c r="Q94" s="37">
        <f>SUM(Q54:Q56)*Dashboard!$D$23</f>
        <v>0</v>
      </c>
      <c r="R94" s="37">
        <f>SUM(R54:R56)*Dashboard!$D$23</f>
        <v>0</v>
      </c>
      <c r="S94" s="37">
        <f>SUM(S54:S56)*Dashboard!$D$23</f>
        <v>37.503959999999992</v>
      </c>
      <c r="T94" s="37">
        <f>SUM(T54:T56)*Dashboard!$D$23</f>
        <v>132.41782799999996</v>
      </c>
      <c r="U94" s="37">
        <f>SUM(U54:U56)*Dashboard!$D$23</f>
        <v>105.05147687999997</v>
      </c>
      <c r="V94" s="37">
        <f>SUM(V54:V56)*Dashboard!$D$23</f>
        <v>41.924223653981521</v>
      </c>
      <c r="W94" s="37">
        <f>SUM(W54:W56)*Dashboard!$D$23</f>
        <v>20.903596817870767</v>
      </c>
      <c r="X94" s="37">
        <f>SUM(X54:X56)*Dashboard!$D$23</f>
        <v>21.321668754228181</v>
      </c>
      <c r="Y94" s="37">
        <f>SUM(Y54:Y56)*Dashboard!$D$23</f>
        <v>21.748102129312748</v>
      </c>
      <c r="Z94" s="37">
        <f>SUM(Z54:Z56)*Dashboard!$D$23</f>
        <v>27.61876421452483</v>
      </c>
      <c r="AA94" s="37">
        <f>SUM(AA54:AA56)*Dashboard!$D$23</f>
        <v>41.818927913531262</v>
      </c>
      <c r="AB94" s="37">
        <f>SUM(AB54:AB56)*Dashboard!$D$23</f>
        <v>38.305073914611178</v>
      </c>
      <c r="AC94" s="37">
        <f>SUM(AC54:AC56)*Dashboard!$D$23</f>
        <v>26.64691120956676</v>
      </c>
      <c r="AD94" s="37">
        <f>SUM(AD54:AD56)*Dashboard!$D$23</f>
        <v>24.011662067007251</v>
      </c>
      <c r="AE94" s="37">
        <f>SUM(AE54:AE56)*Dashboard!$D$23</f>
        <v>24.491895308347395</v>
      </c>
      <c r="AF94" s="37">
        <f>SUM(AF54:AF56)*Dashboard!$D$23</f>
        <v>24.981733214514339</v>
      </c>
      <c r="AG94" s="37">
        <f>SUM(AG54:AG56)*Dashboard!$D$23</f>
        <v>25.48136787880463</v>
      </c>
      <c r="AH94" s="37">
        <f>SUM(AH54:AH56)*Dashboard!$D$23</f>
        <v>25.990995236380726</v>
      </c>
      <c r="AI94" s="37">
        <f>SUM(AI54:AI56)*Dashboard!$D$23</f>
        <v>0</v>
      </c>
      <c r="AJ94" s="37">
        <f>SUM(AJ54:AJ56)*Dashboard!$D$23</f>
        <v>0</v>
      </c>
      <c r="AK94" s="37">
        <f>SUM(AK54:AK56)*Dashboard!$D$23</f>
        <v>0</v>
      </c>
      <c r="AL94" s="37">
        <f>SUM(AL54:AL56)*Dashboard!$D$23</f>
        <v>0</v>
      </c>
      <c r="AM94" s="37">
        <f>SUM(AM54:AM56)*Dashboard!$D$23</f>
        <v>0</v>
      </c>
      <c r="AN94" s="37">
        <f>SUM(AN54:AN56)*Dashboard!$D$23</f>
        <v>0</v>
      </c>
      <c r="AO94" s="47"/>
      <c r="AP94" s="28"/>
    </row>
    <row r="95" spans="1:42" s="26" customFormat="1" ht="15.75" customHeight="1" x14ac:dyDescent="0.25">
      <c r="A95" s="13"/>
      <c r="B95" s="13"/>
      <c r="D95" s="43"/>
      <c r="E95" s="99"/>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47"/>
      <c r="AP95" s="28"/>
    </row>
    <row r="96" spans="1:42" ht="15.75" customHeight="1" x14ac:dyDescent="0.25">
      <c r="A96" s="13"/>
      <c r="E96" s="190"/>
    </row>
    <row r="97" spans="1:42" ht="15.75" customHeight="1" x14ac:dyDescent="0.25">
      <c r="A97" s="11" t="s">
        <v>28</v>
      </c>
      <c r="B97" s="46" t="s">
        <v>31</v>
      </c>
    </row>
    <row r="98" spans="1:42" ht="15.75" customHeight="1" x14ac:dyDescent="0.25">
      <c r="C98" s="94" t="s">
        <v>32</v>
      </c>
    </row>
    <row r="99" spans="1:42" ht="15.75" customHeight="1" x14ac:dyDescent="0.25">
      <c r="C99" s="43" t="s">
        <v>138</v>
      </c>
      <c r="E99" s="85">
        <f t="shared" ref="E99:E104" si="36">SUM(F99:AN99)</f>
        <v>581</v>
      </c>
      <c r="F99" s="5">
        <f t="shared" ref="F99:AN99" si="37">+F54</f>
        <v>320</v>
      </c>
      <c r="G99" s="5">
        <f t="shared" si="37"/>
        <v>0</v>
      </c>
      <c r="H99" s="5">
        <f t="shared" si="37"/>
        <v>0</v>
      </c>
      <c r="I99" s="5">
        <f t="shared" si="37"/>
        <v>0</v>
      </c>
      <c r="J99" s="5">
        <f t="shared" si="37"/>
        <v>0</v>
      </c>
      <c r="K99" s="5">
        <f t="shared" si="37"/>
        <v>0</v>
      </c>
      <c r="L99" s="5">
        <f t="shared" si="37"/>
        <v>0</v>
      </c>
      <c r="M99" s="5">
        <f t="shared" si="37"/>
        <v>0</v>
      </c>
      <c r="N99" s="5">
        <f t="shared" si="37"/>
        <v>261</v>
      </c>
      <c r="O99" s="5">
        <f t="shared" si="37"/>
        <v>0</v>
      </c>
      <c r="P99" s="5">
        <f t="shared" si="37"/>
        <v>0</v>
      </c>
      <c r="Q99" s="5">
        <f t="shared" si="37"/>
        <v>0</v>
      </c>
      <c r="R99" s="5">
        <f t="shared" si="37"/>
        <v>0</v>
      </c>
      <c r="S99" s="5">
        <f t="shared" si="37"/>
        <v>0</v>
      </c>
      <c r="T99" s="5">
        <f t="shared" si="37"/>
        <v>0</v>
      </c>
      <c r="U99" s="5">
        <f t="shared" si="37"/>
        <v>0</v>
      </c>
      <c r="V99" s="5">
        <f t="shared" si="37"/>
        <v>0</v>
      </c>
      <c r="W99" s="5">
        <f t="shared" si="37"/>
        <v>0</v>
      </c>
      <c r="X99" s="5">
        <f t="shared" si="37"/>
        <v>0</v>
      </c>
      <c r="Y99" s="5">
        <f t="shared" si="37"/>
        <v>0</v>
      </c>
      <c r="Z99" s="5">
        <f t="shared" si="37"/>
        <v>0</v>
      </c>
      <c r="AA99" s="5">
        <f t="shared" si="37"/>
        <v>0</v>
      </c>
      <c r="AB99" s="5">
        <f t="shared" si="37"/>
        <v>0</v>
      </c>
      <c r="AC99" s="5">
        <f t="shared" si="37"/>
        <v>0</v>
      </c>
      <c r="AD99" s="5">
        <f t="shared" si="37"/>
        <v>0</v>
      </c>
      <c r="AE99" s="5">
        <f t="shared" si="37"/>
        <v>0</v>
      </c>
      <c r="AF99" s="5">
        <f t="shared" si="37"/>
        <v>0</v>
      </c>
      <c r="AG99" s="5">
        <f t="shared" si="37"/>
        <v>0</v>
      </c>
      <c r="AH99" s="5">
        <f t="shared" si="37"/>
        <v>0</v>
      </c>
      <c r="AI99" s="5">
        <f t="shared" si="37"/>
        <v>0</v>
      </c>
      <c r="AJ99" s="5">
        <f t="shared" si="37"/>
        <v>0</v>
      </c>
      <c r="AK99" s="5">
        <f t="shared" si="37"/>
        <v>0</v>
      </c>
      <c r="AL99" s="5">
        <f t="shared" si="37"/>
        <v>0</v>
      </c>
      <c r="AM99" s="5">
        <f t="shared" si="37"/>
        <v>0</v>
      </c>
      <c r="AN99" s="5">
        <f t="shared" si="37"/>
        <v>0</v>
      </c>
    </row>
    <row r="100" spans="1:42" s="54" customFormat="1" ht="15.75" customHeight="1" x14ac:dyDescent="0.25">
      <c r="A100" s="11"/>
      <c r="B100" s="115"/>
      <c r="C100" s="102" t="s">
        <v>149</v>
      </c>
      <c r="D100" s="116"/>
      <c r="E100" s="85">
        <f t="shared" si="36"/>
        <v>3359.5929643509421</v>
      </c>
      <c r="F100" s="106">
        <f t="shared" ref="F100:AN100" si="38">+F62</f>
        <v>0</v>
      </c>
      <c r="G100" s="106">
        <f t="shared" si="38"/>
        <v>0</v>
      </c>
      <c r="H100" s="106">
        <f t="shared" si="38"/>
        <v>0</v>
      </c>
      <c r="I100" s="106">
        <f t="shared" si="38"/>
        <v>0</v>
      </c>
      <c r="J100" s="106">
        <f t="shared" si="38"/>
        <v>0</v>
      </c>
      <c r="K100" s="106">
        <f t="shared" si="38"/>
        <v>0</v>
      </c>
      <c r="L100" s="106">
        <f t="shared" si="38"/>
        <v>0</v>
      </c>
      <c r="M100" s="106">
        <f t="shared" si="38"/>
        <v>0</v>
      </c>
      <c r="N100" s="106">
        <f t="shared" si="38"/>
        <v>0</v>
      </c>
      <c r="O100" s="106">
        <f t="shared" si="38"/>
        <v>0</v>
      </c>
      <c r="P100" s="106">
        <f t="shared" si="38"/>
        <v>0</v>
      </c>
      <c r="Q100" s="106">
        <f t="shared" si="38"/>
        <v>0</v>
      </c>
      <c r="R100" s="106">
        <f t="shared" si="38"/>
        <v>0</v>
      </c>
      <c r="S100" s="106">
        <f t="shared" si="38"/>
        <v>289.19669999999996</v>
      </c>
      <c r="T100" s="106">
        <f t="shared" si="38"/>
        <v>1021.0868099999999</v>
      </c>
      <c r="U100" s="106">
        <f t="shared" si="38"/>
        <v>810.06220259999986</v>
      </c>
      <c r="V100" s="106">
        <f t="shared" si="38"/>
        <v>165.25268933039996</v>
      </c>
      <c r="W100" s="106">
        <f t="shared" si="38"/>
        <v>0</v>
      </c>
      <c r="X100" s="106">
        <f t="shared" si="38"/>
        <v>0</v>
      </c>
      <c r="Y100" s="106">
        <f t="shared" si="38"/>
        <v>0</v>
      </c>
      <c r="Z100" s="106">
        <f t="shared" si="38"/>
        <v>135.89250106564569</v>
      </c>
      <c r="AA100" s="106">
        <f t="shared" si="38"/>
        <v>479.8050614548568</v>
      </c>
      <c r="AB100" s="106">
        <f t="shared" si="38"/>
        <v>380.64534875418639</v>
      </c>
      <c r="AC100" s="106">
        <f t="shared" si="38"/>
        <v>77.651651145854032</v>
      </c>
      <c r="AD100" s="106">
        <f t="shared" si="38"/>
        <v>0</v>
      </c>
      <c r="AE100" s="106">
        <f t="shared" si="38"/>
        <v>0</v>
      </c>
      <c r="AF100" s="106">
        <f t="shared" si="38"/>
        <v>0</v>
      </c>
      <c r="AG100" s="106">
        <f t="shared" si="38"/>
        <v>0</v>
      </c>
      <c r="AH100" s="106">
        <f t="shared" si="38"/>
        <v>0</v>
      </c>
      <c r="AI100" s="106">
        <f t="shared" si="38"/>
        <v>0</v>
      </c>
      <c r="AJ100" s="106">
        <f t="shared" si="38"/>
        <v>0</v>
      </c>
      <c r="AK100" s="106">
        <f t="shared" si="38"/>
        <v>0</v>
      </c>
      <c r="AL100" s="106">
        <f t="shared" si="38"/>
        <v>0</v>
      </c>
      <c r="AM100" s="106">
        <f t="shared" si="38"/>
        <v>0</v>
      </c>
      <c r="AN100" s="106">
        <f t="shared" si="38"/>
        <v>0</v>
      </c>
      <c r="AO100" s="122"/>
      <c r="AP100" s="117"/>
    </row>
    <row r="101" spans="1:42" s="54" customFormat="1" ht="15.75" customHeight="1" x14ac:dyDescent="0.25">
      <c r="A101" s="115"/>
      <c r="B101" s="115"/>
      <c r="C101" s="102" t="s">
        <v>53</v>
      </c>
      <c r="D101" s="116"/>
      <c r="E101" s="85">
        <f t="shared" si="36"/>
        <v>10028.487951077997</v>
      </c>
      <c r="F101" s="106">
        <f t="shared" ref="F101:AN101" si="39">+F56</f>
        <v>0</v>
      </c>
      <c r="G101" s="106">
        <f t="shared" si="39"/>
        <v>0</v>
      </c>
      <c r="H101" s="106">
        <f t="shared" si="39"/>
        <v>0</v>
      </c>
      <c r="I101" s="106">
        <f t="shared" si="39"/>
        <v>0</v>
      </c>
      <c r="J101" s="106">
        <f t="shared" si="39"/>
        <v>0</v>
      </c>
      <c r="K101" s="106">
        <f t="shared" si="39"/>
        <v>0</v>
      </c>
      <c r="L101" s="106">
        <f t="shared" si="39"/>
        <v>0</v>
      </c>
      <c r="M101" s="106">
        <f t="shared" si="39"/>
        <v>0</v>
      </c>
      <c r="N101" s="106">
        <f t="shared" si="39"/>
        <v>0</v>
      </c>
      <c r="O101" s="106">
        <f t="shared" si="39"/>
        <v>0</v>
      </c>
      <c r="P101" s="106">
        <f t="shared" si="39"/>
        <v>0</v>
      </c>
      <c r="Q101" s="106">
        <f t="shared" si="39"/>
        <v>0</v>
      </c>
      <c r="R101" s="106">
        <f t="shared" si="39"/>
        <v>0</v>
      </c>
      <c r="S101" s="106">
        <f t="shared" si="39"/>
        <v>0</v>
      </c>
      <c r="T101" s="106">
        <f t="shared" si="39"/>
        <v>0</v>
      </c>
      <c r="U101" s="106">
        <f t="shared" si="39"/>
        <v>0</v>
      </c>
      <c r="V101" s="106">
        <f t="shared" si="39"/>
        <v>683.1240790153845</v>
      </c>
      <c r="W101" s="106">
        <f t="shared" si="39"/>
        <v>696.78656059569221</v>
      </c>
      <c r="X101" s="106">
        <f t="shared" si="39"/>
        <v>710.7222918076061</v>
      </c>
      <c r="Y101" s="106">
        <f t="shared" si="39"/>
        <v>724.93673764375831</v>
      </c>
      <c r="Z101" s="106">
        <f t="shared" si="39"/>
        <v>739.43547239663337</v>
      </c>
      <c r="AA101" s="106">
        <f t="shared" si="39"/>
        <v>754.22418184456615</v>
      </c>
      <c r="AB101" s="106">
        <f t="shared" si="39"/>
        <v>769.30866548145741</v>
      </c>
      <c r="AC101" s="106">
        <f t="shared" si="39"/>
        <v>784.69483879108668</v>
      </c>
      <c r="AD101" s="106">
        <f t="shared" si="39"/>
        <v>800.38873556690839</v>
      </c>
      <c r="AE101" s="106">
        <f t="shared" si="39"/>
        <v>816.39651027824652</v>
      </c>
      <c r="AF101" s="106">
        <f t="shared" si="39"/>
        <v>832.72444048381135</v>
      </c>
      <c r="AG101" s="106">
        <f t="shared" si="39"/>
        <v>849.37892929348766</v>
      </c>
      <c r="AH101" s="106">
        <f t="shared" si="39"/>
        <v>866.36650787935753</v>
      </c>
      <c r="AI101" s="106">
        <f t="shared" si="39"/>
        <v>0</v>
      </c>
      <c r="AJ101" s="106">
        <f t="shared" si="39"/>
        <v>0</v>
      </c>
      <c r="AK101" s="106">
        <f t="shared" si="39"/>
        <v>0</v>
      </c>
      <c r="AL101" s="106">
        <f t="shared" si="39"/>
        <v>0</v>
      </c>
      <c r="AM101" s="106">
        <f t="shared" si="39"/>
        <v>0</v>
      </c>
      <c r="AN101" s="106">
        <f t="shared" si="39"/>
        <v>0</v>
      </c>
      <c r="AO101" s="122"/>
      <c r="AP101" s="117"/>
    </row>
    <row r="102" spans="1:42" s="49" customFormat="1" ht="15.75" customHeight="1" x14ac:dyDescent="0.25">
      <c r="A102" s="115"/>
      <c r="B102" s="48"/>
      <c r="C102" s="102" t="s">
        <v>264</v>
      </c>
      <c r="D102" s="102"/>
      <c r="E102" s="85">
        <f t="shared" si="36"/>
        <v>1086.412514308091</v>
      </c>
      <c r="F102" s="37">
        <f t="shared" ref="F102:AN102" si="40">SUM(F93:F94)</f>
        <v>13.76</v>
      </c>
      <c r="G102" s="37">
        <f t="shared" si="40"/>
        <v>0</v>
      </c>
      <c r="H102" s="37">
        <f t="shared" si="40"/>
        <v>0</v>
      </c>
      <c r="I102" s="37">
        <f t="shared" si="40"/>
        <v>0</v>
      </c>
      <c r="J102" s="37">
        <f t="shared" si="40"/>
        <v>0</v>
      </c>
      <c r="K102" s="37">
        <f t="shared" si="40"/>
        <v>0</v>
      </c>
      <c r="L102" s="37">
        <f t="shared" si="40"/>
        <v>0</v>
      </c>
      <c r="M102" s="37">
        <f t="shared" si="40"/>
        <v>0</v>
      </c>
      <c r="N102" s="37">
        <f t="shared" si="40"/>
        <v>11.223000000000001</v>
      </c>
      <c r="O102" s="37">
        <f t="shared" si="40"/>
        <v>0</v>
      </c>
      <c r="P102" s="37">
        <f t="shared" si="40"/>
        <v>0</v>
      </c>
      <c r="Q102" s="37">
        <f t="shared" si="40"/>
        <v>0</v>
      </c>
      <c r="R102" s="37">
        <f t="shared" si="40"/>
        <v>0</v>
      </c>
      <c r="S102" s="37">
        <f t="shared" si="40"/>
        <v>53.755675999999994</v>
      </c>
      <c r="T102" s="37">
        <f t="shared" si="40"/>
        <v>189.79888679999996</v>
      </c>
      <c r="U102" s="37">
        <f t="shared" si="40"/>
        <v>150.57378352799998</v>
      </c>
      <c r="V102" s="37">
        <f t="shared" si="40"/>
        <v>69.885678720256593</v>
      </c>
      <c r="W102" s="37">
        <f t="shared" si="40"/>
        <v>39.951999418155502</v>
      </c>
      <c r="X102" s="37">
        <f t="shared" si="40"/>
        <v>40.751039406518615</v>
      </c>
      <c r="Y102" s="37">
        <f t="shared" si="40"/>
        <v>41.56606019464899</v>
      </c>
      <c r="Z102" s="37">
        <f t="shared" si="40"/>
        <v>50.188551459638987</v>
      </c>
      <c r="AA102" s="37">
        <f t="shared" si="40"/>
        <v>70.754152549924612</v>
      </c>
      <c r="AB102" s="37">
        <f t="shared" si="40"/>
        <v>65.933902268949751</v>
      </c>
      <c r="AC102" s="37">
        <f t="shared" si="40"/>
        <v>49.444468318212898</v>
      </c>
      <c r="AD102" s="37">
        <f t="shared" si="40"/>
        <v>45.892289125567608</v>
      </c>
      <c r="AE102" s="37">
        <f t="shared" si="40"/>
        <v>46.810134908078957</v>
      </c>
      <c r="AF102" s="37">
        <f t="shared" si="40"/>
        <v>47.74633760624053</v>
      </c>
      <c r="AG102" s="37">
        <f t="shared" si="40"/>
        <v>48.70126435836535</v>
      </c>
      <c r="AH102" s="37">
        <f t="shared" si="40"/>
        <v>49.675289645532665</v>
      </c>
      <c r="AI102" s="37">
        <f t="shared" si="40"/>
        <v>0</v>
      </c>
      <c r="AJ102" s="37">
        <f t="shared" si="40"/>
        <v>0</v>
      </c>
      <c r="AK102" s="37">
        <f t="shared" si="40"/>
        <v>0</v>
      </c>
      <c r="AL102" s="37">
        <f t="shared" si="40"/>
        <v>0</v>
      </c>
      <c r="AM102" s="37">
        <f t="shared" si="40"/>
        <v>0</v>
      </c>
      <c r="AN102" s="37">
        <f t="shared" si="40"/>
        <v>0</v>
      </c>
      <c r="AO102" s="124"/>
      <c r="AP102" s="50"/>
    </row>
    <row r="103" spans="1:42" s="26" customFormat="1" ht="15.75" customHeight="1" x14ac:dyDescent="0.25">
      <c r="A103" s="48"/>
      <c r="B103" s="13"/>
      <c r="C103" s="43" t="s">
        <v>163</v>
      </c>
      <c r="D103" s="43"/>
      <c r="E103" s="85">
        <f t="shared" si="36"/>
        <v>972.93441276886983</v>
      </c>
      <c r="F103" s="41">
        <f t="shared" ref="F103:AN103" si="41">+F70</f>
        <v>0</v>
      </c>
      <c r="G103" s="41">
        <f t="shared" si="41"/>
        <v>0</v>
      </c>
      <c r="H103" s="41">
        <f t="shared" si="41"/>
        <v>0</v>
      </c>
      <c r="I103" s="41">
        <f t="shared" si="41"/>
        <v>0</v>
      </c>
      <c r="J103" s="41">
        <f t="shared" si="41"/>
        <v>0</v>
      </c>
      <c r="K103" s="41">
        <f t="shared" si="41"/>
        <v>0</v>
      </c>
      <c r="L103" s="41">
        <f t="shared" si="41"/>
        <v>0</v>
      </c>
      <c r="M103" s="41">
        <f t="shared" si="41"/>
        <v>0</v>
      </c>
      <c r="N103" s="41">
        <f t="shared" si="41"/>
        <v>0</v>
      </c>
      <c r="O103" s="41">
        <f t="shared" si="41"/>
        <v>0</v>
      </c>
      <c r="P103" s="41">
        <f t="shared" si="41"/>
        <v>0</v>
      </c>
      <c r="Q103" s="41">
        <f t="shared" si="41"/>
        <v>0</v>
      </c>
      <c r="R103" s="41">
        <f t="shared" si="41"/>
        <v>0</v>
      </c>
      <c r="S103" s="41">
        <f t="shared" si="41"/>
        <v>0</v>
      </c>
      <c r="T103" s="41">
        <f t="shared" si="41"/>
        <v>0</v>
      </c>
      <c r="U103" s="41">
        <f t="shared" si="41"/>
        <v>0</v>
      </c>
      <c r="V103" s="41">
        <f t="shared" si="41"/>
        <v>13.393360945610569</v>
      </c>
      <c r="W103" s="41">
        <f t="shared" si="41"/>
        <v>51.01968791197492</v>
      </c>
      <c r="X103" s="41">
        <f t="shared" si="41"/>
        <v>78.197418789658556</v>
      </c>
      <c r="Y103" s="41">
        <f t="shared" si="41"/>
        <v>80.101601534720444</v>
      </c>
      <c r="Z103" s="41">
        <f t="shared" si="41"/>
        <v>82.306938143518295</v>
      </c>
      <c r="AA103" s="41">
        <f t="shared" si="41"/>
        <v>84.908789102254801</v>
      </c>
      <c r="AB103" s="41">
        <f t="shared" si="41"/>
        <v>88.055683262739066</v>
      </c>
      <c r="AC103" s="41">
        <f t="shared" si="41"/>
        <v>91.997839974064462</v>
      </c>
      <c r="AD103" s="41">
        <f t="shared" si="41"/>
        <v>93.01082067759198</v>
      </c>
      <c r="AE103" s="41">
        <f t="shared" si="41"/>
        <v>85.800232177820561</v>
      </c>
      <c r="AF103" s="41">
        <f t="shared" si="41"/>
        <v>75.337753474176992</v>
      </c>
      <c r="AG103" s="41">
        <f t="shared" si="41"/>
        <v>74.129795100759907</v>
      </c>
      <c r="AH103" s="41">
        <f t="shared" si="41"/>
        <v>74.674491673979119</v>
      </c>
      <c r="AI103" s="41">
        <f t="shared" si="41"/>
        <v>1.1368683772161603E-13</v>
      </c>
      <c r="AJ103" s="41">
        <f t="shared" si="41"/>
        <v>0</v>
      </c>
      <c r="AK103" s="41">
        <f t="shared" si="41"/>
        <v>0</v>
      </c>
      <c r="AL103" s="41">
        <f t="shared" si="41"/>
        <v>0</v>
      </c>
      <c r="AM103" s="41">
        <f t="shared" si="41"/>
        <v>0</v>
      </c>
      <c r="AN103" s="41">
        <f t="shared" si="41"/>
        <v>0</v>
      </c>
      <c r="AO103" s="27"/>
      <c r="AP103" s="28"/>
    </row>
    <row r="104" spans="1:42" ht="15.75" customHeight="1" x14ac:dyDescent="0.25">
      <c r="A104" s="13"/>
      <c r="C104" t="s">
        <v>35</v>
      </c>
      <c r="E104" s="98">
        <f t="shared" si="36"/>
        <v>16028.4278425059</v>
      </c>
      <c r="F104" s="42">
        <f>SUM(F99:F103)</f>
        <v>333.76</v>
      </c>
      <c r="G104" s="42">
        <f t="shared" ref="G104:AN104" si="42">SUM(G99:G103)</f>
        <v>0</v>
      </c>
      <c r="H104" s="42">
        <f t="shared" si="42"/>
        <v>0</v>
      </c>
      <c r="I104" s="42">
        <f t="shared" si="42"/>
        <v>0</v>
      </c>
      <c r="J104" s="42">
        <f t="shared" si="42"/>
        <v>0</v>
      </c>
      <c r="K104" s="42">
        <f t="shared" si="42"/>
        <v>0</v>
      </c>
      <c r="L104" s="42">
        <f t="shared" si="42"/>
        <v>0</v>
      </c>
      <c r="M104" s="42">
        <f t="shared" si="42"/>
        <v>0</v>
      </c>
      <c r="N104" s="42">
        <f t="shared" si="42"/>
        <v>272.22300000000001</v>
      </c>
      <c r="O104" s="42">
        <f t="shared" si="42"/>
        <v>0</v>
      </c>
      <c r="P104" s="42">
        <f t="shared" si="42"/>
        <v>0</v>
      </c>
      <c r="Q104" s="42">
        <f t="shared" si="42"/>
        <v>0</v>
      </c>
      <c r="R104" s="42">
        <f t="shared" si="42"/>
        <v>0</v>
      </c>
      <c r="S104" s="42">
        <f t="shared" si="42"/>
        <v>342.95237599999996</v>
      </c>
      <c r="T104" s="42">
        <f t="shared" si="42"/>
        <v>1210.8856967999998</v>
      </c>
      <c r="U104" s="42">
        <f t="shared" si="42"/>
        <v>960.63598612799979</v>
      </c>
      <c r="V104" s="42">
        <f t="shared" si="42"/>
        <v>931.65580801165163</v>
      </c>
      <c r="W104" s="42">
        <f t="shared" si="42"/>
        <v>787.75824792582262</v>
      </c>
      <c r="X104" s="42">
        <f t="shared" si="42"/>
        <v>829.67075000378327</v>
      </c>
      <c r="Y104" s="42">
        <f t="shared" si="42"/>
        <v>846.60439937312776</v>
      </c>
      <c r="Z104" s="42">
        <f t="shared" si="42"/>
        <v>1007.8234630654364</v>
      </c>
      <c r="AA104" s="42">
        <f t="shared" si="42"/>
        <v>1389.6921849516023</v>
      </c>
      <c r="AB104" s="42">
        <f t="shared" si="42"/>
        <v>1303.9435997673327</v>
      </c>
      <c r="AC104" s="42">
        <f t="shared" si="42"/>
        <v>1003.7887982292182</v>
      </c>
      <c r="AD104" s="42">
        <f t="shared" si="42"/>
        <v>939.2918453700679</v>
      </c>
      <c r="AE104" s="42">
        <f t="shared" si="42"/>
        <v>949.00687736414602</v>
      </c>
      <c r="AF104" s="42">
        <f t="shared" si="42"/>
        <v>955.80853156422893</v>
      </c>
      <c r="AG104" s="42">
        <f t="shared" si="42"/>
        <v>972.20998875261296</v>
      </c>
      <c r="AH104" s="42">
        <f t="shared" si="42"/>
        <v>990.71628919886928</v>
      </c>
      <c r="AI104" s="42">
        <f t="shared" si="42"/>
        <v>1.1368683772161603E-13</v>
      </c>
      <c r="AJ104" s="42">
        <f t="shared" si="42"/>
        <v>0</v>
      </c>
      <c r="AK104" s="42">
        <f t="shared" si="42"/>
        <v>0</v>
      </c>
      <c r="AL104" s="42">
        <f t="shared" si="42"/>
        <v>0</v>
      </c>
      <c r="AM104" s="42">
        <f t="shared" si="42"/>
        <v>0</v>
      </c>
      <c r="AN104" s="42">
        <f t="shared" si="42"/>
        <v>0</v>
      </c>
      <c r="AO104" s="47"/>
    </row>
    <row r="105" spans="1:42" ht="15.75" customHeight="1" x14ac:dyDescent="0.25">
      <c r="C105" s="94"/>
    </row>
    <row r="106" spans="1:42" ht="15.6" customHeight="1" x14ac:dyDescent="0.25">
      <c r="C106" s="94" t="s">
        <v>148</v>
      </c>
      <c r="AP106" s="10" t="s">
        <v>33</v>
      </c>
    </row>
    <row r="107" spans="1:42" s="54" customFormat="1" ht="15.75" customHeight="1" x14ac:dyDescent="0.25">
      <c r="A107" s="11"/>
      <c r="B107" s="115"/>
      <c r="C107" s="20" t="s">
        <v>150</v>
      </c>
      <c r="D107" s="116"/>
      <c r="E107" s="99">
        <f>SUM(F107:AN107)</f>
        <v>7952.5253243271136</v>
      </c>
      <c r="F107" s="37">
        <f t="shared" ref="F107:AN107" si="43">+F65</f>
        <v>0</v>
      </c>
      <c r="G107" s="37">
        <f t="shared" si="43"/>
        <v>0</v>
      </c>
      <c r="H107" s="37">
        <f t="shared" si="43"/>
        <v>0</v>
      </c>
      <c r="I107" s="37">
        <f t="shared" si="43"/>
        <v>0</v>
      </c>
      <c r="J107" s="37">
        <f t="shared" si="43"/>
        <v>0</v>
      </c>
      <c r="K107" s="37">
        <f t="shared" si="43"/>
        <v>0</v>
      </c>
      <c r="L107" s="37">
        <f t="shared" si="43"/>
        <v>0</v>
      </c>
      <c r="M107" s="37">
        <f t="shared" si="43"/>
        <v>0</v>
      </c>
      <c r="N107" s="37">
        <f t="shared" si="43"/>
        <v>0</v>
      </c>
      <c r="O107" s="37">
        <f t="shared" si="43"/>
        <v>0</v>
      </c>
      <c r="P107" s="37">
        <f t="shared" si="43"/>
        <v>0</v>
      </c>
      <c r="Q107" s="37">
        <f t="shared" si="43"/>
        <v>0</v>
      </c>
      <c r="R107" s="37">
        <f t="shared" si="43"/>
        <v>0</v>
      </c>
      <c r="S107" s="37">
        <f t="shared" si="43"/>
        <v>960.93529999999987</v>
      </c>
      <c r="T107" s="37">
        <f t="shared" si="43"/>
        <v>3392.8407899999997</v>
      </c>
      <c r="U107" s="37">
        <f t="shared" si="43"/>
        <v>2691.6536933999996</v>
      </c>
      <c r="V107" s="37">
        <f t="shared" si="43"/>
        <v>549.09735345359991</v>
      </c>
      <c r="W107" s="37">
        <f t="shared" si="43"/>
        <v>0</v>
      </c>
      <c r="X107" s="37">
        <f t="shared" si="43"/>
        <v>0</v>
      </c>
      <c r="Y107" s="37">
        <f t="shared" si="43"/>
        <v>0</v>
      </c>
      <c r="Z107" s="37">
        <f t="shared" si="43"/>
        <v>45.297500355215234</v>
      </c>
      <c r="AA107" s="37">
        <f t="shared" si="43"/>
        <v>159.93502048495228</v>
      </c>
      <c r="AB107" s="37">
        <f t="shared" si="43"/>
        <v>126.88178291806213</v>
      </c>
      <c r="AC107" s="37">
        <f t="shared" si="43"/>
        <v>25.883883715284675</v>
      </c>
      <c r="AD107" s="37">
        <f t="shared" si="43"/>
        <v>0</v>
      </c>
      <c r="AE107" s="37">
        <f t="shared" si="43"/>
        <v>0</v>
      </c>
      <c r="AF107" s="37">
        <f t="shared" si="43"/>
        <v>0</v>
      </c>
      <c r="AG107" s="37">
        <f t="shared" si="43"/>
        <v>0</v>
      </c>
      <c r="AH107" s="37">
        <f t="shared" si="43"/>
        <v>0</v>
      </c>
      <c r="AI107" s="37">
        <f t="shared" si="43"/>
        <v>0</v>
      </c>
      <c r="AJ107" s="37">
        <f t="shared" si="43"/>
        <v>0</v>
      </c>
      <c r="AK107" s="37">
        <f t="shared" si="43"/>
        <v>0</v>
      </c>
      <c r="AL107" s="37">
        <f t="shared" si="43"/>
        <v>0</v>
      </c>
      <c r="AM107" s="37">
        <f t="shared" si="43"/>
        <v>0</v>
      </c>
      <c r="AN107" s="37">
        <f t="shared" si="43"/>
        <v>0</v>
      </c>
      <c r="AO107" s="47"/>
      <c r="AP107" s="117"/>
    </row>
    <row r="108" spans="1:42" s="26" customFormat="1" ht="15.75" customHeight="1" x14ac:dyDescent="0.25">
      <c r="A108" s="115"/>
      <c r="C108" s="20" t="s">
        <v>151</v>
      </c>
      <c r="D108" s="93"/>
      <c r="E108" s="85"/>
      <c r="F108" s="41">
        <f>IF(F3&lt;0,F107,0)</f>
        <v>0</v>
      </c>
      <c r="G108" s="41">
        <f t="shared" ref="G108:AN108" si="44">IF(G3&lt;0,G107+F108,0)</f>
        <v>0</v>
      </c>
      <c r="H108" s="41">
        <f t="shared" si="44"/>
        <v>0</v>
      </c>
      <c r="I108" s="41">
        <f t="shared" si="44"/>
        <v>0</v>
      </c>
      <c r="J108" s="41">
        <f t="shared" si="44"/>
        <v>0</v>
      </c>
      <c r="K108" s="41">
        <f t="shared" si="44"/>
        <v>0</v>
      </c>
      <c r="L108" s="41">
        <f t="shared" si="44"/>
        <v>0</v>
      </c>
      <c r="M108" s="41">
        <f t="shared" si="44"/>
        <v>0</v>
      </c>
      <c r="N108" s="41">
        <f t="shared" si="44"/>
        <v>0</v>
      </c>
      <c r="O108" s="41">
        <f t="shared" si="44"/>
        <v>0</v>
      </c>
      <c r="P108" s="41">
        <f t="shared" si="44"/>
        <v>0</v>
      </c>
      <c r="Q108" s="41">
        <f t="shared" si="44"/>
        <v>0</v>
      </c>
      <c r="R108" s="41">
        <f t="shared" si="44"/>
        <v>0</v>
      </c>
      <c r="S108" s="41">
        <f t="shared" si="44"/>
        <v>960.93529999999987</v>
      </c>
      <c r="T108" s="41">
        <f t="shared" si="44"/>
        <v>4353.7760899999994</v>
      </c>
      <c r="U108" s="41">
        <f t="shared" si="44"/>
        <v>7045.429783399999</v>
      </c>
      <c r="V108" s="41">
        <f t="shared" si="44"/>
        <v>0</v>
      </c>
      <c r="W108" s="41">
        <f t="shared" si="44"/>
        <v>0</v>
      </c>
      <c r="X108" s="41">
        <f t="shared" si="44"/>
        <v>0</v>
      </c>
      <c r="Y108" s="41">
        <f t="shared" si="44"/>
        <v>0</v>
      </c>
      <c r="Z108" s="41">
        <f t="shared" si="44"/>
        <v>0</v>
      </c>
      <c r="AA108" s="41">
        <f t="shared" si="44"/>
        <v>0</v>
      </c>
      <c r="AB108" s="41">
        <f t="shared" si="44"/>
        <v>0</v>
      </c>
      <c r="AC108" s="41">
        <f t="shared" si="44"/>
        <v>0</v>
      </c>
      <c r="AD108" s="41">
        <f t="shared" si="44"/>
        <v>0</v>
      </c>
      <c r="AE108" s="41">
        <f t="shared" si="44"/>
        <v>0</v>
      </c>
      <c r="AF108" s="41">
        <f t="shared" si="44"/>
        <v>0</v>
      </c>
      <c r="AG108" s="41">
        <f t="shared" si="44"/>
        <v>0</v>
      </c>
      <c r="AH108" s="41">
        <f t="shared" si="44"/>
        <v>0</v>
      </c>
      <c r="AI108" s="41">
        <f t="shared" si="44"/>
        <v>0</v>
      </c>
      <c r="AJ108" s="41">
        <f t="shared" si="44"/>
        <v>0</v>
      </c>
      <c r="AK108" s="41">
        <f t="shared" si="44"/>
        <v>0</v>
      </c>
      <c r="AL108" s="41">
        <f t="shared" si="44"/>
        <v>0</v>
      </c>
      <c r="AM108" s="41">
        <f t="shared" si="44"/>
        <v>0</v>
      </c>
      <c r="AN108" s="41">
        <f t="shared" si="44"/>
        <v>0</v>
      </c>
      <c r="AO108" s="27"/>
      <c r="AP108" s="28"/>
    </row>
    <row r="109" spans="1:42" ht="15.6" customHeight="1" x14ac:dyDescent="0.25">
      <c r="A109" s="13"/>
      <c r="C109" s="20" t="s">
        <v>152</v>
      </c>
      <c r="E109" s="189">
        <f>SUM(F109:AN109)</f>
        <v>7952.5253243271136</v>
      </c>
      <c r="F109" s="95">
        <f>IF(F3=0,F107+F108,IF(F3&lt;0,0,F107))</f>
        <v>0</v>
      </c>
      <c r="G109" s="95">
        <f t="shared" ref="G109:AN109" si="45">IF(G3=0,G107+F108,IF(G3&lt;0,0,G107))</f>
        <v>0</v>
      </c>
      <c r="H109" s="95">
        <f t="shared" si="45"/>
        <v>0</v>
      </c>
      <c r="I109" s="95">
        <f t="shared" si="45"/>
        <v>0</v>
      </c>
      <c r="J109" s="95">
        <f t="shared" si="45"/>
        <v>0</v>
      </c>
      <c r="K109" s="95">
        <f t="shared" si="45"/>
        <v>0</v>
      </c>
      <c r="L109" s="95">
        <f t="shared" si="45"/>
        <v>0</v>
      </c>
      <c r="M109" s="95">
        <f t="shared" si="45"/>
        <v>0</v>
      </c>
      <c r="N109" s="95">
        <f t="shared" si="45"/>
        <v>0</v>
      </c>
      <c r="O109" s="95">
        <f t="shared" si="45"/>
        <v>0</v>
      </c>
      <c r="P109" s="95">
        <f t="shared" si="45"/>
        <v>0</v>
      </c>
      <c r="Q109" s="95">
        <f t="shared" si="45"/>
        <v>0</v>
      </c>
      <c r="R109" s="95">
        <f t="shared" si="45"/>
        <v>0</v>
      </c>
      <c r="S109" s="95">
        <f t="shared" si="45"/>
        <v>0</v>
      </c>
      <c r="T109" s="95">
        <f t="shared" si="45"/>
        <v>0</v>
      </c>
      <c r="U109" s="95">
        <f t="shared" si="45"/>
        <v>0</v>
      </c>
      <c r="V109" s="95">
        <f t="shared" si="45"/>
        <v>7594.5271368535987</v>
      </c>
      <c r="W109" s="95">
        <f t="shared" si="45"/>
        <v>0</v>
      </c>
      <c r="X109" s="95">
        <f t="shared" si="45"/>
        <v>0</v>
      </c>
      <c r="Y109" s="95">
        <f t="shared" si="45"/>
        <v>0</v>
      </c>
      <c r="Z109" s="95">
        <f t="shared" si="45"/>
        <v>45.297500355215234</v>
      </c>
      <c r="AA109" s="95">
        <f t="shared" si="45"/>
        <v>159.93502048495228</v>
      </c>
      <c r="AB109" s="95">
        <f t="shared" si="45"/>
        <v>126.88178291806213</v>
      </c>
      <c r="AC109" s="95">
        <f t="shared" si="45"/>
        <v>25.883883715284675</v>
      </c>
      <c r="AD109" s="95">
        <f t="shared" si="45"/>
        <v>0</v>
      </c>
      <c r="AE109" s="95">
        <f t="shared" si="45"/>
        <v>0</v>
      </c>
      <c r="AF109" s="95">
        <f t="shared" si="45"/>
        <v>0</v>
      </c>
      <c r="AG109" s="95">
        <f t="shared" si="45"/>
        <v>0</v>
      </c>
      <c r="AH109" s="95">
        <f t="shared" si="45"/>
        <v>0</v>
      </c>
      <c r="AI109" s="95">
        <f t="shared" si="45"/>
        <v>0</v>
      </c>
      <c r="AJ109" s="95">
        <f t="shared" si="45"/>
        <v>0</v>
      </c>
      <c r="AK109" s="95">
        <f t="shared" si="45"/>
        <v>0</v>
      </c>
      <c r="AL109" s="95">
        <f t="shared" si="45"/>
        <v>0</v>
      </c>
      <c r="AM109" s="95">
        <f t="shared" si="45"/>
        <v>0</v>
      </c>
      <c r="AN109" s="95">
        <f t="shared" si="45"/>
        <v>0</v>
      </c>
    </row>
    <row r="110" spans="1:42" ht="15.75" customHeight="1" x14ac:dyDescent="0.25">
      <c r="C110" s="20" t="s">
        <v>153</v>
      </c>
      <c r="E110" s="99">
        <f>SUM(F110:AN110)</f>
        <v>7952.5253243271118</v>
      </c>
      <c r="F110" s="5">
        <f>0.2*(SUM(F109:F109))</f>
        <v>0</v>
      </c>
      <c r="G110" s="5">
        <f>0.2*(SUM(F109:G109))</f>
        <v>0</v>
      </c>
      <c r="H110" s="5">
        <f>0.2*(SUM(F109:H109))</f>
        <v>0</v>
      </c>
      <c r="I110" s="5">
        <f>0.2*(SUM(F109:I109))</f>
        <v>0</v>
      </c>
      <c r="J110" s="5">
        <f t="shared" ref="J110:O110" si="46">0.2*(SUM(F109:J109))</f>
        <v>0</v>
      </c>
      <c r="K110" s="5">
        <f t="shared" si="46"/>
        <v>0</v>
      </c>
      <c r="L110" s="5">
        <f t="shared" si="46"/>
        <v>0</v>
      </c>
      <c r="M110" s="5">
        <f t="shared" si="46"/>
        <v>0</v>
      </c>
      <c r="N110" s="5">
        <f t="shared" si="46"/>
        <v>0</v>
      </c>
      <c r="O110" s="5">
        <f t="shared" si="46"/>
        <v>0</v>
      </c>
      <c r="P110" s="5">
        <f t="shared" ref="P110:AN110" si="47">0.2*(SUM(L109:P109))</f>
        <v>0</v>
      </c>
      <c r="Q110" s="5">
        <f t="shared" si="47"/>
        <v>0</v>
      </c>
      <c r="R110" s="5">
        <f t="shared" si="47"/>
        <v>0</v>
      </c>
      <c r="S110" s="5">
        <f t="shared" si="47"/>
        <v>0</v>
      </c>
      <c r="T110" s="5">
        <f t="shared" si="47"/>
        <v>0</v>
      </c>
      <c r="U110" s="5">
        <f t="shared" si="47"/>
        <v>0</v>
      </c>
      <c r="V110" s="5">
        <f t="shared" si="47"/>
        <v>1518.9054273707197</v>
      </c>
      <c r="W110" s="5">
        <f t="shared" si="47"/>
        <v>1518.9054273707197</v>
      </c>
      <c r="X110" s="5">
        <f t="shared" si="47"/>
        <v>1518.9054273707197</v>
      </c>
      <c r="Y110" s="5">
        <f t="shared" si="47"/>
        <v>1518.9054273707197</v>
      </c>
      <c r="Z110" s="5">
        <f t="shared" si="47"/>
        <v>1527.9649274417629</v>
      </c>
      <c r="AA110" s="5">
        <f t="shared" si="47"/>
        <v>41.046504168033508</v>
      </c>
      <c r="AB110" s="5">
        <f t="shared" si="47"/>
        <v>66.422860751645928</v>
      </c>
      <c r="AC110" s="5">
        <f t="shared" si="47"/>
        <v>71.599637494702876</v>
      </c>
      <c r="AD110" s="5">
        <f t="shared" si="47"/>
        <v>71.599637494702876</v>
      </c>
      <c r="AE110" s="5">
        <f t="shared" si="47"/>
        <v>62.540137423659829</v>
      </c>
      <c r="AF110" s="5">
        <f t="shared" si="47"/>
        <v>30.553133326669361</v>
      </c>
      <c r="AG110" s="5">
        <f t="shared" si="47"/>
        <v>5.1767767430569354</v>
      </c>
      <c r="AH110" s="5">
        <f t="shared" si="47"/>
        <v>0</v>
      </c>
      <c r="AI110" s="5">
        <f t="shared" si="47"/>
        <v>0</v>
      </c>
      <c r="AJ110" s="5">
        <f t="shared" si="47"/>
        <v>0</v>
      </c>
      <c r="AK110" s="5">
        <f t="shared" si="47"/>
        <v>0</v>
      </c>
      <c r="AL110" s="5">
        <f t="shared" si="47"/>
        <v>0</v>
      </c>
      <c r="AM110" s="5">
        <f t="shared" si="47"/>
        <v>0</v>
      </c>
      <c r="AN110" s="5">
        <f t="shared" si="47"/>
        <v>0</v>
      </c>
    </row>
    <row r="111" spans="1:42" ht="15.75" customHeight="1" x14ac:dyDescent="0.25">
      <c r="E111" s="190"/>
    </row>
    <row r="112" spans="1:42" s="27" customFormat="1" ht="15.75" customHeight="1" x14ac:dyDescent="0.25">
      <c r="A112" s="11"/>
      <c r="B112" s="14" t="s">
        <v>34</v>
      </c>
      <c r="E112" s="85">
        <f>SUM(F112:AN112)</f>
        <v>23980.953166833013</v>
      </c>
      <c r="F112" s="39">
        <f t="shared" ref="F112:AN112" si="48">+F104+F110</f>
        <v>333.76</v>
      </c>
      <c r="G112" s="39">
        <f t="shared" si="48"/>
        <v>0</v>
      </c>
      <c r="H112" s="39">
        <f t="shared" si="48"/>
        <v>0</v>
      </c>
      <c r="I112" s="39">
        <f t="shared" si="48"/>
        <v>0</v>
      </c>
      <c r="J112" s="39">
        <f t="shared" si="48"/>
        <v>0</v>
      </c>
      <c r="K112" s="39">
        <f t="shared" si="48"/>
        <v>0</v>
      </c>
      <c r="L112" s="39">
        <f t="shared" si="48"/>
        <v>0</v>
      </c>
      <c r="M112" s="39">
        <f t="shared" si="48"/>
        <v>0</v>
      </c>
      <c r="N112" s="39">
        <f t="shared" si="48"/>
        <v>272.22300000000001</v>
      </c>
      <c r="O112" s="39">
        <f t="shared" si="48"/>
        <v>0</v>
      </c>
      <c r="P112" s="39">
        <f t="shared" si="48"/>
        <v>0</v>
      </c>
      <c r="Q112" s="39">
        <f t="shared" si="48"/>
        <v>0</v>
      </c>
      <c r="R112" s="39">
        <f t="shared" si="48"/>
        <v>0</v>
      </c>
      <c r="S112" s="39">
        <f t="shared" si="48"/>
        <v>342.95237599999996</v>
      </c>
      <c r="T112" s="39">
        <f t="shared" si="48"/>
        <v>1210.8856967999998</v>
      </c>
      <c r="U112" s="39">
        <f t="shared" si="48"/>
        <v>960.63598612799979</v>
      </c>
      <c r="V112" s="39">
        <f t="shared" si="48"/>
        <v>2450.5612353823713</v>
      </c>
      <c r="W112" s="39">
        <f t="shared" si="48"/>
        <v>2306.6636752965424</v>
      </c>
      <c r="X112" s="39">
        <f t="shared" si="48"/>
        <v>2348.576177374503</v>
      </c>
      <c r="Y112" s="39">
        <f t="shared" si="48"/>
        <v>2365.5098267438475</v>
      </c>
      <c r="Z112" s="39">
        <f t="shared" si="48"/>
        <v>2535.7883905071994</v>
      </c>
      <c r="AA112" s="39">
        <f t="shared" si="48"/>
        <v>1430.7386891196359</v>
      </c>
      <c r="AB112" s="39">
        <f t="shared" si="48"/>
        <v>1370.3664605189786</v>
      </c>
      <c r="AC112" s="39">
        <f t="shared" si="48"/>
        <v>1075.388435723921</v>
      </c>
      <c r="AD112" s="39">
        <f t="shared" si="48"/>
        <v>1010.8914828647708</v>
      </c>
      <c r="AE112" s="39">
        <f t="shared" si="48"/>
        <v>1011.5470147878059</v>
      </c>
      <c r="AF112" s="39">
        <f t="shared" si="48"/>
        <v>986.36166489089828</v>
      </c>
      <c r="AG112" s="39">
        <f t="shared" si="48"/>
        <v>977.38676549566992</v>
      </c>
      <c r="AH112" s="39">
        <f t="shared" si="48"/>
        <v>990.71628919886928</v>
      </c>
      <c r="AI112" s="39">
        <f t="shared" si="48"/>
        <v>1.1368683772161603E-13</v>
      </c>
      <c r="AJ112" s="39">
        <f t="shared" si="48"/>
        <v>0</v>
      </c>
      <c r="AK112" s="39">
        <f t="shared" si="48"/>
        <v>0</v>
      </c>
      <c r="AL112" s="39">
        <f t="shared" si="48"/>
        <v>0</v>
      </c>
      <c r="AM112" s="39">
        <f t="shared" si="48"/>
        <v>0</v>
      </c>
      <c r="AN112" s="39">
        <f t="shared" si="48"/>
        <v>0</v>
      </c>
      <c r="AO112" s="35"/>
      <c r="AP112" s="28"/>
    </row>
    <row r="113" spans="1:42" ht="15.75" customHeight="1" x14ac:dyDescent="0.25">
      <c r="A113" s="27"/>
      <c r="E113" s="190"/>
    </row>
    <row r="114" spans="1:42" ht="15.75" customHeight="1" x14ac:dyDescent="0.25">
      <c r="B114" s="46" t="s">
        <v>29</v>
      </c>
    </row>
    <row r="115" spans="1:42" s="26" customFormat="1" ht="15.75" customHeight="1" x14ac:dyDescent="0.25">
      <c r="A115" s="11"/>
      <c r="C115" s="26" t="s">
        <v>36</v>
      </c>
      <c r="E115" s="85">
        <f>SUM(F115:AN115)</f>
        <v>43522.834252436856</v>
      </c>
      <c r="F115" s="41">
        <f t="shared" ref="F115:AN115" si="49">+F84</f>
        <v>0</v>
      </c>
      <c r="G115" s="41">
        <f t="shared" si="49"/>
        <v>0</v>
      </c>
      <c r="H115" s="41">
        <f t="shared" si="49"/>
        <v>0</v>
      </c>
      <c r="I115" s="41">
        <f t="shared" si="49"/>
        <v>0</v>
      </c>
      <c r="J115" s="41">
        <f t="shared" si="49"/>
        <v>0</v>
      </c>
      <c r="K115" s="41">
        <f t="shared" si="49"/>
        <v>0</v>
      </c>
      <c r="L115" s="41">
        <f t="shared" si="49"/>
        <v>0</v>
      </c>
      <c r="M115" s="41">
        <f t="shared" si="49"/>
        <v>0</v>
      </c>
      <c r="N115" s="41">
        <f t="shared" si="49"/>
        <v>0</v>
      </c>
      <c r="O115" s="41">
        <f t="shared" si="49"/>
        <v>0</v>
      </c>
      <c r="P115" s="41">
        <f t="shared" si="49"/>
        <v>0</v>
      </c>
      <c r="Q115" s="41">
        <f t="shared" si="49"/>
        <v>0</v>
      </c>
      <c r="R115" s="41">
        <f t="shared" si="49"/>
        <v>0</v>
      </c>
      <c r="S115" s="41">
        <f t="shared" si="49"/>
        <v>0</v>
      </c>
      <c r="T115" s="41">
        <f t="shared" si="49"/>
        <v>0</v>
      </c>
      <c r="U115" s="41">
        <f t="shared" si="49"/>
        <v>0</v>
      </c>
      <c r="V115" s="41">
        <f t="shared" si="49"/>
        <v>689.9510137499999</v>
      </c>
      <c r="W115" s="41">
        <f t="shared" si="49"/>
        <v>2592.7632832499999</v>
      </c>
      <c r="X115" s="41">
        <f t="shared" si="49"/>
        <v>3914.0354523942005</v>
      </c>
      <c r="Y115" s="41">
        <f t="shared" si="49"/>
        <v>3992.3161614420842</v>
      </c>
      <c r="Z115" s="41">
        <f t="shared" si="49"/>
        <v>4072.1624846709256</v>
      </c>
      <c r="AA115" s="41">
        <f t="shared" si="49"/>
        <v>4153.6057343643442</v>
      </c>
      <c r="AB115" s="41">
        <f t="shared" si="49"/>
        <v>4236.6778490516317</v>
      </c>
      <c r="AC115" s="41">
        <f t="shared" si="49"/>
        <v>4321.4114060326647</v>
      </c>
      <c r="AD115" s="41">
        <f t="shared" si="49"/>
        <v>4222.689896230564</v>
      </c>
      <c r="AE115" s="41">
        <f t="shared" si="49"/>
        <v>3709.1965116960819</v>
      </c>
      <c r="AF115" s="41">
        <f t="shared" si="49"/>
        <v>3018.8423857470434</v>
      </c>
      <c r="AG115" s="41">
        <f t="shared" si="49"/>
        <v>2599.6805418093536</v>
      </c>
      <c r="AH115" s="41">
        <f t="shared" si="49"/>
        <v>1999.5015319979625</v>
      </c>
      <c r="AI115" s="41">
        <f t="shared" si="49"/>
        <v>0</v>
      </c>
      <c r="AJ115" s="41">
        <f t="shared" si="49"/>
        <v>0</v>
      </c>
      <c r="AK115" s="41">
        <f t="shared" si="49"/>
        <v>0</v>
      </c>
      <c r="AL115" s="41">
        <f t="shared" si="49"/>
        <v>0</v>
      </c>
      <c r="AM115" s="41">
        <f t="shared" si="49"/>
        <v>0</v>
      </c>
      <c r="AN115" s="41">
        <f t="shared" si="49"/>
        <v>0</v>
      </c>
      <c r="AO115" s="32"/>
      <c r="AP115" s="28"/>
    </row>
    <row r="116" spans="1:42" s="26" customFormat="1" ht="15.75" customHeight="1" x14ac:dyDescent="0.25">
      <c r="A116" s="13"/>
      <c r="C116" s="26" t="s">
        <v>30</v>
      </c>
      <c r="D116" s="93">
        <f>+Dashboard!J31</f>
        <v>0.8</v>
      </c>
      <c r="E116" s="85">
        <f>SUM(F116:AN116)</f>
        <v>34818.267401949488</v>
      </c>
      <c r="F116" s="41">
        <f t="shared" ref="F116:AN116" si="50">+F84*$D116</f>
        <v>0</v>
      </c>
      <c r="G116" s="41">
        <f t="shared" si="50"/>
        <v>0</v>
      </c>
      <c r="H116" s="41">
        <f t="shared" si="50"/>
        <v>0</v>
      </c>
      <c r="I116" s="41">
        <f t="shared" si="50"/>
        <v>0</v>
      </c>
      <c r="J116" s="41">
        <f t="shared" si="50"/>
        <v>0</v>
      </c>
      <c r="K116" s="41">
        <f t="shared" si="50"/>
        <v>0</v>
      </c>
      <c r="L116" s="41">
        <f t="shared" si="50"/>
        <v>0</v>
      </c>
      <c r="M116" s="41">
        <f t="shared" si="50"/>
        <v>0</v>
      </c>
      <c r="N116" s="41">
        <f t="shared" si="50"/>
        <v>0</v>
      </c>
      <c r="O116" s="41">
        <f t="shared" si="50"/>
        <v>0</v>
      </c>
      <c r="P116" s="41">
        <f t="shared" si="50"/>
        <v>0</v>
      </c>
      <c r="Q116" s="41">
        <f t="shared" si="50"/>
        <v>0</v>
      </c>
      <c r="R116" s="41">
        <f t="shared" si="50"/>
        <v>0</v>
      </c>
      <c r="S116" s="41">
        <f t="shared" si="50"/>
        <v>0</v>
      </c>
      <c r="T116" s="41">
        <f t="shared" si="50"/>
        <v>0</v>
      </c>
      <c r="U116" s="41">
        <f t="shared" si="50"/>
        <v>0</v>
      </c>
      <c r="V116" s="41">
        <f t="shared" si="50"/>
        <v>551.96081099999992</v>
      </c>
      <c r="W116" s="41">
        <f t="shared" si="50"/>
        <v>2074.2106266000001</v>
      </c>
      <c r="X116" s="41">
        <f t="shared" si="50"/>
        <v>3131.2283619153604</v>
      </c>
      <c r="Y116" s="41">
        <f t="shared" si="50"/>
        <v>3193.8529291536674</v>
      </c>
      <c r="Z116" s="41">
        <f t="shared" si="50"/>
        <v>3257.7299877367404</v>
      </c>
      <c r="AA116" s="41">
        <f t="shared" si="50"/>
        <v>3322.8845874914755</v>
      </c>
      <c r="AB116" s="41">
        <f t="shared" si="50"/>
        <v>3389.3422792413057</v>
      </c>
      <c r="AC116" s="41">
        <f t="shared" si="50"/>
        <v>3457.1291248261318</v>
      </c>
      <c r="AD116" s="41">
        <f t="shared" si="50"/>
        <v>3378.1519169844514</v>
      </c>
      <c r="AE116" s="41">
        <f t="shared" si="50"/>
        <v>2967.3572093568655</v>
      </c>
      <c r="AF116" s="41">
        <f t="shared" si="50"/>
        <v>2415.0739085976347</v>
      </c>
      <c r="AG116" s="41">
        <f t="shared" si="50"/>
        <v>2079.7444334474831</v>
      </c>
      <c r="AH116" s="41">
        <f t="shared" si="50"/>
        <v>1599.6012255983701</v>
      </c>
      <c r="AI116" s="41">
        <f t="shared" si="50"/>
        <v>0</v>
      </c>
      <c r="AJ116" s="41">
        <f t="shared" si="50"/>
        <v>0</v>
      </c>
      <c r="AK116" s="41">
        <f t="shared" si="50"/>
        <v>0</v>
      </c>
      <c r="AL116" s="41">
        <f t="shared" si="50"/>
        <v>0</v>
      </c>
      <c r="AM116" s="41">
        <f t="shared" si="50"/>
        <v>0</v>
      </c>
      <c r="AN116" s="41">
        <f t="shared" si="50"/>
        <v>0</v>
      </c>
      <c r="AO116" s="27"/>
      <c r="AP116" s="28"/>
    </row>
    <row r="117" spans="1:42" ht="15.75" customHeight="1" x14ac:dyDescent="0.25">
      <c r="A117" s="13"/>
    </row>
    <row r="118" spans="1:42" ht="15.75" customHeight="1" x14ac:dyDescent="0.25">
      <c r="B118" s="29" t="s">
        <v>37</v>
      </c>
    </row>
    <row r="119" spans="1:42" s="26" customFormat="1" ht="15.75" customHeight="1" x14ac:dyDescent="0.25">
      <c r="A119" s="11"/>
      <c r="C119" s="26" t="s">
        <v>39</v>
      </c>
      <c r="E119" s="119"/>
      <c r="F119" s="31">
        <v>0</v>
      </c>
      <c r="G119" s="36">
        <f t="shared" ref="G119:L119" si="51">+F124</f>
        <v>333.76</v>
      </c>
      <c r="H119" s="36">
        <f t="shared" si="51"/>
        <v>333.76</v>
      </c>
      <c r="I119" s="36">
        <f t="shared" si="51"/>
        <v>333.76</v>
      </c>
      <c r="J119" s="36">
        <f t="shared" si="51"/>
        <v>333.76</v>
      </c>
      <c r="K119" s="36">
        <f t="shared" si="51"/>
        <v>333.76</v>
      </c>
      <c r="L119" s="36">
        <f t="shared" si="51"/>
        <v>333.76</v>
      </c>
      <c r="M119" s="36">
        <f>+L124</f>
        <v>333.76</v>
      </c>
      <c r="N119" s="36">
        <f t="shared" ref="N119:AN119" si="52">+M124</f>
        <v>333.76</v>
      </c>
      <c r="O119" s="36">
        <f t="shared" si="52"/>
        <v>605.98299999999995</v>
      </c>
      <c r="P119" s="36">
        <f t="shared" si="52"/>
        <v>605.98299999999995</v>
      </c>
      <c r="Q119" s="36">
        <f t="shared" si="52"/>
        <v>605.98299999999995</v>
      </c>
      <c r="R119" s="36">
        <f t="shared" si="52"/>
        <v>605.98299999999995</v>
      </c>
      <c r="S119" s="36">
        <f t="shared" si="52"/>
        <v>605.98299999999995</v>
      </c>
      <c r="T119" s="36">
        <f t="shared" si="52"/>
        <v>948.93537599999991</v>
      </c>
      <c r="U119" s="36">
        <f t="shared" si="52"/>
        <v>2159.8210727999995</v>
      </c>
      <c r="V119" s="36">
        <f t="shared" si="52"/>
        <v>3120.4570589279992</v>
      </c>
      <c r="W119" s="36">
        <f t="shared" si="52"/>
        <v>5019.0574833103701</v>
      </c>
      <c r="X119" s="36">
        <f t="shared" si="52"/>
        <v>5251.5105320069124</v>
      </c>
      <c r="Y119" s="36">
        <f t="shared" si="52"/>
        <v>4468.8583474660554</v>
      </c>
      <c r="Z119" s="36">
        <f t="shared" si="52"/>
        <v>3640.5152450562359</v>
      </c>
      <c r="AA119" s="36">
        <f t="shared" si="52"/>
        <v>2918.5736478266954</v>
      </c>
      <c r="AB119" s="36">
        <f t="shared" si="52"/>
        <v>1026.4277494548555</v>
      </c>
      <c r="AC119" s="36">
        <f t="shared" si="52"/>
        <v>0</v>
      </c>
      <c r="AD119" s="36">
        <f t="shared" si="52"/>
        <v>0</v>
      </c>
      <c r="AE119" s="36">
        <f t="shared" si="52"/>
        <v>0</v>
      </c>
      <c r="AF119" s="36">
        <f t="shared" si="52"/>
        <v>0</v>
      </c>
      <c r="AG119" s="36">
        <f t="shared" si="52"/>
        <v>0</v>
      </c>
      <c r="AH119" s="36">
        <f t="shared" si="52"/>
        <v>0</v>
      </c>
      <c r="AI119" s="36">
        <f t="shared" si="52"/>
        <v>0</v>
      </c>
      <c r="AJ119" s="36">
        <f t="shared" si="52"/>
        <v>1.1368683772161603E-13</v>
      </c>
      <c r="AK119" s="36">
        <f t="shared" si="52"/>
        <v>1.1368683772161603E-13</v>
      </c>
      <c r="AL119" s="36">
        <f t="shared" si="52"/>
        <v>1.1368683772161603E-13</v>
      </c>
      <c r="AM119" s="36">
        <f t="shared" si="52"/>
        <v>1.1368683772161603E-13</v>
      </c>
      <c r="AN119" s="36">
        <f t="shared" si="52"/>
        <v>1.1368683772161603E-13</v>
      </c>
      <c r="AO119" s="27"/>
      <c r="AP119" s="28"/>
    </row>
    <row r="120" spans="1:42" s="26" customFormat="1" ht="15.75" customHeight="1" x14ac:dyDescent="0.25">
      <c r="A120" s="13"/>
      <c r="B120" s="13"/>
      <c r="C120" s="26" t="s">
        <v>40</v>
      </c>
      <c r="E120" s="85">
        <f>SUM(F120:AN120)</f>
        <v>23980.953166833013</v>
      </c>
      <c r="F120" s="36">
        <f t="shared" ref="F120:AN120" si="53">+F112</f>
        <v>333.76</v>
      </c>
      <c r="G120" s="36">
        <f t="shared" si="53"/>
        <v>0</v>
      </c>
      <c r="H120" s="36">
        <f t="shared" si="53"/>
        <v>0</v>
      </c>
      <c r="I120" s="36">
        <f t="shared" si="53"/>
        <v>0</v>
      </c>
      <c r="J120" s="36">
        <f t="shared" si="53"/>
        <v>0</v>
      </c>
      <c r="K120" s="36">
        <f t="shared" si="53"/>
        <v>0</v>
      </c>
      <c r="L120" s="36">
        <f t="shared" si="53"/>
        <v>0</v>
      </c>
      <c r="M120" s="36">
        <f t="shared" si="53"/>
        <v>0</v>
      </c>
      <c r="N120" s="36">
        <f t="shared" si="53"/>
        <v>272.22300000000001</v>
      </c>
      <c r="O120" s="36">
        <f t="shared" si="53"/>
        <v>0</v>
      </c>
      <c r="P120" s="36">
        <f t="shared" si="53"/>
        <v>0</v>
      </c>
      <c r="Q120" s="36">
        <f t="shared" si="53"/>
        <v>0</v>
      </c>
      <c r="R120" s="36">
        <f t="shared" si="53"/>
        <v>0</v>
      </c>
      <c r="S120" s="36">
        <f t="shared" si="53"/>
        <v>342.95237599999996</v>
      </c>
      <c r="T120" s="36">
        <f t="shared" si="53"/>
        <v>1210.8856967999998</v>
      </c>
      <c r="U120" s="36">
        <f t="shared" si="53"/>
        <v>960.63598612799979</v>
      </c>
      <c r="V120" s="36">
        <f t="shared" si="53"/>
        <v>2450.5612353823713</v>
      </c>
      <c r="W120" s="36">
        <f t="shared" si="53"/>
        <v>2306.6636752965424</v>
      </c>
      <c r="X120" s="36">
        <f t="shared" si="53"/>
        <v>2348.576177374503</v>
      </c>
      <c r="Y120" s="36">
        <f t="shared" si="53"/>
        <v>2365.5098267438475</v>
      </c>
      <c r="Z120" s="36">
        <f t="shared" si="53"/>
        <v>2535.7883905071994</v>
      </c>
      <c r="AA120" s="36">
        <f t="shared" si="53"/>
        <v>1430.7386891196359</v>
      </c>
      <c r="AB120" s="36">
        <f t="shared" si="53"/>
        <v>1370.3664605189786</v>
      </c>
      <c r="AC120" s="36">
        <f t="shared" si="53"/>
        <v>1075.388435723921</v>
      </c>
      <c r="AD120" s="36">
        <f t="shared" si="53"/>
        <v>1010.8914828647708</v>
      </c>
      <c r="AE120" s="36">
        <f t="shared" si="53"/>
        <v>1011.5470147878059</v>
      </c>
      <c r="AF120" s="36">
        <f t="shared" si="53"/>
        <v>986.36166489089828</v>
      </c>
      <c r="AG120" s="36">
        <f t="shared" si="53"/>
        <v>977.38676549566992</v>
      </c>
      <c r="AH120" s="36">
        <f t="shared" si="53"/>
        <v>990.71628919886928</v>
      </c>
      <c r="AI120" s="36">
        <f t="shared" si="53"/>
        <v>1.1368683772161603E-13</v>
      </c>
      <c r="AJ120" s="36">
        <f t="shared" si="53"/>
        <v>0</v>
      </c>
      <c r="AK120" s="36">
        <f t="shared" si="53"/>
        <v>0</v>
      </c>
      <c r="AL120" s="36">
        <f t="shared" si="53"/>
        <v>0</v>
      </c>
      <c r="AM120" s="36">
        <f t="shared" si="53"/>
        <v>0</v>
      </c>
      <c r="AN120" s="36">
        <f t="shared" si="53"/>
        <v>0</v>
      </c>
      <c r="AO120" s="32"/>
      <c r="AP120" s="28"/>
    </row>
    <row r="121" spans="1:42" s="26" customFormat="1" ht="15.75" customHeight="1" x14ac:dyDescent="0.25">
      <c r="A121" s="13"/>
      <c r="B121" s="13"/>
      <c r="C121" s="26" t="s">
        <v>71</v>
      </c>
      <c r="E121" s="85"/>
      <c r="F121" s="42">
        <f t="shared" ref="F121:Y121" si="54">+F119+F120</f>
        <v>333.76</v>
      </c>
      <c r="G121" s="42">
        <f t="shared" si="54"/>
        <v>333.76</v>
      </c>
      <c r="H121" s="42">
        <f t="shared" si="54"/>
        <v>333.76</v>
      </c>
      <c r="I121" s="42">
        <f t="shared" si="54"/>
        <v>333.76</v>
      </c>
      <c r="J121" s="42">
        <f t="shared" si="54"/>
        <v>333.76</v>
      </c>
      <c r="K121" s="42">
        <f t="shared" si="54"/>
        <v>333.76</v>
      </c>
      <c r="L121" s="42">
        <f t="shared" si="54"/>
        <v>333.76</v>
      </c>
      <c r="M121" s="42">
        <f t="shared" si="54"/>
        <v>333.76</v>
      </c>
      <c r="N121" s="42">
        <f t="shared" si="54"/>
        <v>605.98299999999995</v>
      </c>
      <c r="O121" s="42">
        <f t="shared" si="54"/>
        <v>605.98299999999995</v>
      </c>
      <c r="P121" s="42">
        <f t="shared" si="54"/>
        <v>605.98299999999995</v>
      </c>
      <c r="Q121" s="42">
        <f t="shared" si="54"/>
        <v>605.98299999999995</v>
      </c>
      <c r="R121" s="42">
        <f t="shared" si="54"/>
        <v>605.98299999999995</v>
      </c>
      <c r="S121" s="42">
        <f t="shared" si="54"/>
        <v>948.93537599999991</v>
      </c>
      <c r="T121" s="42">
        <f t="shared" si="54"/>
        <v>2159.8210727999995</v>
      </c>
      <c r="U121" s="42">
        <f t="shared" si="54"/>
        <v>3120.4570589279992</v>
      </c>
      <c r="V121" s="42">
        <f t="shared" si="54"/>
        <v>5571.01829431037</v>
      </c>
      <c r="W121" s="42">
        <f t="shared" si="54"/>
        <v>7325.7211586069125</v>
      </c>
      <c r="X121" s="42">
        <f t="shared" si="54"/>
        <v>7600.0867093814159</v>
      </c>
      <c r="Y121" s="42">
        <f t="shared" si="54"/>
        <v>6834.3681742099034</v>
      </c>
      <c r="Z121" s="42">
        <f>+Z119+Z120</f>
        <v>6176.3036355634358</v>
      </c>
      <c r="AA121" s="42">
        <f t="shared" ref="AA121:AN121" si="55">+AA119+AA120</f>
        <v>4349.312336946331</v>
      </c>
      <c r="AB121" s="42">
        <f t="shared" si="55"/>
        <v>2396.7942099738339</v>
      </c>
      <c r="AC121" s="42">
        <f t="shared" si="55"/>
        <v>1075.388435723921</v>
      </c>
      <c r="AD121" s="42">
        <f t="shared" si="55"/>
        <v>1010.8914828647708</v>
      </c>
      <c r="AE121" s="42">
        <f t="shared" si="55"/>
        <v>1011.5470147878059</v>
      </c>
      <c r="AF121" s="42">
        <f t="shared" si="55"/>
        <v>986.36166489089828</v>
      </c>
      <c r="AG121" s="42">
        <f t="shared" si="55"/>
        <v>977.38676549566992</v>
      </c>
      <c r="AH121" s="42">
        <f t="shared" si="55"/>
        <v>990.71628919886928</v>
      </c>
      <c r="AI121" s="42">
        <f t="shared" si="55"/>
        <v>1.1368683772161603E-13</v>
      </c>
      <c r="AJ121" s="42">
        <f t="shared" si="55"/>
        <v>1.1368683772161603E-13</v>
      </c>
      <c r="AK121" s="42">
        <f t="shared" si="55"/>
        <v>1.1368683772161603E-13</v>
      </c>
      <c r="AL121" s="42">
        <f t="shared" si="55"/>
        <v>1.1368683772161603E-13</v>
      </c>
      <c r="AM121" s="42">
        <f t="shared" si="55"/>
        <v>1.1368683772161603E-13</v>
      </c>
      <c r="AN121" s="42">
        <f t="shared" si="55"/>
        <v>1.1368683772161603E-13</v>
      </c>
      <c r="AO121" s="27"/>
      <c r="AP121" s="28"/>
    </row>
    <row r="122" spans="1:42" s="26" customFormat="1" ht="15.75" customHeight="1" x14ac:dyDescent="0.25">
      <c r="A122" s="13"/>
      <c r="B122" s="13"/>
      <c r="E122" s="85"/>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27"/>
      <c r="AP122" s="28"/>
    </row>
    <row r="123" spans="1:42" s="14" customFormat="1" ht="15.75" customHeight="1" x14ac:dyDescent="0.25">
      <c r="A123" s="13"/>
      <c r="B123" s="13"/>
      <c r="C123" s="14" t="s">
        <v>38</v>
      </c>
      <c r="E123" s="85">
        <f>SUM(F123:AN123)</f>
        <v>23980.953166833013</v>
      </c>
      <c r="F123" s="101">
        <f t="shared" ref="F123:AN123" si="56">IF(F116&lt;F121,F116,F121)</f>
        <v>0</v>
      </c>
      <c r="G123" s="101">
        <f t="shared" si="56"/>
        <v>0</v>
      </c>
      <c r="H123" s="101">
        <f t="shared" si="56"/>
        <v>0</v>
      </c>
      <c r="I123" s="101">
        <f t="shared" si="56"/>
        <v>0</v>
      </c>
      <c r="J123" s="101">
        <f t="shared" si="56"/>
        <v>0</v>
      </c>
      <c r="K123" s="101">
        <f t="shared" si="56"/>
        <v>0</v>
      </c>
      <c r="L123" s="101">
        <f t="shared" si="56"/>
        <v>0</v>
      </c>
      <c r="M123" s="101">
        <f t="shared" si="56"/>
        <v>0</v>
      </c>
      <c r="N123" s="101">
        <f t="shared" si="56"/>
        <v>0</v>
      </c>
      <c r="O123" s="101">
        <f t="shared" si="56"/>
        <v>0</v>
      </c>
      <c r="P123" s="101">
        <f t="shared" si="56"/>
        <v>0</v>
      </c>
      <c r="Q123" s="101">
        <f t="shared" si="56"/>
        <v>0</v>
      </c>
      <c r="R123" s="101">
        <f t="shared" si="56"/>
        <v>0</v>
      </c>
      <c r="S123" s="101">
        <f t="shared" si="56"/>
        <v>0</v>
      </c>
      <c r="T123" s="101">
        <f t="shared" si="56"/>
        <v>0</v>
      </c>
      <c r="U123" s="101">
        <f t="shared" si="56"/>
        <v>0</v>
      </c>
      <c r="V123" s="101">
        <f t="shared" si="56"/>
        <v>551.96081099999992</v>
      </c>
      <c r="W123" s="101">
        <f t="shared" si="56"/>
        <v>2074.2106266000001</v>
      </c>
      <c r="X123" s="101">
        <f t="shared" si="56"/>
        <v>3131.2283619153604</v>
      </c>
      <c r="Y123" s="101">
        <f t="shared" si="56"/>
        <v>3193.8529291536674</v>
      </c>
      <c r="Z123" s="101">
        <f t="shared" si="56"/>
        <v>3257.7299877367404</v>
      </c>
      <c r="AA123" s="101">
        <f t="shared" si="56"/>
        <v>3322.8845874914755</v>
      </c>
      <c r="AB123" s="101">
        <f t="shared" si="56"/>
        <v>2396.7942099738339</v>
      </c>
      <c r="AC123" s="101">
        <f t="shared" si="56"/>
        <v>1075.388435723921</v>
      </c>
      <c r="AD123" s="101">
        <f t="shared" si="56"/>
        <v>1010.8914828647708</v>
      </c>
      <c r="AE123" s="101">
        <f t="shared" si="56"/>
        <v>1011.5470147878059</v>
      </c>
      <c r="AF123" s="101">
        <f t="shared" si="56"/>
        <v>986.36166489089828</v>
      </c>
      <c r="AG123" s="101">
        <f t="shared" si="56"/>
        <v>977.38676549566992</v>
      </c>
      <c r="AH123" s="101">
        <f t="shared" si="56"/>
        <v>990.71628919886928</v>
      </c>
      <c r="AI123" s="101">
        <f t="shared" si="56"/>
        <v>0</v>
      </c>
      <c r="AJ123" s="101">
        <f t="shared" si="56"/>
        <v>0</v>
      </c>
      <c r="AK123" s="101">
        <f t="shared" si="56"/>
        <v>0</v>
      </c>
      <c r="AL123" s="101">
        <f t="shared" si="56"/>
        <v>0</v>
      </c>
      <c r="AM123" s="101">
        <f t="shared" si="56"/>
        <v>0</v>
      </c>
      <c r="AN123" s="101">
        <f t="shared" si="56"/>
        <v>0</v>
      </c>
      <c r="AO123" s="119"/>
      <c r="AP123" s="100"/>
    </row>
    <row r="124" spans="1:42" s="26" customFormat="1" ht="15.75" customHeight="1" x14ac:dyDescent="0.25">
      <c r="A124" s="13"/>
      <c r="B124" s="13"/>
      <c r="C124" s="26" t="s">
        <v>43</v>
      </c>
      <c r="E124" s="119"/>
      <c r="F124" s="41">
        <f>+F121-F123</f>
        <v>333.76</v>
      </c>
      <c r="G124" s="41">
        <f t="shared" ref="G124:AN124" si="57">+G121-G123</f>
        <v>333.76</v>
      </c>
      <c r="H124" s="41">
        <f t="shared" si="57"/>
        <v>333.76</v>
      </c>
      <c r="I124" s="41">
        <f t="shared" si="57"/>
        <v>333.76</v>
      </c>
      <c r="J124" s="41">
        <f t="shared" si="57"/>
        <v>333.76</v>
      </c>
      <c r="K124" s="41">
        <f t="shared" si="57"/>
        <v>333.76</v>
      </c>
      <c r="L124" s="41">
        <f t="shared" si="57"/>
        <v>333.76</v>
      </c>
      <c r="M124" s="41">
        <f t="shared" si="57"/>
        <v>333.76</v>
      </c>
      <c r="N124" s="41">
        <f t="shared" si="57"/>
        <v>605.98299999999995</v>
      </c>
      <c r="O124" s="41">
        <f t="shared" si="57"/>
        <v>605.98299999999995</v>
      </c>
      <c r="P124" s="41">
        <f t="shared" si="57"/>
        <v>605.98299999999995</v>
      </c>
      <c r="Q124" s="41">
        <f t="shared" si="57"/>
        <v>605.98299999999995</v>
      </c>
      <c r="R124" s="41">
        <f t="shared" si="57"/>
        <v>605.98299999999995</v>
      </c>
      <c r="S124" s="41">
        <f t="shared" si="57"/>
        <v>948.93537599999991</v>
      </c>
      <c r="T124" s="41">
        <f t="shared" si="57"/>
        <v>2159.8210727999995</v>
      </c>
      <c r="U124" s="41">
        <f t="shared" si="57"/>
        <v>3120.4570589279992</v>
      </c>
      <c r="V124" s="41">
        <f t="shared" si="57"/>
        <v>5019.0574833103701</v>
      </c>
      <c r="W124" s="41">
        <f t="shared" si="57"/>
        <v>5251.5105320069124</v>
      </c>
      <c r="X124" s="41">
        <f t="shared" si="57"/>
        <v>4468.8583474660554</v>
      </c>
      <c r="Y124" s="41">
        <f t="shared" si="57"/>
        <v>3640.5152450562359</v>
      </c>
      <c r="Z124" s="41">
        <f t="shared" si="57"/>
        <v>2918.5736478266954</v>
      </c>
      <c r="AA124" s="41">
        <f t="shared" si="57"/>
        <v>1026.4277494548555</v>
      </c>
      <c r="AB124" s="41">
        <f t="shared" si="57"/>
        <v>0</v>
      </c>
      <c r="AC124" s="41">
        <f t="shared" si="57"/>
        <v>0</v>
      </c>
      <c r="AD124" s="41">
        <f t="shared" si="57"/>
        <v>0</v>
      </c>
      <c r="AE124" s="41">
        <f t="shared" si="57"/>
        <v>0</v>
      </c>
      <c r="AF124" s="41">
        <f t="shared" si="57"/>
        <v>0</v>
      </c>
      <c r="AG124" s="41">
        <f t="shared" si="57"/>
        <v>0</v>
      </c>
      <c r="AH124" s="41">
        <f t="shared" si="57"/>
        <v>0</v>
      </c>
      <c r="AI124" s="41">
        <f t="shared" si="57"/>
        <v>1.1368683772161603E-13</v>
      </c>
      <c r="AJ124" s="41">
        <f t="shared" si="57"/>
        <v>1.1368683772161603E-13</v>
      </c>
      <c r="AK124" s="41">
        <f t="shared" si="57"/>
        <v>1.1368683772161603E-13</v>
      </c>
      <c r="AL124" s="41">
        <f t="shared" si="57"/>
        <v>1.1368683772161603E-13</v>
      </c>
      <c r="AM124" s="41">
        <f t="shared" si="57"/>
        <v>1.1368683772161603E-13</v>
      </c>
      <c r="AN124" s="41">
        <f t="shared" si="57"/>
        <v>1.1368683772161603E-13</v>
      </c>
      <c r="AO124" s="27"/>
      <c r="AP124" s="28"/>
    </row>
    <row r="125" spans="1:42" s="26" customFormat="1" ht="15.75" customHeight="1" x14ac:dyDescent="0.25">
      <c r="A125" s="13"/>
      <c r="B125" s="13"/>
      <c r="C125" s="26" t="s">
        <v>44</v>
      </c>
      <c r="E125" s="85"/>
      <c r="F125" s="41">
        <f>+F123</f>
        <v>0</v>
      </c>
      <c r="G125" s="41">
        <f>G123+F125</f>
        <v>0</v>
      </c>
      <c r="H125" s="41">
        <f t="shared" ref="H125:AN125" si="58">H123+G125</f>
        <v>0</v>
      </c>
      <c r="I125" s="41">
        <f t="shared" si="58"/>
        <v>0</v>
      </c>
      <c r="J125" s="41">
        <f t="shared" si="58"/>
        <v>0</v>
      </c>
      <c r="K125" s="41">
        <f t="shared" si="58"/>
        <v>0</v>
      </c>
      <c r="L125" s="41">
        <f t="shared" si="58"/>
        <v>0</v>
      </c>
      <c r="M125" s="41">
        <f t="shared" si="58"/>
        <v>0</v>
      </c>
      <c r="N125" s="41">
        <f t="shared" si="58"/>
        <v>0</v>
      </c>
      <c r="O125" s="41">
        <f t="shared" si="58"/>
        <v>0</v>
      </c>
      <c r="P125" s="41">
        <f t="shared" si="58"/>
        <v>0</v>
      </c>
      <c r="Q125" s="41">
        <f t="shared" si="58"/>
        <v>0</v>
      </c>
      <c r="R125" s="41">
        <f t="shared" si="58"/>
        <v>0</v>
      </c>
      <c r="S125" s="41">
        <f t="shared" si="58"/>
        <v>0</v>
      </c>
      <c r="T125" s="41">
        <f t="shared" si="58"/>
        <v>0</v>
      </c>
      <c r="U125" s="41">
        <f t="shared" si="58"/>
        <v>0</v>
      </c>
      <c r="V125" s="41">
        <f t="shared" si="58"/>
        <v>551.96081099999992</v>
      </c>
      <c r="W125" s="41">
        <f t="shared" si="58"/>
        <v>2626.1714376</v>
      </c>
      <c r="X125" s="41">
        <f t="shared" si="58"/>
        <v>5757.3997995153604</v>
      </c>
      <c r="Y125" s="41">
        <f t="shared" si="58"/>
        <v>8951.2527286690274</v>
      </c>
      <c r="Z125" s="41">
        <f t="shared" si="58"/>
        <v>12208.982716405768</v>
      </c>
      <c r="AA125" s="41">
        <f t="shared" si="58"/>
        <v>15531.867303897243</v>
      </c>
      <c r="AB125" s="41">
        <f t="shared" si="58"/>
        <v>17928.661513871077</v>
      </c>
      <c r="AC125" s="41">
        <f t="shared" si="58"/>
        <v>19004.049949594999</v>
      </c>
      <c r="AD125" s="41">
        <f t="shared" si="58"/>
        <v>20014.941432459771</v>
      </c>
      <c r="AE125" s="41">
        <f t="shared" si="58"/>
        <v>21026.488447247575</v>
      </c>
      <c r="AF125" s="41">
        <f t="shared" si="58"/>
        <v>22012.850112138472</v>
      </c>
      <c r="AG125" s="41">
        <f t="shared" si="58"/>
        <v>22990.236877634143</v>
      </c>
      <c r="AH125" s="41">
        <f t="shared" si="58"/>
        <v>23980.953166833013</v>
      </c>
      <c r="AI125" s="41">
        <f t="shared" si="58"/>
        <v>23980.953166833013</v>
      </c>
      <c r="AJ125" s="41">
        <f t="shared" si="58"/>
        <v>23980.953166833013</v>
      </c>
      <c r="AK125" s="41">
        <f t="shared" si="58"/>
        <v>23980.953166833013</v>
      </c>
      <c r="AL125" s="41">
        <f t="shared" si="58"/>
        <v>23980.953166833013</v>
      </c>
      <c r="AM125" s="41">
        <f t="shared" si="58"/>
        <v>23980.953166833013</v>
      </c>
      <c r="AN125" s="41">
        <f t="shared" si="58"/>
        <v>23980.953166833013</v>
      </c>
      <c r="AO125" s="27"/>
      <c r="AP125" s="28"/>
    </row>
    <row r="126" spans="1:42" s="26" customFormat="1" ht="15.75" customHeight="1" x14ac:dyDescent="0.25">
      <c r="A126" s="13"/>
      <c r="B126" s="13"/>
      <c r="E126" s="85"/>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27"/>
      <c r="AP126" s="28"/>
    </row>
    <row r="127" spans="1:42" s="26" customFormat="1" ht="15.75" customHeight="1" x14ac:dyDescent="0.25">
      <c r="A127" s="13"/>
      <c r="B127" s="13"/>
      <c r="E127" s="119"/>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27"/>
      <c r="AP127" s="28"/>
    </row>
    <row r="128" spans="1:42" s="26" customFormat="1" ht="15.75" customHeight="1" x14ac:dyDescent="0.25">
      <c r="A128" s="11" t="s">
        <v>183</v>
      </c>
      <c r="B128" s="29" t="s">
        <v>184</v>
      </c>
      <c r="C128" s="43"/>
      <c r="D128" s="43"/>
      <c r="E128" s="119"/>
      <c r="F128" s="41"/>
      <c r="G128" s="41"/>
      <c r="H128" s="41"/>
      <c r="I128" s="41"/>
      <c r="J128" s="41"/>
      <c r="K128" s="41"/>
      <c r="L128" s="41"/>
      <c r="M128" s="41"/>
      <c r="N128" s="41"/>
      <c r="O128" s="41"/>
      <c r="P128" s="41"/>
      <c r="Q128" s="41"/>
      <c r="R128" s="41"/>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27"/>
      <c r="AP128" s="28"/>
    </row>
    <row r="129" spans="1:42" s="26" customFormat="1" ht="15.75" customHeight="1" x14ac:dyDescent="0.25">
      <c r="A129" s="13"/>
      <c r="B129" s="13"/>
      <c r="C129" s="43" t="s">
        <v>187</v>
      </c>
      <c r="D129" s="93">
        <f>Dashboard!D25</f>
        <v>0.75</v>
      </c>
      <c r="E129" s="85">
        <f>SUM(F129:AN129)</f>
        <v>8484.0887165085405</v>
      </c>
      <c r="F129" s="41">
        <f t="shared" ref="F129:AN129" si="59">+F55*$D$129</f>
        <v>0</v>
      </c>
      <c r="G129" s="41">
        <f t="shared" si="59"/>
        <v>0</v>
      </c>
      <c r="H129" s="41">
        <f t="shared" si="59"/>
        <v>0</v>
      </c>
      <c r="I129" s="41">
        <f t="shared" si="59"/>
        <v>0</v>
      </c>
      <c r="J129" s="41">
        <f t="shared" si="59"/>
        <v>0</v>
      </c>
      <c r="K129" s="41">
        <f t="shared" si="59"/>
        <v>0</v>
      </c>
      <c r="L129" s="41">
        <f t="shared" si="59"/>
        <v>0</v>
      </c>
      <c r="M129" s="41">
        <f t="shared" si="59"/>
        <v>0</v>
      </c>
      <c r="N129" s="41">
        <f t="shared" si="59"/>
        <v>0</v>
      </c>
      <c r="O129" s="41">
        <f t="shared" si="59"/>
        <v>0</v>
      </c>
      <c r="P129" s="41">
        <f t="shared" si="59"/>
        <v>0</v>
      </c>
      <c r="Q129" s="41">
        <f t="shared" si="59"/>
        <v>0</v>
      </c>
      <c r="R129" s="41">
        <f t="shared" si="59"/>
        <v>0</v>
      </c>
      <c r="S129" s="41">
        <f t="shared" si="59"/>
        <v>937.59899999999993</v>
      </c>
      <c r="T129" s="41">
        <f t="shared" si="59"/>
        <v>3310.4456999999993</v>
      </c>
      <c r="U129" s="41">
        <f t="shared" si="59"/>
        <v>2626.2869219999993</v>
      </c>
      <c r="V129" s="41">
        <f t="shared" si="59"/>
        <v>535.76253208799983</v>
      </c>
      <c r="W129" s="41">
        <f t="shared" si="59"/>
        <v>0</v>
      </c>
      <c r="X129" s="41">
        <f t="shared" si="59"/>
        <v>0</v>
      </c>
      <c r="Y129" s="41">
        <f t="shared" si="59"/>
        <v>0</v>
      </c>
      <c r="Z129" s="41">
        <f t="shared" si="59"/>
        <v>135.89250106564572</v>
      </c>
      <c r="AA129" s="41">
        <f t="shared" si="59"/>
        <v>479.80506145485685</v>
      </c>
      <c r="AB129" s="41">
        <f t="shared" si="59"/>
        <v>380.64534875418639</v>
      </c>
      <c r="AC129" s="41">
        <f t="shared" si="59"/>
        <v>77.651651145854032</v>
      </c>
      <c r="AD129" s="41">
        <f t="shared" si="59"/>
        <v>0</v>
      </c>
      <c r="AE129" s="41">
        <f t="shared" si="59"/>
        <v>0</v>
      </c>
      <c r="AF129" s="41">
        <f t="shared" si="59"/>
        <v>0</v>
      </c>
      <c r="AG129" s="41">
        <f t="shared" si="59"/>
        <v>0</v>
      </c>
      <c r="AH129" s="41">
        <f t="shared" si="59"/>
        <v>0</v>
      </c>
      <c r="AI129" s="41">
        <f t="shared" si="59"/>
        <v>0</v>
      </c>
      <c r="AJ129" s="41">
        <f t="shared" si="59"/>
        <v>0</v>
      </c>
      <c r="AK129" s="41">
        <f t="shared" si="59"/>
        <v>0</v>
      </c>
      <c r="AL129" s="41">
        <f t="shared" si="59"/>
        <v>0</v>
      </c>
      <c r="AM129" s="41">
        <f t="shared" si="59"/>
        <v>0</v>
      </c>
      <c r="AN129" s="41">
        <f t="shared" si="59"/>
        <v>0</v>
      </c>
      <c r="AO129" s="27"/>
      <c r="AP129" s="28"/>
    </row>
    <row r="130" spans="1:42" s="26" customFormat="1" ht="15.75" customHeight="1" x14ac:dyDescent="0.25">
      <c r="A130" s="13"/>
      <c r="B130" s="13"/>
      <c r="C130" s="43" t="s">
        <v>185</v>
      </c>
      <c r="D130" s="43"/>
      <c r="E130" s="85">
        <f>SUM(F130:AN130)</f>
        <v>9535.8277987604688</v>
      </c>
      <c r="F130" s="41">
        <f>IF(D132&lt;=0,0,IF(F9=0,0,(F9/($E9*0.75)*$E129)))</f>
        <v>0</v>
      </c>
      <c r="G130" s="41">
        <f t="shared" ref="G130:AN130" si="60">IF(F132&lt;=0,0,IF(G9=0,0,(G9/($E9*0.75)*$E129)))</f>
        <v>0</v>
      </c>
      <c r="H130" s="41">
        <f t="shared" si="60"/>
        <v>0</v>
      </c>
      <c r="I130" s="41">
        <f t="shared" si="60"/>
        <v>0</v>
      </c>
      <c r="J130" s="41">
        <f t="shared" si="60"/>
        <v>0</v>
      </c>
      <c r="K130" s="41">
        <f t="shared" si="60"/>
        <v>0</v>
      </c>
      <c r="L130" s="41">
        <f t="shared" si="60"/>
        <v>0</v>
      </c>
      <c r="M130" s="41">
        <f t="shared" si="60"/>
        <v>0</v>
      </c>
      <c r="N130" s="41">
        <f t="shared" si="60"/>
        <v>0</v>
      </c>
      <c r="O130" s="41">
        <f t="shared" si="60"/>
        <v>0</v>
      </c>
      <c r="P130" s="41">
        <f t="shared" si="60"/>
        <v>0</v>
      </c>
      <c r="Q130" s="41">
        <f t="shared" si="60"/>
        <v>0</v>
      </c>
      <c r="R130" s="41">
        <f t="shared" si="60"/>
        <v>0</v>
      </c>
      <c r="S130" s="41">
        <f t="shared" si="60"/>
        <v>0</v>
      </c>
      <c r="T130" s="41">
        <f t="shared" si="60"/>
        <v>0</v>
      </c>
      <c r="U130" s="41">
        <f t="shared" si="60"/>
        <v>0</v>
      </c>
      <c r="V130" s="41">
        <f t="shared" si="60"/>
        <v>197.49313657688862</v>
      </c>
      <c r="W130" s="41">
        <f t="shared" si="60"/>
        <v>737.30770988705092</v>
      </c>
      <c r="X130" s="41">
        <f t="shared" si="60"/>
        <v>1105.9615648305762</v>
      </c>
      <c r="Y130" s="41">
        <f t="shared" si="60"/>
        <v>1105.9615648305762</v>
      </c>
      <c r="Z130" s="41">
        <f t="shared" si="60"/>
        <v>1105.9615648305762</v>
      </c>
      <c r="AA130" s="41">
        <f t="shared" si="60"/>
        <v>1105.9615648305762</v>
      </c>
      <c r="AB130" s="41">
        <f t="shared" si="60"/>
        <v>1105.9615648305762</v>
      </c>
      <c r="AC130" s="41">
        <f t="shared" si="60"/>
        <v>1105.9615648305762</v>
      </c>
      <c r="AD130" s="41">
        <f t="shared" si="60"/>
        <v>1058.2156110147309</v>
      </c>
      <c r="AE130" s="41">
        <f t="shared" si="60"/>
        <v>907.04195229834079</v>
      </c>
      <c r="AF130" s="41">
        <f t="shared" si="60"/>
        <v>0</v>
      </c>
      <c r="AG130" s="41">
        <f t="shared" si="60"/>
        <v>0</v>
      </c>
      <c r="AH130" s="41">
        <f t="shared" si="60"/>
        <v>0</v>
      </c>
      <c r="AI130" s="41">
        <f t="shared" si="60"/>
        <v>0</v>
      </c>
      <c r="AJ130" s="41">
        <f t="shared" si="60"/>
        <v>0</v>
      </c>
      <c r="AK130" s="41">
        <f t="shared" si="60"/>
        <v>0</v>
      </c>
      <c r="AL130" s="41">
        <f t="shared" si="60"/>
        <v>0</v>
      </c>
      <c r="AM130" s="41">
        <f t="shared" si="60"/>
        <v>0</v>
      </c>
      <c r="AN130" s="41">
        <f t="shared" si="60"/>
        <v>0</v>
      </c>
      <c r="AO130" s="27"/>
      <c r="AP130" s="28"/>
    </row>
    <row r="131" spans="1:42" s="26" customFormat="1" ht="15.75" customHeight="1" x14ac:dyDescent="0.25">
      <c r="A131" s="13"/>
      <c r="B131" s="13"/>
      <c r="C131" s="43" t="s">
        <v>186</v>
      </c>
      <c r="D131" s="43"/>
      <c r="E131" s="85">
        <f>SUM(F131:AN131)</f>
        <v>8902.6036362483173</v>
      </c>
      <c r="F131" s="41">
        <f>IF(F130&gt;=D132,D132,F130)</f>
        <v>0</v>
      </c>
      <c r="G131" s="41">
        <f t="shared" ref="G131:V131" si="61">IF(G130&gt;=F132,F132,G130)</f>
        <v>0</v>
      </c>
      <c r="H131" s="41">
        <f t="shared" si="61"/>
        <v>0</v>
      </c>
      <c r="I131" s="41">
        <f t="shared" si="61"/>
        <v>0</v>
      </c>
      <c r="J131" s="41">
        <f t="shared" si="61"/>
        <v>0</v>
      </c>
      <c r="K131" s="41">
        <f t="shared" si="61"/>
        <v>0</v>
      </c>
      <c r="L131" s="41">
        <f t="shared" si="61"/>
        <v>0</v>
      </c>
      <c r="M131" s="41">
        <f t="shared" si="61"/>
        <v>0</v>
      </c>
      <c r="N131" s="41">
        <f t="shared" si="61"/>
        <v>0</v>
      </c>
      <c r="O131" s="41">
        <f t="shared" si="61"/>
        <v>0</v>
      </c>
      <c r="P131" s="41">
        <f t="shared" si="61"/>
        <v>0</v>
      </c>
      <c r="Q131" s="41">
        <f t="shared" si="61"/>
        <v>0</v>
      </c>
      <c r="R131" s="41">
        <f t="shared" si="61"/>
        <v>0</v>
      </c>
      <c r="S131" s="41">
        <f t="shared" si="61"/>
        <v>0</v>
      </c>
      <c r="T131" s="41">
        <f t="shared" si="61"/>
        <v>0</v>
      </c>
      <c r="U131" s="41">
        <f t="shared" si="61"/>
        <v>0</v>
      </c>
      <c r="V131" s="41">
        <f t="shared" si="61"/>
        <v>197.49313657688862</v>
      </c>
      <c r="W131" s="41">
        <f>IF(W130&gt;=V132,V132,W130)</f>
        <v>737.30770988705092</v>
      </c>
      <c r="X131" s="41">
        <f t="shared" ref="X131:AN131" si="62">IF(X130&gt;=W132,W132,X130)</f>
        <v>1105.9615648305762</v>
      </c>
      <c r="Y131" s="41">
        <f t="shared" si="62"/>
        <v>1105.9615648305762</v>
      </c>
      <c r="Z131" s="41">
        <f t="shared" si="62"/>
        <v>1105.9615648305762</v>
      </c>
      <c r="AA131" s="41">
        <f t="shared" si="62"/>
        <v>1105.9615648305762</v>
      </c>
      <c r="AB131" s="41">
        <f t="shared" si="62"/>
        <v>1105.9615648305762</v>
      </c>
      <c r="AC131" s="41">
        <f t="shared" si="62"/>
        <v>1105.9615648305762</v>
      </c>
      <c r="AD131" s="41">
        <f t="shared" si="62"/>
        <v>1058.2156110147309</v>
      </c>
      <c r="AE131" s="41">
        <f t="shared" si="62"/>
        <v>273.81778978618991</v>
      </c>
      <c r="AF131" s="41">
        <f t="shared" si="62"/>
        <v>0</v>
      </c>
      <c r="AG131" s="41">
        <f t="shared" si="62"/>
        <v>0</v>
      </c>
      <c r="AH131" s="41">
        <f t="shared" si="62"/>
        <v>0</v>
      </c>
      <c r="AI131" s="41">
        <f t="shared" si="62"/>
        <v>0</v>
      </c>
      <c r="AJ131" s="41">
        <f t="shared" si="62"/>
        <v>0</v>
      </c>
      <c r="AK131" s="41">
        <f t="shared" si="62"/>
        <v>0</v>
      </c>
      <c r="AL131" s="41">
        <f t="shared" si="62"/>
        <v>0</v>
      </c>
      <c r="AM131" s="41">
        <f t="shared" si="62"/>
        <v>0</v>
      </c>
      <c r="AN131" s="41">
        <f t="shared" si="62"/>
        <v>0</v>
      </c>
      <c r="AO131" s="27"/>
      <c r="AP131" s="28"/>
    </row>
    <row r="132" spans="1:42" s="26" customFormat="1" ht="15.75" customHeight="1" x14ac:dyDescent="0.25">
      <c r="A132" s="13"/>
      <c r="B132" s="13"/>
      <c r="C132" s="26" t="s">
        <v>197</v>
      </c>
      <c r="D132" s="43"/>
      <c r="E132" s="189"/>
      <c r="F132" s="42">
        <f>+F129-F131</f>
        <v>0</v>
      </c>
      <c r="G132" s="42">
        <f>+F132+G129-G131+F134</f>
        <v>0</v>
      </c>
      <c r="H132" s="42">
        <f t="shared" ref="H132:AN132" si="63">+G132+H129-H131+G134</f>
        <v>0</v>
      </c>
      <c r="I132" s="42">
        <f t="shared" si="63"/>
        <v>0</v>
      </c>
      <c r="J132" s="42">
        <f t="shared" si="63"/>
        <v>0</v>
      </c>
      <c r="K132" s="42">
        <f t="shared" si="63"/>
        <v>0</v>
      </c>
      <c r="L132" s="42">
        <f t="shared" si="63"/>
        <v>0</v>
      </c>
      <c r="M132" s="42">
        <f t="shared" si="63"/>
        <v>0</v>
      </c>
      <c r="N132" s="42">
        <f t="shared" si="63"/>
        <v>0</v>
      </c>
      <c r="O132" s="42">
        <f t="shared" si="63"/>
        <v>0</v>
      </c>
      <c r="P132" s="42">
        <f t="shared" si="63"/>
        <v>0</v>
      </c>
      <c r="Q132" s="42">
        <f t="shared" si="63"/>
        <v>0</v>
      </c>
      <c r="R132" s="42">
        <f t="shared" si="63"/>
        <v>0</v>
      </c>
      <c r="S132" s="42">
        <f t="shared" si="63"/>
        <v>937.59899999999993</v>
      </c>
      <c r="T132" s="42">
        <f t="shared" si="63"/>
        <v>4270.5470759999998</v>
      </c>
      <c r="U132" s="42">
        <f t="shared" si="63"/>
        <v>7021.8295038239994</v>
      </c>
      <c r="V132" s="42">
        <f t="shared" si="63"/>
        <v>7631.1159372508864</v>
      </c>
      <c r="W132" s="42">
        <f t="shared" si="63"/>
        <v>6893.8082273638356</v>
      </c>
      <c r="X132" s="42">
        <f t="shared" si="63"/>
        <v>5787.8466625332594</v>
      </c>
      <c r="Y132" s="42">
        <f t="shared" si="63"/>
        <v>4681.8850977026832</v>
      </c>
      <c r="Z132" s="42">
        <f t="shared" si="63"/>
        <v>3711.8160339377528</v>
      </c>
      <c r="AA132" s="42">
        <f t="shared" si="63"/>
        <v>3085.6595305620331</v>
      </c>
      <c r="AB132" s="42">
        <f t="shared" si="63"/>
        <v>2360.3433144856431</v>
      </c>
      <c r="AC132" s="42">
        <f t="shared" si="63"/>
        <v>1332.0334008009208</v>
      </c>
      <c r="AD132" s="42">
        <f t="shared" si="63"/>
        <v>273.81778978618991</v>
      </c>
      <c r="AE132" s="42">
        <f t="shared" si="63"/>
        <v>0</v>
      </c>
      <c r="AF132" s="42">
        <f t="shared" si="63"/>
        <v>0</v>
      </c>
      <c r="AG132" s="42">
        <f t="shared" si="63"/>
        <v>0</v>
      </c>
      <c r="AH132" s="42">
        <f t="shared" si="63"/>
        <v>0</v>
      </c>
      <c r="AI132" s="42">
        <f t="shared" si="63"/>
        <v>0</v>
      </c>
      <c r="AJ132" s="42">
        <f t="shared" si="63"/>
        <v>0</v>
      </c>
      <c r="AK132" s="42">
        <f t="shared" si="63"/>
        <v>0</v>
      </c>
      <c r="AL132" s="42">
        <f t="shared" si="63"/>
        <v>0</v>
      </c>
      <c r="AM132" s="42">
        <f t="shared" si="63"/>
        <v>0</v>
      </c>
      <c r="AN132" s="42">
        <f t="shared" si="63"/>
        <v>0</v>
      </c>
      <c r="AO132" s="47"/>
      <c r="AP132" s="28"/>
    </row>
    <row r="133" spans="1:42" s="26" customFormat="1" ht="15.75" customHeight="1" x14ac:dyDescent="0.25">
      <c r="A133" s="13"/>
      <c r="C133" s="26" t="s">
        <v>196</v>
      </c>
      <c r="D133" s="84">
        <f>Dashboard!D24</f>
        <v>4.8000000000000001E-2</v>
      </c>
      <c r="E133" s="98">
        <f>SUM(F133:AN133)</f>
        <v>2303.4384755638657</v>
      </c>
      <c r="F133" s="42">
        <f>+$D$133*F132</f>
        <v>0</v>
      </c>
      <c r="G133" s="42">
        <f>+$D$133*((F132+G132)/2)</f>
        <v>0</v>
      </c>
      <c r="H133" s="42">
        <f t="shared" ref="H133:AN133" si="64">+$D$133*((G132+H132)/2)</f>
        <v>0</v>
      </c>
      <c r="I133" s="42">
        <f t="shared" si="64"/>
        <v>0</v>
      </c>
      <c r="J133" s="42">
        <f t="shared" si="64"/>
        <v>0</v>
      </c>
      <c r="K133" s="42">
        <f t="shared" si="64"/>
        <v>0</v>
      </c>
      <c r="L133" s="42">
        <f t="shared" si="64"/>
        <v>0</v>
      </c>
      <c r="M133" s="42">
        <f t="shared" si="64"/>
        <v>0</v>
      </c>
      <c r="N133" s="42">
        <f t="shared" si="64"/>
        <v>0</v>
      </c>
      <c r="O133" s="42">
        <f t="shared" si="64"/>
        <v>0</v>
      </c>
      <c r="P133" s="42">
        <f t="shared" si="64"/>
        <v>0</v>
      </c>
      <c r="Q133" s="42">
        <f t="shared" si="64"/>
        <v>0</v>
      </c>
      <c r="R133" s="42">
        <f t="shared" si="64"/>
        <v>0</v>
      </c>
      <c r="S133" s="42">
        <f t="shared" si="64"/>
        <v>22.502375999999998</v>
      </c>
      <c r="T133" s="42">
        <f t="shared" si="64"/>
        <v>124.99550582400001</v>
      </c>
      <c r="U133" s="42">
        <f t="shared" si="64"/>
        <v>271.01703791577597</v>
      </c>
      <c r="V133" s="42">
        <f t="shared" si="64"/>
        <v>351.67069058579727</v>
      </c>
      <c r="W133" s="42">
        <f t="shared" si="64"/>
        <v>348.59817995075332</v>
      </c>
      <c r="X133" s="42">
        <f t="shared" si="64"/>
        <v>304.35971735753026</v>
      </c>
      <c r="Y133" s="42">
        <f t="shared" si="64"/>
        <v>251.27356224566265</v>
      </c>
      <c r="Z133" s="42">
        <f t="shared" si="64"/>
        <v>201.44882715937044</v>
      </c>
      <c r="AA133" s="42">
        <f t="shared" si="64"/>
        <v>163.13941354799488</v>
      </c>
      <c r="AB133" s="42">
        <f t="shared" si="64"/>
        <v>130.70406828114423</v>
      </c>
      <c r="AC133" s="42">
        <f t="shared" si="64"/>
        <v>88.617041166877542</v>
      </c>
      <c r="AD133" s="42">
        <f t="shared" si="64"/>
        <v>38.540428574090662</v>
      </c>
      <c r="AE133" s="42">
        <f t="shared" si="64"/>
        <v>6.5716269548685577</v>
      </c>
      <c r="AF133" s="42">
        <f t="shared" si="64"/>
        <v>0</v>
      </c>
      <c r="AG133" s="42">
        <f t="shared" si="64"/>
        <v>0</v>
      </c>
      <c r="AH133" s="42">
        <f t="shared" si="64"/>
        <v>0</v>
      </c>
      <c r="AI133" s="42">
        <f t="shared" si="64"/>
        <v>0</v>
      </c>
      <c r="AJ133" s="42">
        <f t="shared" si="64"/>
        <v>0</v>
      </c>
      <c r="AK133" s="42">
        <f t="shared" si="64"/>
        <v>0</v>
      </c>
      <c r="AL133" s="42">
        <f t="shared" si="64"/>
        <v>0</v>
      </c>
      <c r="AM133" s="42">
        <f t="shared" si="64"/>
        <v>0</v>
      </c>
      <c r="AN133" s="42">
        <f t="shared" si="64"/>
        <v>0</v>
      </c>
      <c r="AO133" s="27"/>
      <c r="AP133" s="28"/>
    </row>
    <row r="134" spans="1:42" s="26" customFormat="1" ht="15.75" customHeight="1" x14ac:dyDescent="0.25">
      <c r="A134" s="13"/>
      <c r="B134" s="13"/>
      <c r="C134" s="43" t="s">
        <v>198</v>
      </c>
      <c r="D134" s="43"/>
      <c r="E134" s="85">
        <f>SUM(F134:AN134)</f>
        <v>418.51491973977596</v>
      </c>
      <c r="F134" s="41">
        <f t="shared" ref="F134:AN134" si="65">IF(F3&lt;0,F133,0)</f>
        <v>0</v>
      </c>
      <c r="G134" s="41">
        <f t="shared" si="65"/>
        <v>0</v>
      </c>
      <c r="H134" s="41">
        <f t="shared" si="65"/>
        <v>0</v>
      </c>
      <c r="I134" s="41">
        <f t="shared" si="65"/>
        <v>0</v>
      </c>
      <c r="J134" s="41">
        <f t="shared" si="65"/>
        <v>0</v>
      </c>
      <c r="K134" s="41">
        <f t="shared" si="65"/>
        <v>0</v>
      </c>
      <c r="L134" s="41">
        <f t="shared" si="65"/>
        <v>0</v>
      </c>
      <c r="M134" s="41">
        <f t="shared" si="65"/>
        <v>0</v>
      </c>
      <c r="N134" s="41">
        <f t="shared" si="65"/>
        <v>0</v>
      </c>
      <c r="O134" s="41">
        <f t="shared" si="65"/>
        <v>0</v>
      </c>
      <c r="P134" s="41">
        <f t="shared" si="65"/>
        <v>0</v>
      </c>
      <c r="Q134" s="41">
        <f t="shared" si="65"/>
        <v>0</v>
      </c>
      <c r="R134" s="41">
        <f t="shared" si="65"/>
        <v>0</v>
      </c>
      <c r="S134" s="41">
        <f t="shared" si="65"/>
        <v>22.502375999999998</v>
      </c>
      <c r="T134" s="41">
        <f t="shared" si="65"/>
        <v>124.99550582400001</v>
      </c>
      <c r="U134" s="41">
        <f t="shared" si="65"/>
        <v>271.01703791577597</v>
      </c>
      <c r="V134" s="41">
        <f t="shared" si="65"/>
        <v>0</v>
      </c>
      <c r="W134" s="41">
        <f t="shared" si="65"/>
        <v>0</v>
      </c>
      <c r="X134" s="41">
        <f t="shared" si="65"/>
        <v>0</v>
      </c>
      <c r="Y134" s="41">
        <f t="shared" si="65"/>
        <v>0</v>
      </c>
      <c r="Z134" s="41">
        <f t="shared" si="65"/>
        <v>0</v>
      </c>
      <c r="AA134" s="41">
        <f t="shared" si="65"/>
        <v>0</v>
      </c>
      <c r="AB134" s="41">
        <f t="shared" si="65"/>
        <v>0</v>
      </c>
      <c r="AC134" s="41">
        <f t="shared" si="65"/>
        <v>0</v>
      </c>
      <c r="AD134" s="41">
        <f t="shared" si="65"/>
        <v>0</v>
      </c>
      <c r="AE134" s="41">
        <f t="shared" si="65"/>
        <v>0</v>
      </c>
      <c r="AF134" s="41">
        <f t="shared" si="65"/>
        <v>0</v>
      </c>
      <c r="AG134" s="41">
        <f t="shared" si="65"/>
        <v>0</v>
      </c>
      <c r="AH134" s="41">
        <f t="shared" si="65"/>
        <v>0</v>
      </c>
      <c r="AI134" s="41">
        <f t="shared" si="65"/>
        <v>0</v>
      </c>
      <c r="AJ134" s="41">
        <f t="shared" si="65"/>
        <v>0</v>
      </c>
      <c r="AK134" s="41">
        <f t="shared" si="65"/>
        <v>0</v>
      </c>
      <c r="AL134" s="41">
        <f t="shared" si="65"/>
        <v>0</v>
      </c>
      <c r="AM134" s="41">
        <f t="shared" si="65"/>
        <v>0</v>
      </c>
      <c r="AN134" s="41">
        <f t="shared" si="65"/>
        <v>0</v>
      </c>
      <c r="AO134" s="27"/>
      <c r="AP134" s="28"/>
    </row>
    <row r="135" spans="1:42" s="26" customFormat="1" ht="15.75" customHeight="1" x14ac:dyDescent="0.25">
      <c r="A135" s="13"/>
      <c r="C135" s="26" t="s">
        <v>199</v>
      </c>
      <c r="D135" s="84"/>
      <c r="E135" s="98">
        <f>SUM(F135:AN135)</f>
        <v>1884.9235558240896</v>
      </c>
      <c r="F135" s="42">
        <f>+F133-F134</f>
        <v>0</v>
      </c>
      <c r="G135" s="42">
        <f t="shared" ref="G135:AN135" si="66">+G133-G134</f>
        <v>0</v>
      </c>
      <c r="H135" s="42">
        <f t="shared" si="66"/>
        <v>0</v>
      </c>
      <c r="I135" s="42">
        <f t="shared" si="66"/>
        <v>0</v>
      </c>
      <c r="J135" s="42">
        <f t="shared" si="66"/>
        <v>0</v>
      </c>
      <c r="K135" s="42">
        <f t="shared" si="66"/>
        <v>0</v>
      </c>
      <c r="L135" s="42">
        <f t="shared" si="66"/>
        <v>0</v>
      </c>
      <c r="M135" s="42">
        <f t="shared" si="66"/>
        <v>0</v>
      </c>
      <c r="N135" s="42">
        <f t="shared" si="66"/>
        <v>0</v>
      </c>
      <c r="O135" s="42">
        <f t="shared" si="66"/>
        <v>0</v>
      </c>
      <c r="P135" s="42">
        <f t="shared" si="66"/>
        <v>0</v>
      </c>
      <c r="Q135" s="42">
        <f t="shared" si="66"/>
        <v>0</v>
      </c>
      <c r="R135" s="42">
        <f t="shared" si="66"/>
        <v>0</v>
      </c>
      <c r="S135" s="42">
        <f t="shared" si="66"/>
        <v>0</v>
      </c>
      <c r="T135" s="42">
        <f t="shared" si="66"/>
        <v>0</v>
      </c>
      <c r="U135" s="42">
        <f t="shared" si="66"/>
        <v>0</v>
      </c>
      <c r="V135" s="42">
        <f t="shared" si="66"/>
        <v>351.67069058579727</v>
      </c>
      <c r="W135" s="42">
        <f t="shared" si="66"/>
        <v>348.59817995075332</v>
      </c>
      <c r="X135" s="42">
        <f t="shared" si="66"/>
        <v>304.35971735753026</v>
      </c>
      <c r="Y135" s="42">
        <f t="shared" si="66"/>
        <v>251.27356224566265</v>
      </c>
      <c r="Z135" s="42">
        <f t="shared" si="66"/>
        <v>201.44882715937044</v>
      </c>
      <c r="AA135" s="42">
        <f t="shared" si="66"/>
        <v>163.13941354799488</v>
      </c>
      <c r="AB135" s="42">
        <f t="shared" si="66"/>
        <v>130.70406828114423</v>
      </c>
      <c r="AC135" s="42">
        <f t="shared" si="66"/>
        <v>88.617041166877542</v>
      </c>
      <c r="AD135" s="42">
        <f t="shared" si="66"/>
        <v>38.540428574090662</v>
      </c>
      <c r="AE135" s="42">
        <f t="shared" si="66"/>
        <v>6.5716269548685577</v>
      </c>
      <c r="AF135" s="42">
        <f t="shared" si="66"/>
        <v>0</v>
      </c>
      <c r="AG135" s="42">
        <f t="shared" si="66"/>
        <v>0</v>
      </c>
      <c r="AH135" s="42">
        <f t="shared" si="66"/>
        <v>0</v>
      </c>
      <c r="AI135" s="42">
        <f t="shared" si="66"/>
        <v>0</v>
      </c>
      <c r="AJ135" s="42">
        <f t="shared" si="66"/>
        <v>0</v>
      </c>
      <c r="AK135" s="42">
        <f t="shared" si="66"/>
        <v>0</v>
      </c>
      <c r="AL135" s="42">
        <f t="shared" si="66"/>
        <v>0</v>
      </c>
      <c r="AM135" s="42">
        <f t="shared" si="66"/>
        <v>0</v>
      </c>
      <c r="AN135" s="42">
        <f t="shared" si="66"/>
        <v>0</v>
      </c>
      <c r="AO135" s="27"/>
      <c r="AP135" s="28"/>
    </row>
    <row r="136" spans="1:42" s="26" customFormat="1" ht="15.75" customHeight="1" x14ac:dyDescent="0.25">
      <c r="A136" s="13"/>
      <c r="D136" s="84"/>
      <c r="E136" s="99"/>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27"/>
      <c r="AP136" s="28"/>
    </row>
    <row r="137" spans="1:42" s="26" customFormat="1" ht="15.75" customHeight="1" x14ac:dyDescent="0.25">
      <c r="A137" s="13"/>
      <c r="B137" s="13"/>
      <c r="E137" s="119"/>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27"/>
      <c r="AP137" s="28"/>
    </row>
    <row r="138" spans="1:42" s="26" customFormat="1" ht="15.75" customHeight="1" x14ac:dyDescent="0.25">
      <c r="A138" s="11" t="s">
        <v>161</v>
      </c>
      <c r="B138" s="29" t="s">
        <v>223</v>
      </c>
      <c r="E138" s="119"/>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27"/>
      <c r="AP138" s="28"/>
    </row>
    <row r="139" spans="1:42" s="49" customFormat="1" ht="15.75" customHeight="1" x14ac:dyDescent="0.25">
      <c r="A139" s="11"/>
      <c r="B139" s="48"/>
      <c r="C139" s="43" t="s">
        <v>157</v>
      </c>
      <c r="D139" s="102"/>
      <c r="E139" s="99">
        <f>SUM(F139:AN139)</f>
        <v>28969.075818457808</v>
      </c>
      <c r="F139" s="37">
        <f>+F75-F82-F56-F54-F135-F70-F93-F94</f>
        <v>-333.76000000000005</v>
      </c>
      <c r="G139" s="37">
        <f t="shared" ref="G139:AN139" si="67">+G75-G82-G56-G54-G135-G70-G93-G94</f>
        <v>0</v>
      </c>
      <c r="H139" s="37">
        <f t="shared" si="67"/>
        <v>0</v>
      </c>
      <c r="I139" s="37">
        <f t="shared" si="67"/>
        <v>0</v>
      </c>
      <c r="J139" s="37">
        <f t="shared" si="67"/>
        <v>0</v>
      </c>
      <c r="K139" s="37">
        <f t="shared" si="67"/>
        <v>0</v>
      </c>
      <c r="L139" s="37">
        <f t="shared" si="67"/>
        <v>0</v>
      </c>
      <c r="M139" s="37">
        <f t="shared" si="67"/>
        <v>0</v>
      </c>
      <c r="N139" s="37">
        <f t="shared" si="67"/>
        <v>-272.22299999999996</v>
      </c>
      <c r="O139" s="37">
        <f t="shared" si="67"/>
        <v>0</v>
      </c>
      <c r="P139" s="37">
        <f t="shared" si="67"/>
        <v>0</v>
      </c>
      <c r="Q139" s="37">
        <f t="shared" si="67"/>
        <v>0</v>
      </c>
      <c r="R139" s="37">
        <f t="shared" si="67"/>
        <v>0</v>
      </c>
      <c r="S139" s="37">
        <f t="shared" si="67"/>
        <v>-53.755675999999994</v>
      </c>
      <c r="T139" s="37">
        <f t="shared" si="67"/>
        <v>-189.79888679999996</v>
      </c>
      <c r="U139" s="37">
        <f t="shared" si="67"/>
        <v>-150.57378352799998</v>
      </c>
      <c r="V139" s="37">
        <f t="shared" si="67"/>
        <v>-428.12279551704904</v>
      </c>
      <c r="W139" s="37">
        <f t="shared" si="67"/>
        <v>1456.4068553734239</v>
      </c>
      <c r="X139" s="37">
        <f t="shared" si="67"/>
        <v>2780.0049850328874</v>
      </c>
      <c r="Y139" s="37">
        <f t="shared" si="67"/>
        <v>2894.4381998232934</v>
      </c>
      <c r="Z139" s="37">
        <f t="shared" si="67"/>
        <v>2998.7826955117644</v>
      </c>
      <c r="AA139" s="37">
        <f t="shared" si="67"/>
        <v>3080.5791973196033</v>
      </c>
      <c r="AB139" s="37">
        <f t="shared" si="67"/>
        <v>3182.6755297573413</v>
      </c>
      <c r="AC139" s="37">
        <f t="shared" si="67"/>
        <v>3306.6572177824228</v>
      </c>
      <c r="AD139" s="37">
        <f t="shared" si="67"/>
        <v>3244.8576222864049</v>
      </c>
      <c r="AE139" s="37">
        <f t="shared" si="67"/>
        <v>2753.6180073770674</v>
      </c>
      <c r="AF139" s="37">
        <f t="shared" si="67"/>
        <v>2063.0338541828146</v>
      </c>
      <c r="AG139" s="37">
        <f t="shared" si="67"/>
        <v>1627.4705530567408</v>
      </c>
      <c r="AH139" s="37">
        <f t="shared" si="67"/>
        <v>1008.7852427990931</v>
      </c>
      <c r="AI139" s="37">
        <f t="shared" si="67"/>
        <v>-1.1368683772161603E-13</v>
      </c>
      <c r="AJ139" s="37">
        <f t="shared" si="67"/>
        <v>0</v>
      </c>
      <c r="AK139" s="37">
        <f t="shared" si="67"/>
        <v>0</v>
      </c>
      <c r="AL139" s="37">
        <f t="shared" si="67"/>
        <v>0</v>
      </c>
      <c r="AM139" s="37">
        <f t="shared" si="67"/>
        <v>0</v>
      </c>
      <c r="AN139" s="37">
        <f t="shared" si="67"/>
        <v>0</v>
      </c>
      <c r="AO139" s="47"/>
      <c r="AP139" s="50"/>
    </row>
    <row r="140" spans="1:42" s="26" customFormat="1" ht="15.75" customHeight="1" x14ac:dyDescent="0.25">
      <c r="A140" s="48"/>
      <c r="B140"/>
      <c r="C140" t="s">
        <v>280</v>
      </c>
      <c r="D140"/>
      <c r="E140" s="85"/>
      <c r="F140" s="5">
        <f t="shared" ref="F140:AN140" si="68">IF(F139&lt;0,F139,0)</f>
        <v>-333.76000000000005</v>
      </c>
      <c r="G140" s="5">
        <f t="shared" si="68"/>
        <v>0</v>
      </c>
      <c r="H140" s="5">
        <f t="shared" si="68"/>
        <v>0</v>
      </c>
      <c r="I140" s="5">
        <f t="shared" si="68"/>
        <v>0</v>
      </c>
      <c r="J140" s="5">
        <f t="shared" si="68"/>
        <v>0</v>
      </c>
      <c r="K140" s="5">
        <f t="shared" si="68"/>
        <v>0</v>
      </c>
      <c r="L140" s="5">
        <f t="shared" si="68"/>
        <v>0</v>
      </c>
      <c r="M140" s="5">
        <f t="shared" si="68"/>
        <v>0</v>
      </c>
      <c r="N140" s="5">
        <f t="shared" si="68"/>
        <v>-272.22299999999996</v>
      </c>
      <c r="O140" s="5">
        <f t="shared" si="68"/>
        <v>0</v>
      </c>
      <c r="P140" s="5">
        <f t="shared" si="68"/>
        <v>0</v>
      </c>
      <c r="Q140" s="5">
        <f t="shared" si="68"/>
        <v>0</v>
      </c>
      <c r="R140" s="5">
        <f t="shared" si="68"/>
        <v>0</v>
      </c>
      <c r="S140" s="5">
        <f t="shared" si="68"/>
        <v>-53.755675999999994</v>
      </c>
      <c r="T140" s="5">
        <f t="shared" si="68"/>
        <v>-189.79888679999996</v>
      </c>
      <c r="U140" s="5">
        <f t="shared" si="68"/>
        <v>-150.57378352799998</v>
      </c>
      <c r="V140" s="5">
        <f t="shared" si="68"/>
        <v>-428.12279551704904</v>
      </c>
      <c r="W140" s="5">
        <f t="shared" si="68"/>
        <v>0</v>
      </c>
      <c r="X140" s="5">
        <f t="shared" si="68"/>
        <v>0</v>
      </c>
      <c r="Y140" s="5">
        <f t="shared" si="68"/>
        <v>0</v>
      </c>
      <c r="Z140" s="5">
        <f t="shared" si="68"/>
        <v>0</v>
      </c>
      <c r="AA140" s="5">
        <f t="shared" si="68"/>
        <v>0</v>
      </c>
      <c r="AB140" s="5">
        <f t="shared" si="68"/>
        <v>0</v>
      </c>
      <c r="AC140" s="5">
        <f t="shared" si="68"/>
        <v>0</v>
      </c>
      <c r="AD140" s="5">
        <f t="shared" si="68"/>
        <v>0</v>
      </c>
      <c r="AE140" s="5">
        <f t="shared" si="68"/>
        <v>0</v>
      </c>
      <c r="AF140" s="5">
        <f t="shared" si="68"/>
        <v>0</v>
      </c>
      <c r="AG140" s="5">
        <f t="shared" si="68"/>
        <v>0</v>
      </c>
      <c r="AH140" s="5">
        <f t="shared" si="68"/>
        <v>0</v>
      </c>
      <c r="AI140" s="5">
        <f t="shared" si="68"/>
        <v>-1.1368683772161603E-13</v>
      </c>
      <c r="AJ140" s="5">
        <f t="shared" si="68"/>
        <v>0</v>
      </c>
      <c r="AK140" s="5">
        <f t="shared" si="68"/>
        <v>0</v>
      </c>
      <c r="AL140" s="5">
        <f t="shared" si="68"/>
        <v>0</v>
      </c>
      <c r="AM140" s="5">
        <f t="shared" si="68"/>
        <v>0</v>
      </c>
      <c r="AN140" s="5">
        <f t="shared" si="68"/>
        <v>0</v>
      </c>
      <c r="AO140" s="27"/>
      <c r="AP140" s="28"/>
    </row>
    <row r="141" spans="1:42" s="26" customFormat="1" ht="15.75" customHeight="1" x14ac:dyDescent="0.25">
      <c r="A141" s="13"/>
      <c r="B141"/>
      <c r="C141" t="s">
        <v>281</v>
      </c>
      <c r="D141"/>
      <c r="E141" s="119"/>
      <c r="F141" s="5">
        <f>+F140</f>
        <v>-333.76000000000005</v>
      </c>
      <c r="G141" s="5">
        <f t="shared" ref="G141:AN141" si="69">+G140+F143</f>
        <v>-333.76000000000005</v>
      </c>
      <c r="H141" s="5">
        <f t="shared" si="69"/>
        <v>-333.76000000000005</v>
      </c>
      <c r="I141" s="5">
        <f t="shared" si="69"/>
        <v>-333.76000000000005</v>
      </c>
      <c r="J141" s="5">
        <f t="shared" si="69"/>
        <v>-333.76000000000005</v>
      </c>
      <c r="K141" s="5">
        <f t="shared" si="69"/>
        <v>-333.76000000000005</v>
      </c>
      <c r="L141" s="5">
        <f t="shared" si="69"/>
        <v>-333.76000000000005</v>
      </c>
      <c r="M141" s="5">
        <f t="shared" si="69"/>
        <v>-333.76000000000005</v>
      </c>
      <c r="N141" s="5">
        <f t="shared" si="69"/>
        <v>-605.98299999999995</v>
      </c>
      <c r="O141" s="5">
        <f t="shared" si="69"/>
        <v>-605.98299999999995</v>
      </c>
      <c r="P141" s="5">
        <f t="shared" si="69"/>
        <v>-605.98299999999995</v>
      </c>
      <c r="Q141" s="5">
        <f t="shared" si="69"/>
        <v>-605.98299999999995</v>
      </c>
      <c r="R141" s="5">
        <f t="shared" si="69"/>
        <v>-605.98299999999995</v>
      </c>
      <c r="S141" s="5">
        <f t="shared" si="69"/>
        <v>-659.73867599999994</v>
      </c>
      <c r="T141" s="5">
        <f t="shared" si="69"/>
        <v>-849.53756279999993</v>
      </c>
      <c r="U141" s="5">
        <f t="shared" si="69"/>
        <v>-1000.1113463279999</v>
      </c>
      <c r="V141" s="5">
        <f t="shared" si="69"/>
        <v>-1428.234141845049</v>
      </c>
      <c r="W141" s="5">
        <f t="shared" si="69"/>
        <v>-1428.234141845049</v>
      </c>
      <c r="X141" s="5">
        <f t="shared" si="69"/>
        <v>0</v>
      </c>
      <c r="Y141" s="5">
        <f t="shared" si="69"/>
        <v>0</v>
      </c>
      <c r="Z141" s="5">
        <f t="shared" si="69"/>
        <v>0</v>
      </c>
      <c r="AA141" s="5">
        <f t="shared" si="69"/>
        <v>0</v>
      </c>
      <c r="AB141" s="5">
        <f t="shared" si="69"/>
        <v>0</v>
      </c>
      <c r="AC141" s="5">
        <f t="shared" si="69"/>
        <v>0</v>
      </c>
      <c r="AD141" s="5">
        <f t="shared" si="69"/>
        <v>0</v>
      </c>
      <c r="AE141" s="5">
        <f t="shared" si="69"/>
        <v>0</v>
      </c>
      <c r="AF141" s="5">
        <f t="shared" si="69"/>
        <v>0</v>
      </c>
      <c r="AG141" s="5">
        <f t="shared" si="69"/>
        <v>0</v>
      </c>
      <c r="AH141" s="5">
        <f t="shared" si="69"/>
        <v>0</v>
      </c>
      <c r="AI141" s="5">
        <f t="shared" si="69"/>
        <v>-1.1368683772161603E-13</v>
      </c>
      <c r="AJ141" s="5">
        <f t="shared" si="69"/>
        <v>-1.1368683772161603E-13</v>
      </c>
      <c r="AK141" s="5">
        <f t="shared" si="69"/>
        <v>-1.1368683772161603E-13</v>
      </c>
      <c r="AL141" s="5">
        <f t="shared" si="69"/>
        <v>-1.1368683772161603E-13</v>
      </c>
      <c r="AM141" s="5">
        <f t="shared" si="69"/>
        <v>-1.1368683772161603E-13</v>
      </c>
      <c r="AN141" s="5">
        <f t="shared" si="69"/>
        <v>-1.1368683772161603E-13</v>
      </c>
      <c r="AO141" s="27"/>
      <c r="AP141" s="28"/>
    </row>
    <row r="142" spans="1:42" s="26" customFormat="1" ht="15.75" customHeight="1" x14ac:dyDescent="0.25">
      <c r="A142" s="13"/>
      <c r="B142"/>
      <c r="C142" t="s">
        <v>282</v>
      </c>
      <c r="D142"/>
      <c r="E142" s="119"/>
      <c r="F142" s="5">
        <f t="shared" ref="F142:AN142" si="70">IF(F139&lt;0,0,IF(F139&gt;-F141,F141,-F139))</f>
        <v>0</v>
      </c>
      <c r="G142" s="5">
        <f t="shared" si="70"/>
        <v>0</v>
      </c>
      <c r="H142" s="5">
        <f t="shared" si="70"/>
        <v>0</v>
      </c>
      <c r="I142" s="5">
        <f t="shared" si="70"/>
        <v>0</v>
      </c>
      <c r="J142" s="5">
        <f t="shared" si="70"/>
        <v>0</v>
      </c>
      <c r="K142" s="5">
        <f t="shared" si="70"/>
        <v>0</v>
      </c>
      <c r="L142" s="5">
        <f t="shared" si="70"/>
        <v>0</v>
      </c>
      <c r="M142" s="5">
        <f t="shared" si="70"/>
        <v>0</v>
      </c>
      <c r="N142" s="5">
        <f t="shared" si="70"/>
        <v>0</v>
      </c>
      <c r="O142" s="5">
        <f t="shared" si="70"/>
        <v>0</v>
      </c>
      <c r="P142" s="5">
        <f t="shared" si="70"/>
        <v>0</v>
      </c>
      <c r="Q142" s="5">
        <f t="shared" si="70"/>
        <v>0</v>
      </c>
      <c r="R142" s="5">
        <f t="shared" si="70"/>
        <v>0</v>
      </c>
      <c r="S142" s="5">
        <f t="shared" si="70"/>
        <v>0</v>
      </c>
      <c r="T142" s="5">
        <f t="shared" si="70"/>
        <v>0</v>
      </c>
      <c r="U142" s="5">
        <f t="shared" si="70"/>
        <v>0</v>
      </c>
      <c r="V142" s="5">
        <f t="shared" si="70"/>
        <v>0</v>
      </c>
      <c r="W142" s="5">
        <f t="shared" si="70"/>
        <v>-1428.234141845049</v>
      </c>
      <c r="X142" s="5">
        <f t="shared" si="70"/>
        <v>0</v>
      </c>
      <c r="Y142" s="5">
        <f t="shared" si="70"/>
        <v>0</v>
      </c>
      <c r="Z142" s="5">
        <f t="shared" si="70"/>
        <v>0</v>
      </c>
      <c r="AA142" s="5">
        <f t="shared" si="70"/>
        <v>0</v>
      </c>
      <c r="AB142" s="5">
        <f t="shared" si="70"/>
        <v>0</v>
      </c>
      <c r="AC142" s="5">
        <f t="shared" si="70"/>
        <v>0</v>
      </c>
      <c r="AD142" s="5">
        <f t="shared" si="70"/>
        <v>0</v>
      </c>
      <c r="AE142" s="5">
        <f t="shared" si="70"/>
        <v>0</v>
      </c>
      <c r="AF142" s="5">
        <f t="shared" si="70"/>
        <v>0</v>
      </c>
      <c r="AG142" s="5">
        <f t="shared" si="70"/>
        <v>0</v>
      </c>
      <c r="AH142" s="5">
        <f t="shared" si="70"/>
        <v>0</v>
      </c>
      <c r="AI142" s="5">
        <f t="shared" si="70"/>
        <v>0</v>
      </c>
      <c r="AJ142" s="5">
        <f t="shared" si="70"/>
        <v>0</v>
      </c>
      <c r="AK142" s="5">
        <f t="shared" si="70"/>
        <v>0</v>
      </c>
      <c r="AL142" s="5">
        <f t="shared" si="70"/>
        <v>0</v>
      </c>
      <c r="AM142" s="5">
        <f t="shared" si="70"/>
        <v>0</v>
      </c>
      <c r="AN142" s="5">
        <f t="shared" si="70"/>
        <v>0</v>
      </c>
      <c r="AO142" s="27"/>
      <c r="AP142" s="28"/>
    </row>
    <row r="143" spans="1:42" s="26" customFormat="1" ht="15.75" customHeight="1" x14ac:dyDescent="0.25">
      <c r="A143" s="13"/>
      <c r="B143"/>
      <c r="C143" t="s">
        <v>204</v>
      </c>
      <c r="D143"/>
      <c r="E143" s="119"/>
      <c r="F143" s="5">
        <f t="shared" ref="F143:AN143" si="71">+F141-F142</f>
        <v>-333.76000000000005</v>
      </c>
      <c r="G143" s="5">
        <f t="shared" si="71"/>
        <v>-333.76000000000005</v>
      </c>
      <c r="H143" s="5">
        <f t="shared" si="71"/>
        <v>-333.76000000000005</v>
      </c>
      <c r="I143" s="5">
        <f t="shared" si="71"/>
        <v>-333.76000000000005</v>
      </c>
      <c r="J143" s="5">
        <f t="shared" si="71"/>
        <v>-333.76000000000005</v>
      </c>
      <c r="K143" s="5">
        <f t="shared" si="71"/>
        <v>-333.76000000000005</v>
      </c>
      <c r="L143" s="5">
        <f t="shared" si="71"/>
        <v>-333.76000000000005</v>
      </c>
      <c r="M143" s="5">
        <f t="shared" si="71"/>
        <v>-333.76000000000005</v>
      </c>
      <c r="N143" s="5">
        <f t="shared" si="71"/>
        <v>-605.98299999999995</v>
      </c>
      <c r="O143" s="5">
        <f t="shared" si="71"/>
        <v>-605.98299999999995</v>
      </c>
      <c r="P143" s="5">
        <f t="shared" si="71"/>
        <v>-605.98299999999995</v>
      </c>
      <c r="Q143" s="5">
        <f t="shared" si="71"/>
        <v>-605.98299999999995</v>
      </c>
      <c r="R143" s="5">
        <f t="shared" si="71"/>
        <v>-605.98299999999995</v>
      </c>
      <c r="S143" s="5">
        <f t="shared" si="71"/>
        <v>-659.73867599999994</v>
      </c>
      <c r="T143" s="5">
        <f t="shared" si="71"/>
        <v>-849.53756279999993</v>
      </c>
      <c r="U143" s="5">
        <f t="shared" si="71"/>
        <v>-1000.1113463279999</v>
      </c>
      <c r="V143" s="5">
        <f t="shared" si="71"/>
        <v>-1428.234141845049</v>
      </c>
      <c r="W143" s="5">
        <f t="shared" si="71"/>
        <v>0</v>
      </c>
      <c r="X143" s="5">
        <f t="shared" si="71"/>
        <v>0</v>
      </c>
      <c r="Y143" s="5">
        <f t="shared" si="71"/>
        <v>0</v>
      </c>
      <c r="Z143" s="5">
        <f t="shared" si="71"/>
        <v>0</v>
      </c>
      <c r="AA143" s="5">
        <f t="shared" si="71"/>
        <v>0</v>
      </c>
      <c r="AB143" s="5">
        <f t="shared" si="71"/>
        <v>0</v>
      </c>
      <c r="AC143" s="5">
        <f t="shared" si="71"/>
        <v>0</v>
      </c>
      <c r="AD143" s="5">
        <f t="shared" si="71"/>
        <v>0</v>
      </c>
      <c r="AE143" s="5">
        <f t="shared" si="71"/>
        <v>0</v>
      </c>
      <c r="AF143" s="5">
        <f t="shared" si="71"/>
        <v>0</v>
      </c>
      <c r="AG143" s="5">
        <f t="shared" si="71"/>
        <v>0</v>
      </c>
      <c r="AH143" s="5">
        <f t="shared" si="71"/>
        <v>0</v>
      </c>
      <c r="AI143" s="5">
        <f t="shared" si="71"/>
        <v>-1.1368683772161603E-13</v>
      </c>
      <c r="AJ143" s="5">
        <f t="shared" si="71"/>
        <v>-1.1368683772161603E-13</v>
      </c>
      <c r="AK143" s="5">
        <f t="shared" si="71"/>
        <v>-1.1368683772161603E-13</v>
      </c>
      <c r="AL143" s="5">
        <f t="shared" si="71"/>
        <v>-1.1368683772161603E-13</v>
      </c>
      <c r="AM143" s="5">
        <f t="shared" si="71"/>
        <v>-1.1368683772161603E-13</v>
      </c>
      <c r="AN143" s="5">
        <f t="shared" si="71"/>
        <v>-1.1368683772161603E-13</v>
      </c>
      <c r="AO143" s="27"/>
      <c r="AP143" s="28"/>
    </row>
    <row r="144" spans="1:42" s="128" customFormat="1" ht="15.75" customHeight="1" x14ac:dyDescent="0.25">
      <c r="A144" s="13"/>
      <c r="C144" s="128" t="s">
        <v>283</v>
      </c>
      <c r="E144" s="98">
        <f>SUM(F144:AN144)</f>
        <v>28969.075818457808</v>
      </c>
      <c r="F144" s="97">
        <f t="shared" ref="F144:AN144" si="72">IF(F139&lt;0,0,F139+F142)</f>
        <v>0</v>
      </c>
      <c r="G144" s="97">
        <f t="shared" si="72"/>
        <v>0</v>
      </c>
      <c r="H144" s="97">
        <f t="shared" si="72"/>
        <v>0</v>
      </c>
      <c r="I144" s="97">
        <f t="shared" si="72"/>
        <v>0</v>
      </c>
      <c r="J144" s="97">
        <f t="shared" si="72"/>
        <v>0</v>
      </c>
      <c r="K144" s="97">
        <f t="shared" si="72"/>
        <v>0</v>
      </c>
      <c r="L144" s="97">
        <f t="shared" si="72"/>
        <v>0</v>
      </c>
      <c r="M144" s="97">
        <f t="shared" si="72"/>
        <v>0</v>
      </c>
      <c r="N144" s="97">
        <f t="shared" si="72"/>
        <v>0</v>
      </c>
      <c r="O144" s="97">
        <f t="shared" si="72"/>
        <v>0</v>
      </c>
      <c r="P144" s="97">
        <f t="shared" si="72"/>
        <v>0</v>
      </c>
      <c r="Q144" s="97">
        <f t="shared" si="72"/>
        <v>0</v>
      </c>
      <c r="R144" s="97">
        <f t="shared" si="72"/>
        <v>0</v>
      </c>
      <c r="S144" s="97">
        <f t="shared" si="72"/>
        <v>0</v>
      </c>
      <c r="T144" s="97">
        <f t="shared" si="72"/>
        <v>0</v>
      </c>
      <c r="U144" s="97">
        <f t="shared" si="72"/>
        <v>0</v>
      </c>
      <c r="V144" s="97">
        <f t="shared" si="72"/>
        <v>0</v>
      </c>
      <c r="W144" s="97">
        <f t="shared" si="72"/>
        <v>28.17271352837497</v>
      </c>
      <c r="X144" s="97">
        <f t="shared" si="72"/>
        <v>2780.0049850328874</v>
      </c>
      <c r="Y144" s="97">
        <f t="shared" si="72"/>
        <v>2894.4381998232934</v>
      </c>
      <c r="Z144" s="97">
        <f t="shared" si="72"/>
        <v>2998.7826955117644</v>
      </c>
      <c r="AA144" s="97">
        <f t="shared" si="72"/>
        <v>3080.5791973196033</v>
      </c>
      <c r="AB144" s="97">
        <f t="shared" si="72"/>
        <v>3182.6755297573413</v>
      </c>
      <c r="AC144" s="97">
        <f t="shared" si="72"/>
        <v>3306.6572177824228</v>
      </c>
      <c r="AD144" s="97">
        <f t="shared" si="72"/>
        <v>3244.8576222864049</v>
      </c>
      <c r="AE144" s="97">
        <f t="shared" si="72"/>
        <v>2753.6180073770674</v>
      </c>
      <c r="AF144" s="97">
        <f t="shared" si="72"/>
        <v>2063.0338541828146</v>
      </c>
      <c r="AG144" s="97">
        <f t="shared" si="72"/>
        <v>1627.4705530567408</v>
      </c>
      <c r="AH144" s="97">
        <f t="shared" si="72"/>
        <v>1008.7852427990931</v>
      </c>
      <c r="AI144" s="97">
        <f t="shared" si="72"/>
        <v>0</v>
      </c>
      <c r="AJ144" s="97">
        <f t="shared" si="72"/>
        <v>0</v>
      </c>
      <c r="AK144" s="97">
        <f t="shared" si="72"/>
        <v>0</v>
      </c>
      <c r="AL144" s="97">
        <f t="shared" si="72"/>
        <v>0</v>
      </c>
      <c r="AM144" s="97">
        <f t="shared" si="72"/>
        <v>0</v>
      </c>
      <c r="AN144" s="97">
        <f t="shared" si="72"/>
        <v>0</v>
      </c>
      <c r="AO144" s="85"/>
      <c r="AP144" s="168"/>
    </row>
    <row r="145" spans="1:42" s="49" customFormat="1" ht="15.75" customHeight="1" x14ac:dyDescent="0.25">
      <c r="A145" s="128"/>
      <c r="B145" s="48"/>
      <c r="C145" s="43"/>
      <c r="D145" s="102"/>
      <c r="E145" s="99"/>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47"/>
      <c r="AP145" s="50"/>
    </row>
    <row r="146" spans="1:42" s="26" customFormat="1" ht="15.75" customHeight="1" x14ac:dyDescent="0.25">
      <c r="A146" s="48"/>
      <c r="C146" s="26" t="s">
        <v>159</v>
      </c>
      <c r="E146" s="85">
        <f>SUM(F146:AN146)</f>
        <v>568.02109447956468</v>
      </c>
      <c r="F146" s="41">
        <f>IF(F144&lt;0,0,0.0196078431372549*F144)</f>
        <v>0</v>
      </c>
      <c r="G146" s="41">
        <f t="shared" ref="G146:AN146" si="73">IF(G144&lt;0,0,0.0196078431372549*G144)</f>
        <v>0</v>
      </c>
      <c r="H146" s="41">
        <f t="shared" si="73"/>
        <v>0</v>
      </c>
      <c r="I146" s="41">
        <f t="shared" si="73"/>
        <v>0</v>
      </c>
      <c r="J146" s="41">
        <f t="shared" si="73"/>
        <v>0</v>
      </c>
      <c r="K146" s="41">
        <f t="shared" si="73"/>
        <v>0</v>
      </c>
      <c r="L146" s="41">
        <f t="shared" si="73"/>
        <v>0</v>
      </c>
      <c r="M146" s="41">
        <f t="shared" si="73"/>
        <v>0</v>
      </c>
      <c r="N146" s="41">
        <f t="shared" si="73"/>
        <v>0</v>
      </c>
      <c r="O146" s="41">
        <f t="shared" si="73"/>
        <v>0</v>
      </c>
      <c r="P146" s="41">
        <f t="shared" si="73"/>
        <v>0</v>
      </c>
      <c r="Q146" s="41">
        <f t="shared" si="73"/>
        <v>0</v>
      </c>
      <c r="R146" s="41">
        <f t="shared" si="73"/>
        <v>0</v>
      </c>
      <c r="S146" s="41">
        <f t="shared" si="73"/>
        <v>0</v>
      </c>
      <c r="T146" s="41">
        <f t="shared" si="73"/>
        <v>0</v>
      </c>
      <c r="U146" s="41">
        <f t="shared" si="73"/>
        <v>0</v>
      </c>
      <c r="V146" s="41">
        <f t="shared" si="73"/>
        <v>0</v>
      </c>
      <c r="W146" s="41">
        <f t="shared" si="73"/>
        <v>0.55240614761519546</v>
      </c>
      <c r="X146" s="41">
        <f t="shared" si="73"/>
        <v>54.509901667311517</v>
      </c>
      <c r="Y146" s="41">
        <f t="shared" si="73"/>
        <v>56.753690192613597</v>
      </c>
      <c r="Z146" s="41">
        <f t="shared" si="73"/>
        <v>58.799660696309104</v>
      </c>
      <c r="AA146" s="41">
        <f t="shared" si="73"/>
        <v>60.4035136729334</v>
      </c>
      <c r="AB146" s="41">
        <f t="shared" si="73"/>
        <v>62.405402544261591</v>
      </c>
      <c r="AC146" s="41">
        <f t="shared" si="73"/>
        <v>64.836416034949465</v>
      </c>
      <c r="AD146" s="41">
        <f t="shared" si="73"/>
        <v>63.624659260517738</v>
      </c>
      <c r="AE146" s="41">
        <f t="shared" si="73"/>
        <v>53.992509948569946</v>
      </c>
      <c r="AF146" s="41">
        <f t="shared" si="73"/>
        <v>40.451644199663029</v>
      </c>
      <c r="AG146" s="41">
        <f t="shared" si="73"/>
        <v>31.911187314838052</v>
      </c>
      <c r="AH146" s="41">
        <f t="shared" si="73"/>
        <v>19.780102799982217</v>
      </c>
      <c r="AI146" s="41">
        <f t="shared" si="73"/>
        <v>0</v>
      </c>
      <c r="AJ146" s="41">
        <f t="shared" si="73"/>
        <v>0</v>
      </c>
      <c r="AK146" s="41">
        <f t="shared" si="73"/>
        <v>0</v>
      </c>
      <c r="AL146" s="41">
        <f t="shared" si="73"/>
        <v>0</v>
      </c>
      <c r="AM146" s="41">
        <f t="shared" si="73"/>
        <v>0</v>
      </c>
      <c r="AN146" s="41">
        <f t="shared" si="73"/>
        <v>0</v>
      </c>
      <c r="AO146" s="32"/>
      <c r="AP146" s="28"/>
    </row>
    <row r="147" spans="1:42" ht="15.75" customHeight="1" x14ac:dyDescent="0.25">
      <c r="A147" s="13"/>
      <c r="C147" s="20" t="s">
        <v>160</v>
      </c>
      <c r="E147" s="98">
        <f>SUM(F147:AN147)</f>
        <v>28401.054723978243</v>
      </c>
      <c r="F147" s="53">
        <f>+F144-F146</f>
        <v>0</v>
      </c>
      <c r="G147" s="53">
        <f t="shared" ref="G147:AN147" si="74">+G144-G146</f>
        <v>0</v>
      </c>
      <c r="H147" s="53">
        <f t="shared" si="74"/>
        <v>0</v>
      </c>
      <c r="I147" s="53">
        <f t="shared" si="74"/>
        <v>0</v>
      </c>
      <c r="J147" s="53">
        <f t="shared" si="74"/>
        <v>0</v>
      </c>
      <c r="K147" s="53">
        <f t="shared" si="74"/>
        <v>0</v>
      </c>
      <c r="L147" s="53">
        <f t="shared" si="74"/>
        <v>0</v>
      </c>
      <c r="M147" s="53">
        <f t="shared" si="74"/>
        <v>0</v>
      </c>
      <c r="N147" s="53">
        <f t="shared" si="74"/>
        <v>0</v>
      </c>
      <c r="O147" s="53">
        <f t="shared" si="74"/>
        <v>0</v>
      </c>
      <c r="P147" s="53">
        <f t="shared" si="74"/>
        <v>0</v>
      </c>
      <c r="Q147" s="53">
        <f t="shared" si="74"/>
        <v>0</v>
      </c>
      <c r="R147" s="53">
        <f t="shared" si="74"/>
        <v>0</v>
      </c>
      <c r="S147" s="53">
        <f t="shared" si="74"/>
        <v>0</v>
      </c>
      <c r="T147" s="53">
        <f t="shared" si="74"/>
        <v>0</v>
      </c>
      <c r="U147" s="53">
        <f t="shared" si="74"/>
        <v>0</v>
      </c>
      <c r="V147" s="53">
        <f t="shared" si="74"/>
        <v>0</v>
      </c>
      <c r="W147" s="53">
        <f t="shared" si="74"/>
        <v>27.620307380759776</v>
      </c>
      <c r="X147" s="53">
        <f t="shared" si="74"/>
        <v>2725.4950833655757</v>
      </c>
      <c r="Y147" s="53">
        <f t="shared" si="74"/>
        <v>2837.6845096306797</v>
      </c>
      <c r="Z147" s="53">
        <f t="shared" si="74"/>
        <v>2939.9830348154551</v>
      </c>
      <c r="AA147" s="53">
        <f t="shared" si="74"/>
        <v>3020.1756836466698</v>
      </c>
      <c r="AB147" s="53">
        <f t="shared" si="74"/>
        <v>3120.2701272130798</v>
      </c>
      <c r="AC147" s="53">
        <f t="shared" si="74"/>
        <v>3241.8208017474735</v>
      </c>
      <c r="AD147" s="53">
        <f t="shared" si="74"/>
        <v>3181.2329630258873</v>
      </c>
      <c r="AE147" s="53">
        <f t="shared" si="74"/>
        <v>2699.6254974284975</v>
      </c>
      <c r="AF147" s="53">
        <f t="shared" si="74"/>
        <v>2022.5822099831516</v>
      </c>
      <c r="AG147" s="53">
        <f t="shared" si="74"/>
        <v>1595.5593657419026</v>
      </c>
      <c r="AH147" s="53">
        <f t="shared" si="74"/>
        <v>989.00513999911095</v>
      </c>
      <c r="AI147" s="53">
        <f t="shared" si="74"/>
        <v>0</v>
      </c>
      <c r="AJ147" s="53">
        <f t="shared" si="74"/>
        <v>0</v>
      </c>
      <c r="AK147" s="53">
        <f t="shared" si="74"/>
        <v>0</v>
      </c>
      <c r="AL147" s="53">
        <f t="shared" si="74"/>
        <v>0</v>
      </c>
      <c r="AM147" s="53">
        <f t="shared" si="74"/>
        <v>0</v>
      </c>
      <c r="AN147" s="53">
        <f t="shared" si="74"/>
        <v>0</v>
      </c>
    </row>
    <row r="148" spans="1:42" ht="15.75" customHeight="1" x14ac:dyDescent="0.25">
      <c r="E148" s="99"/>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row>
    <row r="149" spans="1:42" s="26" customFormat="1" ht="15.75" customHeight="1" x14ac:dyDescent="0.25">
      <c r="A149" s="11"/>
      <c r="B149" s="29" t="s">
        <v>222</v>
      </c>
      <c r="E149" s="119"/>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27"/>
      <c r="AP149" s="28"/>
    </row>
    <row r="150" spans="1:42" s="54" customFormat="1" ht="15.75" customHeight="1" x14ac:dyDescent="0.25">
      <c r="A150" s="13"/>
      <c r="B150" s="115"/>
      <c r="C150" s="102" t="s">
        <v>233</v>
      </c>
      <c r="D150" s="116"/>
      <c r="E150" s="85">
        <f>SUM(F150:AN150)</f>
        <v>3359.5929643509421</v>
      </c>
      <c r="F150" s="106">
        <f>+F100</f>
        <v>0</v>
      </c>
      <c r="G150" s="106">
        <f t="shared" ref="G150:AN150" si="75">+G100</f>
        <v>0</v>
      </c>
      <c r="H150" s="106">
        <f t="shared" si="75"/>
        <v>0</v>
      </c>
      <c r="I150" s="106">
        <f t="shared" si="75"/>
        <v>0</v>
      </c>
      <c r="J150" s="106">
        <f t="shared" si="75"/>
        <v>0</v>
      </c>
      <c r="K150" s="106">
        <f t="shared" si="75"/>
        <v>0</v>
      </c>
      <c r="L150" s="106">
        <f t="shared" si="75"/>
        <v>0</v>
      </c>
      <c r="M150" s="106">
        <f t="shared" si="75"/>
        <v>0</v>
      </c>
      <c r="N150" s="106">
        <f t="shared" si="75"/>
        <v>0</v>
      </c>
      <c r="O150" s="106">
        <f t="shared" si="75"/>
        <v>0</v>
      </c>
      <c r="P150" s="106">
        <f t="shared" si="75"/>
        <v>0</v>
      </c>
      <c r="Q150" s="106">
        <f t="shared" si="75"/>
        <v>0</v>
      </c>
      <c r="R150" s="106">
        <f t="shared" si="75"/>
        <v>0</v>
      </c>
      <c r="S150" s="106">
        <f t="shared" si="75"/>
        <v>289.19669999999996</v>
      </c>
      <c r="T150" s="106">
        <f t="shared" si="75"/>
        <v>1021.0868099999999</v>
      </c>
      <c r="U150" s="106">
        <f t="shared" si="75"/>
        <v>810.06220259999986</v>
      </c>
      <c r="V150" s="106">
        <f t="shared" si="75"/>
        <v>165.25268933039996</v>
      </c>
      <c r="W150" s="106">
        <f t="shared" si="75"/>
        <v>0</v>
      </c>
      <c r="X150" s="106">
        <f t="shared" si="75"/>
        <v>0</v>
      </c>
      <c r="Y150" s="106">
        <f t="shared" si="75"/>
        <v>0</v>
      </c>
      <c r="Z150" s="106">
        <f t="shared" si="75"/>
        <v>135.89250106564569</v>
      </c>
      <c r="AA150" s="106">
        <f t="shared" si="75"/>
        <v>479.8050614548568</v>
      </c>
      <c r="AB150" s="106">
        <f t="shared" si="75"/>
        <v>380.64534875418639</v>
      </c>
      <c r="AC150" s="106">
        <f t="shared" si="75"/>
        <v>77.651651145854032</v>
      </c>
      <c r="AD150" s="106">
        <f t="shared" si="75"/>
        <v>0</v>
      </c>
      <c r="AE150" s="106">
        <f t="shared" si="75"/>
        <v>0</v>
      </c>
      <c r="AF150" s="106">
        <f t="shared" si="75"/>
        <v>0</v>
      </c>
      <c r="AG150" s="106">
        <f t="shared" si="75"/>
        <v>0</v>
      </c>
      <c r="AH150" s="106">
        <f t="shared" si="75"/>
        <v>0</v>
      </c>
      <c r="AI150" s="106">
        <f t="shared" si="75"/>
        <v>0</v>
      </c>
      <c r="AJ150" s="106">
        <f t="shared" si="75"/>
        <v>0</v>
      </c>
      <c r="AK150" s="106">
        <f t="shared" si="75"/>
        <v>0</v>
      </c>
      <c r="AL150" s="106">
        <f t="shared" si="75"/>
        <v>0</v>
      </c>
      <c r="AM150" s="106">
        <f t="shared" si="75"/>
        <v>0</v>
      </c>
      <c r="AN150" s="106">
        <f t="shared" si="75"/>
        <v>0</v>
      </c>
      <c r="AO150" s="122"/>
      <c r="AP150" s="117"/>
    </row>
    <row r="151" spans="1:42" ht="15.75" customHeight="1" x14ac:dyDescent="0.25">
      <c r="A151" s="115"/>
      <c r="C151" s="102" t="s">
        <v>234</v>
      </c>
      <c r="E151" s="99">
        <f>SUM(F151:AN151)</f>
        <v>7952.5253243271118</v>
      </c>
      <c r="F151" s="5">
        <f>+F110</f>
        <v>0</v>
      </c>
      <c r="G151" s="5">
        <f t="shared" ref="G151:AN151" si="76">+G110</f>
        <v>0</v>
      </c>
      <c r="H151" s="5">
        <f t="shared" si="76"/>
        <v>0</v>
      </c>
      <c r="I151" s="5">
        <f t="shared" si="76"/>
        <v>0</v>
      </c>
      <c r="J151" s="5">
        <f t="shared" si="76"/>
        <v>0</v>
      </c>
      <c r="K151" s="5">
        <f t="shared" si="76"/>
        <v>0</v>
      </c>
      <c r="L151" s="5">
        <f t="shared" si="76"/>
        <v>0</v>
      </c>
      <c r="M151" s="5">
        <f t="shared" si="76"/>
        <v>0</v>
      </c>
      <c r="N151" s="5">
        <f t="shared" si="76"/>
        <v>0</v>
      </c>
      <c r="O151" s="5">
        <f t="shared" si="76"/>
        <v>0</v>
      </c>
      <c r="P151" s="5">
        <f t="shared" si="76"/>
        <v>0</v>
      </c>
      <c r="Q151" s="5">
        <f t="shared" si="76"/>
        <v>0</v>
      </c>
      <c r="R151" s="5">
        <f t="shared" si="76"/>
        <v>0</v>
      </c>
      <c r="S151" s="5">
        <f t="shared" si="76"/>
        <v>0</v>
      </c>
      <c r="T151" s="5">
        <f t="shared" si="76"/>
        <v>0</v>
      </c>
      <c r="U151" s="5">
        <f t="shared" si="76"/>
        <v>0</v>
      </c>
      <c r="V151" s="5">
        <f t="shared" si="76"/>
        <v>1518.9054273707197</v>
      </c>
      <c r="W151" s="5">
        <f t="shared" si="76"/>
        <v>1518.9054273707197</v>
      </c>
      <c r="X151" s="5">
        <f t="shared" si="76"/>
        <v>1518.9054273707197</v>
      </c>
      <c r="Y151" s="5">
        <f t="shared" si="76"/>
        <v>1518.9054273707197</v>
      </c>
      <c r="Z151" s="5">
        <f t="shared" si="76"/>
        <v>1527.9649274417629</v>
      </c>
      <c r="AA151" s="5">
        <f t="shared" si="76"/>
        <v>41.046504168033508</v>
      </c>
      <c r="AB151" s="5">
        <f t="shared" si="76"/>
        <v>66.422860751645928</v>
      </c>
      <c r="AC151" s="5">
        <f t="shared" si="76"/>
        <v>71.599637494702876</v>
      </c>
      <c r="AD151" s="5">
        <f t="shared" si="76"/>
        <v>71.599637494702876</v>
      </c>
      <c r="AE151" s="5">
        <f t="shared" si="76"/>
        <v>62.540137423659829</v>
      </c>
      <c r="AF151" s="5">
        <f t="shared" si="76"/>
        <v>30.553133326669361</v>
      </c>
      <c r="AG151" s="5">
        <f t="shared" si="76"/>
        <v>5.1767767430569354</v>
      </c>
      <c r="AH151" s="5">
        <f t="shared" si="76"/>
        <v>0</v>
      </c>
      <c r="AI151" s="5">
        <f t="shared" si="76"/>
        <v>0</v>
      </c>
      <c r="AJ151" s="5">
        <f t="shared" si="76"/>
        <v>0</v>
      </c>
      <c r="AK151" s="5">
        <f t="shared" si="76"/>
        <v>0</v>
      </c>
      <c r="AL151" s="5">
        <f t="shared" si="76"/>
        <v>0</v>
      </c>
      <c r="AM151" s="5">
        <f t="shared" si="76"/>
        <v>0</v>
      </c>
      <c r="AN151" s="5">
        <f t="shared" si="76"/>
        <v>0</v>
      </c>
    </row>
    <row r="152" spans="1:42" ht="15.75" customHeight="1" x14ac:dyDescent="0.25">
      <c r="C152" s="102" t="s">
        <v>235</v>
      </c>
      <c r="E152" s="99">
        <f>SUM(F152:AN152)</f>
        <v>-79.525253243271152</v>
      </c>
      <c r="F152" s="5">
        <v>0</v>
      </c>
      <c r="G152" s="5">
        <v>0</v>
      </c>
      <c r="H152" s="5">
        <v>0</v>
      </c>
      <c r="I152" s="5">
        <v>0</v>
      </c>
      <c r="J152" s="5">
        <f>-F110*0.01</f>
        <v>0</v>
      </c>
      <c r="K152" s="5">
        <f t="shared" ref="K152:AN152" si="77">-G110*0.01</f>
        <v>0</v>
      </c>
      <c r="L152" s="5">
        <f t="shared" si="77"/>
        <v>0</v>
      </c>
      <c r="M152" s="5">
        <f t="shared" si="77"/>
        <v>0</v>
      </c>
      <c r="N152" s="5">
        <f t="shared" si="77"/>
        <v>0</v>
      </c>
      <c r="O152" s="5">
        <f t="shared" si="77"/>
        <v>0</v>
      </c>
      <c r="P152" s="5">
        <f t="shared" si="77"/>
        <v>0</v>
      </c>
      <c r="Q152" s="5">
        <f t="shared" si="77"/>
        <v>0</v>
      </c>
      <c r="R152" s="5">
        <f t="shared" si="77"/>
        <v>0</v>
      </c>
      <c r="S152" s="5">
        <f t="shared" si="77"/>
        <v>0</v>
      </c>
      <c r="T152" s="5">
        <f t="shared" si="77"/>
        <v>0</v>
      </c>
      <c r="U152" s="5">
        <f t="shared" si="77"/>
        <v>0</v>
      </c>
      <c r="V152" s="5">
        <f t="shared" si="77"/>
        <v>0</v>
      </c>
      <c r="W152" s="5">
        <f t="shared" si="77"/>
        <v>0</v>
      </c>
      <c r="X152" s="5">
        <f t="shared" si="77"/>
        <v>0</v>
      </c>
      <c r="Y152" s="5">
        <f t="shared" si="77"/>
        <v>0</v>
      </c>
      <c r="Z152" s="5">
        <f t="shared" si="77"/>
        <v>-15.189054273707198</v>
      </c>
      <c r="AA152" s="5">
        <f t="shared" si="77"/>
        <v>-15.189054273707198</v>
      </c>
      <c r="AB152" s="5">
        <f t="shared" si="77"/>
        <v>-15.189054273707198</v>
      </c>
      <c r="AC152" s="5">
        <f t="shared" si="77"/>
        <v>-15.189054273707198</v>
      </c>
      <c r="AD152" s="5">
        <f t="shared" si="77"/>
        <v>-15.279649274417629</v>
      </c>
      <c r="AE152" s="5">
        <f t="shared" si="77"/>
        <v>-0.4104650416803351</v>
      </c>
      <c r="AF152" s="5">
        <f t="shared" si="77"/>
        <v>-0.66422860751645929</v>
      </c>
      <c r="AG152" s="5">
        <f t="shared" si="77"/>
        <v>-0.71599637494702872</v>
      </c>
      <c r="AH152" s="5">
        <f t="shared" si="77"/>
        <v>-0.71599637494702872</v>
      </c>
      <c r="AI152" s="5">
        <f t="shared" si="77"/>
        <v>-0.62540137423659825</v>
      </c>
      <c r="AJ152" s="5">
        <f t="shared" si="77"/>
        <v>-0.30553133326669363</v>
      </c>
      <c r="AK152" s="5">
        <f t="shared" si="77"/>
        <v>-5.1767767430569357E-2</v>
      </c>
      <c r="AL152" s="5">
        <f t="shared" si="77"/>
        <v>0</v>
      </c>
      <c r="AM152" s="5">
        <f t="shared" si="77"/>
        <v>0</v>
      </c>
      <c r="AN152" s="5">
        <f t="shared" si="77"/>
        <v>0</v>
      </c>
    </row>
    <row r="153" spans="1:42" s="102" customFormat="1" ht="15.75" customHeight="1" x14ac:dyDescent="0.25">
      <c r="A153" s="11"/>
      <c r="B153" s="212"/>
      <c r="C153" s="43" t="s">
        <v>236</v>
      </c>
      <c r="E153" s="98">
        <f>SUM(F153:AN153)</f>
        <v>11232.593035434784</v>
      </c>
      <c r="F153" s="163">
        <f t="shared" ref="F153:AN153" si="78">SUM(F150:F152)</f>
        <v>0</v>
      </c>
      <c r="G153" s="163">
        <f t="shared" si="78"/>
        <v>0</v>
      </c>
      <c r="H153" s="163">
        <f t="shared" si="78"/>
        <v>0</v>
      </c>
      <c r="I153" s="163">
        <f t="shared" si="78"/>
        <v>0</v>
      </c>
      <c r="J153" s="163">
        <f t="shared" si="78"/>
        <v>0</v>
      </c>
      <c r="K153" s="163">
        <f t="shared" si="78"/>
        <v>0</v>
      </c>
      <c r="L153" s="163">
        <f t="shared" si="78"/>
        <v>0</v>
      </c>
      <c r="M153" s="163">
        <f t="shared" si="78"/>
        <v>0</v>
      </c>
      <c r="N153" s="163">
        <f t="shared" si="78"/>
        <v>0</v>
      </c>
      <c r="O153" s="163">
        <f t="shared" si="78"/>
        <v>0</v>
      </c>
      <c r="P153" s="163">
        <f t="shared" si="78"/>
        <v>0</v>
      </c>
      <c r="Q153" s="163">
        <f t="shared" si="78"/>
        <v>0</v>
      </c>
      <c r="R153" s="163">
        <f t="shared" si="78"/>
        <v>0</v>
      </c>
      <c r="S153" s="163">
        <f t="shared" si="78"/>
        <v>289.19669999999996</v>
      </c>
      <c r="T153" s="163">
        <f t="shared" si="78"/>
        <v>1021.0868099999999</v>
      </c>
      <c r="U153" s="163">
        <f t="shared" si="78"/>
        <v>810.06220259999986</v>
      </c>
      <c r="V153" s="163">
        <f t="shared" si="78"/>
        <v>1684.1581167011198</v>
      </c>
      <c r="W153" s="163">
        <f t="shared" si="78"/>
        <v>1518.9054273707197</v>
      </c>
      <c r="X153" s="163">
        <f t="shared" si="78"/>
        <v>1518.9054273707197</v>
      </c>
      <c r="Y153" s="163">
        <f t="shared" si="78"/>
        <v>1518.9054273707197</v>
      </c>
      <c r="Z153" s="163">
        <f t="shared" si="78"/>
        <v>1648.6683742337016</v>
      </c>
      <c r="AA153" s="163">
        <f t="shared" si="78"/>
        <v>505.66251134918315</v>
      </c>
      <c r="AB153" s="163">
        <f t="shared" si="78"/>
        <v>431.87915523212513</v>
      </c>
      <c r="AC153" s="163">
        <f t="shared" si="78"/>
        <v>134.06223436684971</v>
      </c>
      <c r="AD153" s="163">
        <f t="shared" si="78"/>
        <v>56.319988220285246</v>
      </c>
      <c r="AE153" s="163">
        <f t="shared" si="78"/>
        <v>62.129672381979496</v>
      </c>
      <c r="AF153" s="163">
        <f t="shared" si="78"/>
        <v>29.888904719152901</v>
      </c>
      <c r="AG153" s="163">
        <f t="shared" si="78"/>
        <v>4.4607803681099067</v>
      </c>
      <c r="AH153" s="163">
        <f t="shared" si="78"/>
        <v>-0.71599637494702872</v>
      </c>
      <c r="AI153" s="163">
        <f t="shared" si="78"/>
        <v>-0.62540137423659825</v>
      </c>
      <c r="AJ153" s="163">
        <f t="shared" si="78"/>
        <v>-0.30553133326669363</v>
      </c>
      <c r="AK153" s="163">
        <f t="shared" si="78"/>
        <v>-5.1767767430569357E-2</v>
      </c>
      <c r="AL153" s="163">
        <f t="shared" si="78"/>
        <v>0</v>
      </c>
      <c r="AM153" s="163">
        <f t="shared" si="78"/>
        <v>0</v>
      </c>
      <c r="AN153" s="163">
        <f t="shared" si="78"/>
        <v>0</v>
      </c>
      <c r="AO153" s="47"/>
      <c r="AP153" s="50"/>
    </row>
    <row r="154" spans="1:42" x14ac:dyDescent="0.25">
      <c r="A154" s="212"/>
    </row>
    <row r="155" spans="1:42" s="26" customFormat="1" ht="15.95" customHeight="1" x14ac:dyDescent="0.25">
      <c r="A155" s="11"/>
      <c r="B155" s="29" t="s">
        <v>243</v>
      </c>
      <c r="D155" s="43"/>
      <c r="E155" s="99"/>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47"/>
      <c r="AP155" s="28"/>
    </row>
    <row r="156" spans="1:42" s="26" customFormat="1" ht="15.75" customHeight="1" x14ac:dyDescent="0.25">
      <c r="A156" s="13"/>
      <c r="B156" s="13"/>
      <c r="C156" s="43" t="s">
        <v>285</v>
      </c>
      <c r="D156" s="43"/>
      <c r="E156" s="99"/>
      <c r="F156" s="1">
        <f t="shared" ref="F156:AN156" si="79">IF(F101=0,0,0.2*F75/F101)</f>
        <v>0</v>
      </c>
      <c r="G156" s="1">
        <f t="shared" si="79"/>
        <v>0</v>
      </c>
      <c r="H156" s="1">
        <f t="shared" si="79"/>
        <v>0</v>
      </c>
      <c r="I156" s="1">
        <f t="shared" si="79"/>
        <v>0</v>
      </c>
      <c r="J156" s="1">
        <f t="shared" si="79"/>
        <v>0</v>
      </c>
      <c r="K156" s="1">
        <f t="shared" si="79"/>
        <v>0</v>
      </c>
      <c r="L156" s="1">
        <f t="shared" si="79"/>
        <v>0</v>
      </c>
      <c r="M156" s="1">
        <f t="shared" si="79"/>
        <v>0</v>
      </c>
      <c r="N156" s="1">
        <f t="shared" si="79"/>
        <v>0</v>
      </c>
      <c r="O156" s="1">
        <f t="shared" si="79"/>
        <v>0</v>
      </c>
      <c r="P156" s="1">
        <f t="shared" si="79"/>
        <v>0</v>
      </c>
      <c r="Q156" s="1">
        <f t="shared" si="79"/>
        <v>0</v>
      </c>
      <c r="R156" s="1">
        <f t="shared" si="79"/>
        <v>0</v>
      </c>
      <c r="S156" s="1">
        <f t="shared" si="79"/>
        <v>0</v>
      </c>
      <c r="T156" s="1">
        <f t="shared" si="79"/>
        <v>0</v>
      </c>
      <c r="U156" s="1">
        <f t="shared" si="79"/>
        <v>0</v>
      </c>
      <c r="V156" s="1">
        <f t="shared" si="79"/>
        <v>0.21263025190000479</v>
      </c>
      <c r="W156" s="1">
        <f t="shared" si="79"/>
        <v>0.7938196070933512</v>
      </c>
      <c r="X156" s="1">
        <f t="shared" si="79"/>
        <v>1.190729410640027</v>
      </c>
      <c r="Y156" s="1">
        <f t="shared" si="79"/>
        <v>1.1907294106400268</v>
      </c>
      <c r="Z156" s="1">
        <f t="shared" si="79"/>
        <v>1.1907294106400268</v>
      </c>
      <c r="AA156" s="1">
        <f t="shared" si="79"/>
        <v>1.1907294106400268</v>
      </c>
      <c r="AB156" s="1">
        <f t="shared" si="79"/>
        <v>1.190729410640027</v>
      </c>
      <c r="AC156" s="1">
        <f t="shared" si="79"/>
        <v>1.190729410640027</v>
      </c>
      <c r="AD156" s="1">
        <f t="shared" si="79"/>
        <v>1.1393239068182945</v>
      </c>
      <c r="AE156" s="1">
        <f t="shared" si="79"/>
        <v>0.97656334870139516</v>
      </c>
      <c r="AF156" s="1">
        <f t="shared" si="79"/>
        <v>0.77311265105527127</v>
      </c>
      <c r="AG156" s="1">
        <f t="shared" si="79"/>
        <v>0.65104223246759696</v>
      </c>
      <c r="AH156" s="1">
        <f t="shared" si="79"/>
        <v>0.48828167435069775</v>
      </c>
      <c r="AI156" s="1">
        <f t="shared" si="79"/>
        <v>0</v>
      </c>
      <c r="AJ156" s="1">
        <f t="shared" si="79"/>
        <v>0</v>
      </c>
      <c r="AK156" s="1">
        <f t="shared" si="79"/>
        <v>0</v>
      </c>
      <c r="AL156" s="1">
        <f t="shared" si="79"/>
        <v>0</v>
      </c>
      <c r="AM156" s="1">
        <f t="shared" si="79"/>
        <v>0</v>
      </c>
      <c r="AN156" s="1">
        <f t="shared" si="79"/>
        <v>0</v>
      </c>
      <c r="AO156" s="27"/>
      <c r="AP156" s="28"/>
    </row>
    <row r="157" spans="1:42" s="26" customFormat="1" ht="15.75" customHeight="1" x14ac:dyDescent="0.25">
      <c r="A157" s="13"/>
      <c r="B157" s="13"/>
      <c r="C157" s="26" t="s">
        <v>227</v>
      </c>
      <c r="D157" s="43"/>
      <c r="E157" s="85"/>
      <c r="F157" s="217">
        <f t="shared" ref="F157:AN157" si="80">IF(F156&lt;0.5,0.5,IF(F156&gt;1.5,1.5,F156))</f>
        <v>0.5</v>
      </c>
      <c r="G157" s="217">
        <f t="shared" si="80"/>
        <v>0.5</v>
      </c>
      <c r="H157" s="217">
        <f t="shared" si="80"/>
        <v>0.5</v>
      </c>
      <c r="I157" s="217">
        <f t="shared" si="80"/>
        <v>0.5</v>
      </c>
      <c r="J157" s="217">
        <f t="shared" si="80"/>
        <v>0.5</v>
      </c>
      <c r="K157" s="217">
        <f t="shared" si="80"/>
        <v>0.5</v>
      </c>
      <c r="L157" s="217">
        <f t="shared" si="80"/>
        <v>0.5</v>
      </c>
      <c r="M157" s="217">
        <f t="shared" si="80"/>
        <v>0.5</v>
      </c>
      <c r="N157" s="217">
        <f t="shared" si="80"/>
        <v>0.5</v>
      </c>
      <c r="O157" s="217">
        <f t="shared" si="80"/>
        <v>0.5</v>
      </c>
      <c r="P157" s="217">
        <f t="shared" si="80"/>
        <v>0.5</v>
      </c>
      <c r="Q157" s="217">
        <f t="shared" si="80"/>
        <v>0.5</v>
      </c>
      <c r="R157" s="217">
        <f t="shared" si="80"/>
        <v>0.5</v>
      </c>
      <c r="S157" s="217">
        <f t="shared" si="80"/>
        <v>0.5</v>
      </c>
      <c r="T157" s="217">
        <f t="shared" si="80"/>
        <v>0.5</v>
      </c>
      <c r="U157" s="217">
        <f t="shared" si="80"/>
        <v>0.5</v>
      </c>
      <c r="V157" s="217">
        <f t="shared" si="80"/>
        <v>0.5</v>
      </c>
      <c r="W157" s="217">
        <f t="shared" si="80"/>
        <v>0.7938196070933512</v>
      </c>
      <c r="X157" s="217">
        <f t="shared" si="80"/>
        <v>1.190729410640027</v>
      </c>
      <c r="Y157" s="217">
        <f t="shared" si="80"/>
        <v>1.1907294106400268</v>
      </c>
      <c r="Z157" s="217">
        <f t="shared" si="80"/>
        <v>1.1907294106400268</v>
      </c>
      <c r="AA157" s="217">
        <f t="shared" si="80"/>
        <v>1.1907294106400268</v>
      </c>
      <c r="AB157" s="217">
        <f t="shared" si="80"/>
        <v>1.190729410640027</v>
      </c>
      <c r="AC157" s="217">
        <f t="shared" si="80"/>
        <v>1.190729410640027</v>
      </c>
      <c r="AD157" s="217">
        <f t="shared" si="80"/>
        <v>1.1393239068182945</v>
      </c>
      <c r="AE157" s="217">
        <f t="shared" si="80"/>
        <v>0.97656334870139516</v>
      </c>
      <c r="AF157" s="217">
        <f t="shared" si="80"/>
        <v>0.77311265105527127</v>
      </c>
      <c r="AG157" s="217">
        <f t="shared" si="80"/>
        <v>0.65104223246759696</v>
      </c>
      <c r="AH157" s="217">
        <f t="shared" si="80"/>
        <v>0.5</v>
      </c>
      <c r="AI157" s="217">
        <f t="shared" si="80"/>
        <v>0.5</v>
      </c>
      <c r="AJ157" s="217">
        <f t="shared" si="80"/>
        <v>0.5</v>
      </c>
      <c r="AK157" s="217">
        <f t="shared" si="80"/>
        <v>0.5</v>
      </c>
      <c r="AL157" s="217">
        <f t="shared" si="80"/>
        <v>0.5</v>
      </c>
      <c r="AM157" s="217">
        <f t="shared" si="80"/>
        <v>0.5</v>
      </c>
      <c r="AN157" s="217">
        <f t="shared" si="80"/>
        <v>0.5</v>
      </c>
      <c r="AO157" s="47"/>
      <c r="AP157" s="28"/>
    </row>
    <row r="158" spans="1:42" s="26" customFormat="1" ht="15.75" customHeight="1" x14ac:dyDescent="0.25">
      <c r="A158" s="13"/>
      <c r="B158" s="13"/>
      <c r="C158" s="26" t="s">
        <v>243</v>
      </c>
      <c r="D158" s="43"/>
      <c r="E158" s="85">
        <f>SUM(F158:AN158)</f>
        <v>1760.2495539285039</v>
      </c>
      <c r="F158" s="37">
        <f t="shared" ref="F158:AN158" si="81">IF(F8&gt;0,MIN(3,0.3*F40)*F157*F9,0)</f>
        <v>0</v>
      </c>
      <c r="G158" s="37">
        <f t="shared" si="81"/>
        <v>0</v>
      </c>
      <c r="H158" s="37">
        <f t="shared" si="81"/>
        <v>0</v>
      </c>
      <c r="I158" s="37">
        <f t="shared" si="81"/>
        <v>0</v>
      </c>
      <c r="J158" s="37">
        <f t="shared" si="81"/>
        <v>0</v>
      </c>
      <c r="K158" s="37">
        <f t="shared" si="81"/>
        <v>0</v>
      </c>
      <c r="L158" s="37">
        <f t="shared" si="81"/>
        <v>0</v>
      </c>
      <c r="M158" s="37">
        <f t="shared" si="81"/>
        <v>0</v>
      </c>
      <c r="N158" s="37">
        <f t="shared" si="81"/>
        <v>0</v>
      </c>
      <c r="O158" s="37">
        <f t="shared" si="81"/>
        <v>0</v>
      </c>
      <c r="P158" s="37">
        <f t="shared" si="81"/>
        <v>0</v>
      </c>
      <c r="Q158" s="37">
        <f t="shared" si="81"/>
        <v>0</v>
      </c>
      <c r="R158" s="37">
        <f t="shared" si="81"/>
        <v>0</v>
      </c>
      <c r="S158" s="37">
        <f t="shared" si="81"/>
        <v>0</v>
      </c>
      <c r="T158" s="37">
        <f t="shared" si="81"/>
        <v>0</v>
      </c>
      <c r="U158" s="37">
        <f t="shared" si="81"/>
        <v>0</v>
      </c>
      <c r="V158" s="37">
        <f t="shared" si="81"/>
        <v>14.665178571428569</v>
      </c>
      <c r="W158" s="37">
        <f t="shared" si="81"/>
        <v>86.923246976721956</v>
      </c>
      <c r="X158" s="37">
        <f t="shared" si="81"/>
        <v>195.57730569762444</v>
      </c>
      <c r="Y158" s="37">
        <f t="shared" si="81"/>
        <v>195.57730569762438</v>
      </c>
      <c r="Z158" s="37">
        <f t="shared" si="81"/>
        <v>195.57730569762438</v>
      </c>
      <c r="AA158" s="37">
        <f t="shared" si="81"/>
        <v>195.57730569762438</v>
      </c>
      <c r="AB158" s="37">
        <f t="shared" si="81"/>
        <v>195.57730569762444</v>
      </c>
      <c r="AC158" s="37">
        <f t="shared" si="81"/>
        <v>195.57730569762444</v>
      </c>
      <c r="AD158" s="37">
        <f t="shared" si="81"/>
        <v>179.05510944655759</v>
      </c>
      <c r="AE158" s="37">
        <f t="shared" si="81"/>
        <v>131.5506926546137</v>
      </c>
      <c r="AF158" s="37">
        <f t="shared" si="81"/>
        <v>82.447569528325616</v>
      </c>
      <c r="AG158" s="37">
        <f t="shared" si="81"/>
        <v>58.466974513161666</v>
      </c>
      <c r="AH158" s="37">
        <f t="shared" si="81"/>
        <v>33.676948051948173</v>
      </c>
      <c r="AI158" s="37">
        <f t="shared" si="81"/>
        <v>0</v>
      </c>
      <c r="AJ158" s="37">
        <f t="shared" si="81"/>
        <v>0</v>
      </c>
      <c r="AK158" s="37">
        <f t="shared" si="81"/>
        <v>0</v>
      </c>
      <c r="AL158" s="37">
        <f t="shared" si="81"/>
        <v>0</v>
      </c>
      <c r="AM158" s="37">
        <f t="shared" si="81"/>
        <v>0</v>
      </c>
      <c r="AN158" s="37">
        <f t="shared" si="81"/>
        <v>0</v>
      </c>
      <c r="AO158" s="47"/>
      <c r="AP158" s="28"/>
    </row>
    <row r="159" spans="1:42" x14ac:dyDescent="0.25">
      <c r="A159" s="13"/>
    </row>
    <row r="160" spans="1:42" x14ac:dyDescent="0.25">
      <c r="B160" s="29" t="s">
        <v>224</v>
      </c>
    </row>
    <row r="161" spans="1:42" s="26" customFormat="1" ht="15.75" customHeight="1" x14ac:dyDescent="0.25">
      <c r="A161" s="11"/>
      <c r="B161" s="13"/>
      <c r="C161" s="43" t="s">
        <v>228</v>
      </c>
      <c r="D161" s="43"/>
      <c r="E161" s="99"/>
      <c r="F161" s="1">
        <f>IF('Field Profiles'!F12=0,0,+'Field Profiles'!F7/'Field Profiles'!F12)</f>
        <v>0</v>
      </c>
      <c r="G161" s="1">
        <f>IF('Field Profiles'!G12=0,0,+'Field Profiles'!G7/'Field Profiles'!G12)</f>
        <v>0</v>
      </c>
      <c r="H161" s="1">
        <f>IF('Field Profiles'!H12=0,0,+'Field Profiles'!H7/'Field Profiles'!H12)</f>
        <v>0</v>
      </c>
      <c r="I161" s="1">
        <f>IF('Field Profiles'!I12=0,0,+'Field Profiles'!I7/'Field Profiles'!I12)</f>
        <v>0</v>
      </c>
      <c r="J161" s="1">
        <f>IF('Field Profiles'!J12=0,0,+'Field Profiles'!J7/'Field Profiles'!J12)</f>
        <v>0</v>
      </c>
      <c r="K161" s="1">
        <f>IF('Field Profiles'!K12=0,0,+'Field Profiles'!K7/'Field Profiles'!K12)</f>
        <v>0</v>
      </c>
      <c r="L161" s="1">
        <f>IF('Field Profiles'!L12=0,0,+'Field Profiles'!L7/'Field Profiles'!L12)</f>
        <v>0</v>
      </c>
      <c r="M161" s="1">
        <f>IF('Field Profiles'!M12=0,0,+'Field Profiles'!M7/'Field Profiles'!M12)</f>
        <v>0</v>
      </c>
      <c r="N161" s="1">
        <f>IF('Field Profiles'!N12=0,0,+'Field Profiles'!N7/'Field Profiles'!N12)</f>
        <v>0</v>
      </c>
      <c r="O161" s="1">
        <f>IF('Field Profiles'!O12=0,0,+'Field Profiles'!O7/'Field Profiles'!O12)</f>
        <v>0</v>
      </c>
      <c r="P161" s="1">
        <f>IF('Field Profiles'!P12=0,0,+'Field Profiles'!P7/'Field Profiles'!P12)</f>
        <v>0</v>
      </c>
      <c r="Q161" s="1">
        <f>IF('Field Profiles'!Q12=0,0,+'Field Profiles'!Q7/'Field Profiles'!Q12)</f>
        <v>0</v>
      </c>
      <c r="R161" s="1">
        <f>IF('Field Profiles'!R12=0,0,+'Field Profiles'!R7/'Field Profiles'!R12)</f>
        <v>0</v>
      </c>
      <c r="S161" s="1">
        <f>IF('Field Profiles'!S12=0,0,+'Field Profiles'!S7/'Field Profiles'!S12)</f>
        <v>0</v>
      </c>
      <c r="T161" s="1">
        <f>IF('Field Profiles'!T12=0,0,+'Field Profiles'!T7/'Field Profiles'!T12)</f>
        <v>0</v>
      </c>
      <c r="U161" s="1">
        <f>IF('Field Profiles'!U12=0,0,+'Field Profiles'!U7/'Field Profiles'!U12)</f>
        <v>0</v>
      </c>
      <c r="V161" s="1">
        <f>IF('Field Profiles'!V12=0,0,+'Field Profiles'!V7/'Field Profiles'!V12)</f>
        <v>0</v>
      </c>
      <c r="W161" s="1">
        <f>IF('Field Profiles'!W12=0,0,+'Field Profiles'!W7/'Field Profiles'!W12)</f>
        <v>0</v>
      </c>
      <c r="X161" s="1">
        <f>IF('Field Profiles'!X12=0,0,+'Field Profiles'!X7/'Field Profiles'!X12)</f>
        <v>0</v>
      </c>
      <c r="Y161" s="1">
        <f>IF('Field Profiles'!Y12=0,0,+'Field Profiles'!Y7/'Field Profiles'!Y12)</f>
        <v>0</v>
      </c>
      <c r="Z161" s="1">
        <f>IF('Field Profiles'!Z12=0,0,+'Field Profiles'!Z7/'Field Profiles'!Z12)</f>
        <v>0</v>
      </c>
      <c r="AA161" s="1">
        <f>IF('Field Profiles'!AA12=0,0,+'Field Profiles'!AA7/'Field Profiles'!AA12)</f>
        <v>0</v>
      </c>
      <c r="AB161" s="1">
        <f>IF('Field Profiles'!AB12=0,0,+'Field Profiles'!AB7/'Field Profiles'!AB12)</f>
        <v>0</v>
      </c>
      <c r="AC161" s="1">
        <f>IF('Field Profiles'!AC12=0,0,+'Field Profiles'!AC7/'Field Profiles'!AC12)</f>
        <v>0</v>
      </c>
      <c r="AD161" s="1">
        <f>IF('Field Profiles'!AD12=0,0,+'Field Profiles'!AD7/'Field Profiles'!AD12)</f>
        <v>0</v>
      </c>
      <c r="AE161" s="1">
        <f>IF('Field Profiles'!AE12=0,0,+'Field Profiles'!AE7/'Field Profiles'!AE12)</f>
        <v>0</v>
      </c>
      <c r="AF161" s="1">
        <f>IF('Field Profiles'!AF12=0,0,+'Field Profiles'!AF7/'Field Profiles'!AF12)</f>
        <v>0</v>
      </c>
      <c r="AG161" s="1">
        <f>IF('Field Profiles'!AG12=0,0,+'Field Profiles'!AG7/'Field Profiles'!AG12)</f>
        <v>0</v>
      </c>
      <c r="AH161" s="1">
        <f>IF('Field Profiles'!AH12=0,0,+'Field Profiles'!AH7/'Field Profiles'!AH12)</f>
        <v>0</v>
      </c>
      <c r="AI161" s="1">
        <f>IF('Field Profiles'!AI12=0,0,+'Field Profiles'!AI7/'Field Profiles'!AI12)</f>
        <v>0</v>
      </c>
      <c r="AJ161" s="1">
        <f>IF('Field Profiles'!AJ12=0,0,+'Field Profiles'!AJ7/'Field Profiles'!AJ12)</f>
        <v>0</v>
      </c>
      <c r="AK161" s="1">
        <f>IF('Field Profiles'!AK12=0,0,+'Field Profiles'!AK7/'Field Profiles'!AK12)</f>
        <v>0</v>
      </c>
      <c r="AL161" s="1">
        <f>IF('Field Profiles'!AL12=0,0,+'Field Profiles'!AL7/'Field Profiles'!AL12)</f>
        <v>0</v>
      </c>
      <c r="AM161" s="1">
        <f>IF('Field Profiles'!AM12=0,0,+'Field Profiles'!AM7/'Field Profiles'!AM12)</f>
        <v>0</v>
      </c>
      <c r="AN161" s="1">
        <f>IF('Field Profiles'!AN12=0,0,+'Field Profiles'!AN7/'Field Profiles'!AN12)</f>
        <v>0</v>
      </c>
      <c r="AO161" s="27"/>
      <c r="AP161" s="28"/>
    </row>
    <row r="162" spans="1:42" s="26" customFormat="1" x14ac:dyDescent="0.25">
      <c r="A162" s="13"/>
      <c r="B162" s="13"/>
      <c r="C162" s="43" t="s">
        <v>284</v>
      </c>
      <c r="D162" s="43"/>
      <c r="E162" s="85">
        <f>SUM(F162:AN162)</f>
        <v>0</v>
      </c>
      <c r="F162" s="217">
        <f>IF(F161&lt;1,0,IF(F161&gt;=1.5,1.25,IF(F161&gt;1.25,0.75,0.5)))</f>
        <v>0</v>
      </c>
      <c r="G162" s="217">
        <f t="shared" ref="G162:AN162" si="82">IF(G161&lt;1,0,IF(G161&gt;=1.5,1.25,IF(G161&gt;1.25,0.75,0.5)))</f>
        <v>0</v>
      </c>
      <c r="H162" s="217">
        <f t="shared" si="82"/>
        <v>0</v>
      </c>
      <c r="I162" s="217">
        <f t="shared" si="82"/>
        <v>0</v>
      </c>
      <c r="J162" s="217">
        <f t="shared" si="82"/>
        <v>0</v>
      </c>
      <c r="K162" s="217">
        <f t="shared" si="82"/>
        <v>0</v>
      </c>
      <c r="L162" s="217">
        <f t="shared" si="82"/>
        <v>0</v>
      </c>
      <c r="M162" s="217">
        <f t="shared" si="82"/>
        <v>0</v>
      </c>
      <c r="N162" s="217">
        <f t="shared" si="82"/>
        <v>0</v>
      </c>
      <c r="O162" s="217">
        <f t="shared" si="82"/>
        <v>0</v>
      </c>
      <c r="P162" s="217">
        <f t="shared" si="82"/>
        <v>0</v>
      </c>
      <c r="Q162" s="217">
        <f t="shared" si="82"/>
        <v>0</v>
      </c>
      <c r="R162" s="217">
        <f t="shared" si="82"/>
        <v>0</v>
      </c>
      <c r="S162" s="217">
        <f t="shared" si="82"/>
        <v>0</v>
      </c>
      <c r="T162" s="217">
        <f t="shared" si="82"/>
        <v>0</v>
      </c>
      <c r="U162" s="217">
        <f t="shared" si="82"/>
        <v>0</v>
      </c>
      <c r="V162" s="217">
        <f t="shared" si="82"/>
        <v>0</v>
      </c>
      <c r="W162" s="217">
        <f t="shared" si="82"/>
        <v>0</v>
      </c>
      <c r="X162" s="217">
        <f t="shared" si="82"/>
        <v>0</v>
      </c>
      <c r="Y162" s="217">
        <f t="shared" si="82"/>
        <v>0</v>
      </c>
      <c r="Z162" s="217">
        <f t="shared" si="82"/>
        <v>0</v>
      </c>
      <c r="AA162" s="217">
        <f t="shared" si="82"/>
        <v>0</v>
      </c>
      <c r="AB162" s="217">
        <f t="shared" si="82"/>
        <v>0</v>
      </c>
      <c r="AC162" s="217">
        <f t="shared" si="82"/>
        <v>0</v>
      </c>
      <c r="AD162" s="217">
        <f t="shared" si="82"/>
        <v>0</v>
      </c>
      <c r="AE162" s="217">
        <f t="shared" si="82"/>
        <v>0</v>
      </c>
      <c r="AF162" s="217">
        <f t="shared" si="82"/>
        <v>0</v>
      </c>
      <c r="AG162" s="217">
        <f t="shared" si="82"/>
        <v>0</v>
      </c>
      <c r="AH162" s="217">
        <f t="shared" si="82"/>
        <v>0</v>
      </c>
      <c r="AI162" s="217">
        <f t="shared" si="82"/>
        <v>0</v>
      </c>
      <c r="AJ162" s="217">
        <f t="shared" si="82"/>
        <v>0</v>
      </c>
      <c r="AK162" s="217">
        <f t="shared" si="82"/>
        <v>0</v>
      </c>
      <c r="AL162" s="217">
        <f t="shared" si="82"/>
        <v>0</v>
      </c>
      <c r="AM162" s="217">
        <f t="shared" si="82"/>
        <v>0</v>
      </c>
      <c r="AN162" s="217">
        <f t="shared" si="82"/>
        <v>0</v>
      </c>
      <c r="AO162" s="27"/>
      <c r="AP162" s="28"/>
    </row>
    <row r="163" spans="1:42" s="54" customFormat="1" ht="15.75" customHeight="1" x14ac:dyDescent="0.25">
      <c r="A163" s="13"/>
      <c r="B163" s="115"/>
      <c r="C163" s="116"/>
      <c r="D163" s="116"/>
      <c r="E163" s="99"/>
      <c r="F163" s="21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47"/>
      <c r="AP163" s="117"/>
    </row>
    <row r="164" spans="1:42" s="54" customFormat="1" ht="15.75" customHeight="1" x14ac:dyDescent="0.25">
      <c r="A164" s="115"/>
      <c r="B164" s="29" t="s">
        <v>167</v>
      </c>
      <c r="C164" s="116"/>
      <c r="D164" s="116"/>
      <c r="E164" s="99"/>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47"/>
      <c r="AP164" s="117"/>
    </row>
    <row r="165" spans="1:42" s="49" customFormat="1" ht="15.75" customHeight="1" x14ac:dyDescent="0.25">
      <c r="A165" s="115"/>
      <c r="C165" s="49" t="s">
        <v>287</v>
      </c>
      <c r="D165" s="102"/>
      <c r="E165" s="99">
        <f>SUM(F165:AN165)</f>
        <v>15408.212134614954</v>
      </c>
      <c r="F165" s="41">
        <f>+F144-F146-F153-F158-F162</f>
        <v>0</v>
      </c>
      <c r="G165" s="41">
        <f t="shared" ref="G165:AN165" si="83">+G144-G146-G153-G158-G162</f>
        <v>0</v>
      </c>
      <c r="H165" s="41">
        <f t="shared" si="83"/>
        <v>0</v>
      </c>
      <c r="I165" s="41">
        <f t="shared" si="83"/>
        <v>0</v>
      </c>
      <c r="J165" s="41">
        <f t="shared" si="83"/>
        <v>0</v>
      </c>
      <c r="K165" s="41">
        <f t="shared" si="83"/>
        <v>0</v>
      </c>
      <c r="L165" s="41">
        <f t="shared" si="83"/>
        <v>0</v>
      </c>
      <c r="M165" s="41">
        <f t="shared" si="83"/>
        <v>0</v>
      </c>
      <c r="N165" s="41">
        <f t="shared" si="83"/>
        <v>0</v>
      </c>
      <c r="O165" s="41">
        <f t="shared" si="83"/>
        <v>0</v>
      </c>
      <c r="P165" s="41">
        <f t="shared" si="83"/>
        <v>0</v>
      </c>
      <c r="Q165" s="41">
        <f t="shared" si="83"/>
        <v>0</v>
      </c>
      <c r="R165" s="41">
        <f t="shared" si="83"/>
        <v>0</v>
      </c>
      <c r="S165" s="41">
        <f t="shared" si="83"/>
        <v>-289.19669999999996</v>
      </c>
      <c r="T165" s="41">
        <f t="shared" si="83"/>
        <v>-1021.0868099999999</v>
      </c>
      <c r="U165" s="41">
        <f t="shared" si="83"/>
        <v>-810.06220259999986</v>
      </c>
      <c r="V165" s="41">
        <f t="shared" si="83"/>
        <v>-1698.8232952725484</v>
      </c>
      <c r="W165" s="41">
        <f t="shared" si="83"/>
        <v>-1578.2083669666818</v>
      </c>
      <c r="X165" s="41">
        <f t="shared" si="83"/>
        <v>1011.0123502972316</v>
      </c>
      <c r="Y165" s="41">
        <f t="shared" si="83"/>
        <v>1123.2017765623357</v>
      </c>
      <c r="Z165" s="41">
        <f t="shared" si="83"/>
        <v>1095.7373548841292</v>
      </c>
      <c r="AA165" s="41">
        <f t="shared" si="83"/>
        <v>2318.935866599862</v>
      </c>
      <c r="AB165" s="41">
        <f t="shared" si="83"/>
        <v>2492.8136662833303</v>
      </c>
      <c r="AC165" s="41">
        <f t="shared" si="83"/>
        <v>2912.1812616829993</v>
      </c>
      <c r="AD165" s="41">
        <f t="shared" si="83"/>
        <v>2945.8578653590444</v>
      </c>
      <c r="AE165" s="41">
        <f t="shared" si="83"/>
        <v>2505.9451323919043</v>
      </c>
      <c r="AF165" s="41">
        <f t="shared" si="83"/>
        <v>1910.2457357356732</v>
      </c>
      <c r="AG165" s="41">
        <f t="shared" si="83"/>
        <v>1532.6316108606311</v>
      </c>
      <c r="AH165" s="41">
        <f t="shared" si="83"/>
        <v>956.04418832210979</v>
      </c>
      <c r="AI165" s="41">
        <f t="shared" si="83"/>
        <v>0.62540137423659825</v>
      </c>
      <c r="AJ165" s="41">
        <f t="shared" si="83"/>
        <v>0.30553133326669363</v>
      </c>
      <c r="AK165" s="41">
        <f t="shared" si="83"/>
        <v>5.1767767430569357E-2</v>
      </c>
      <c r="AL165" s="41">
        <f t="shared" si="83"/>
        <v>0</v>
      </c>
      <c r="AM165" s="41">
        <f t="shared" si="83"/>
        <v>0</v>
      </c>
      <c r="AN165" s="41">
        <f t="shared" si="83"/>
        <v>0</v>
      </c>
      <c r="AO165" s="47"/>
      <c r="AP165" s="50"/>
    </row>
    <row r="166" spans="1:42" s="26" customFormat="1" ht="15.75" customHeight="1" x14ac:dyDescent="0.25">
      <c r="A166" s="48"/>
      <c r="B166"/>
      <c r="C166" t="s">
        <v>288</v>
      </c>
      <c r="D166"/>
      <c r="E166" s="85"/>
      <c r="F166" s="5">
        <f t="shared" ref="F166:AN166" si="84">IF(F165&lt;0,F165,0)</f>
        <v>0</v>
      </c>
      <c r="G166" s="5">
        <f t="shared" si="84"/>
        <v>0</v>
      </c>
      <c r="H166" s="5">
        <f t="shared" si="84"/>
        <v>0</v>
      </c>
      <c r="I166" s="5">
        <f t="shared" si="84"/>
        <v>0</v>
      </c>
      <c r="J166" s="5">
        <f t="shared" si="84"/>
        <v>0</v>
      </c>
      <c r="K166" s="5">
        <f t="shared" si="84"/>
        <v>0</v>
      </c>
      <c r="L166" s="5">
        <f t="shared" si="84"/>
        <v>0</v>
      </c>
      <c r="M166" s="5">
        <f t="shared" si="84"/>
        <v>0</v>
      </c>
      <c r="N166" s="5">
        <f t="shared" si="84"/>
        <v>0</v>
      </c>
      <c r="O166" s="5">
        <f t="shared" si="84"/>
        <v>0</v>
      </c>
      <c r="P166" s="5">
        <f t="shared" si="84"/>
        <v>0</v>
      </c>
      <c r="Q166" s="5">
        <f t="shared" si="84"/>
        <v>0</v>
      </c>
      <c r="R166" s="5">
        <f t="shared" si="84"/>
        <v>0</v>
      </c>
      <c r="S166" s="5">
        <f t="shared" si="84"/>
        <v>-289.19669999999996</v>
      </c>
      <c r="T166" s="5">
        <f t="shared" si="84"/>
        <v>-1021.0868099999999</v>
      </c>
      <c r="U166" s="5">
        <f t="shared" si="84"/>
        <v>-810.06220259999986</v>
      </c>
      <c r="V166" s="5">
        <f t="shared" si="84"/>
        <v>-1698.8232952725484</v>
      </c>
      <c r="W166" s="5">
        <f t="shared" si="84"/>
        <v>-1578.2083669666818</v>
      </c>
      <c r="X166" s="5">
        <f t="shared" si="84"/>
        <v>0</v>
      </c>
      <c r="Y166" s="5">
        <f t="shared" si="84"/>
        <v>0</v>
      </c>
      <c r="Z166" s="5">
        <f t="shared" si="84"/>
        <v>0</v>
      </c>
      <c r="AA166" s="5">
        <f t="shared" si="84"/>
        <v>0</v>
      </c>
      <c r="AB166" s="5">
        <f t="shared" si="84"/>
        <v>0</v>
      </c>
      <c r="AC166" s="5">
        <f t="shared" si="84"/>
        <v>0</v>
      </c>
      <c r="AD166" s="5">
        <f t="shared" si="84"/>
        <v>0</v>
      </c>
      <c r="AE166" s="5">
        <f t="shared" si="84"/>
        <v>0</v>
      </c>
      <c r="AF166" s="5">
        <f t="shared" si="84"/>
        <v>0</v>
      </c>
      <c r="AG166" s="5">
        <f t="shared" si="84"/>
        <v>0</v>
      </c>
      <c r="AH166" s="5">
        <f t="shared" si="84"/>
        <v>0</v>
      </c>
      <c r="AI166" s="5">
        <f t="shared" si="84"/>
        <v>0</v>
      </c>
      <c r="AJ166" s="5">
        <f t="shared" si="84"/>
        <v>0</v>
      </c>
      <c r="AK166" s="5">
        <f t="shared" si="84"/>
        <v>0</v>
      </c>
      <c r="AL166" s="5">
        <f t="shared" si="84"/>
        <v>0</v>
      </c>
      <c r="AM166" s="5">
        <f t="shared" si="84"/>
        <v>0</v>
      </c>
      <c r="AN166" s="5">
        <f t="shared" si="84"/>
        <v>0</v>
      </c>
      <c r="AO166" s="27"/>
      <c r="AP166" s="28"/>
    </row>
    <row r="167" spans="1:42" s="26" customFormat="1" ht="15.75" customHeight="1" x14ac:dyDescent="0.25">
      <c r="A167" s="13"/>
      <c r="B167"/>
      <c r="C167" t="s">
        <v>289</v>
      </c>
      <c r="D167"/>
      <c r="E167" s="119"/>
      <c r="F167" s="5">
        <f>+F166</f>
        <v>0</v>
      </c>
      <c r="G167" s="5">
        <f t="shared" ref="G167:AN167" si="85">+G166+F169</f>
        <v>0</v>
      </c>
      <c r="H167" s="5">
        <f t="shared" si="85"/>
        <v>0</v>
      </c>
      <c r="I167" s="5">
        <f t="shared" si="85"/>
        <v>0</v>
      </c>
      <c r="J167" s="5">
        <f t="shared" si="85"/>
        <v>0</v>
      </c>
      <c r="K167" s="5">
        <f t="shared" si="85"/>
        <v>0</v>
      </c>
      <c r="L167" s="5">
        <f t="shared" si="85"/>
        <v>0</v>
      </c>
      <c r="M167" s="5">
        <f t="shared" si="85"/>
        <v>0</v>
      </c>
      <c r="N167" s="5">
        <f t="shared" si="85"/>
        <v>0</v>
      </c>
      <c r="O167" s="5">
        <f t="shared" si="85"/>
        <v>0</v>
      </c>
      <c r="P167" s="5">
        <f t="shared" si="85"/>
        <v>0</v>
      </c>
      <c r="Q167" s="5">
        <f t="shared" si="85"/>
        <v>0</v>
      </c>
      <c r="R167" s="5">
        <f t="shared" si="85"/>
        <v>0</v>
      </c>
      <c r="S167" s="5">
        <f t="shared" si="85"/>
        <v>-289.19669999999996</v>
      </c>
      <c r="T167" s="5">
        <f t="shared" si="85"/>
        <v>-1310.2835099999998</v>
      </c>
      <c r="U167" s="5">
        <f t="shared" si="85"/>
        <v>-2120.3457125999994</v>
      </c>
      <c r="V167" s="5">
        <f t="shared" si="85"/>
        <v>-3819.1690078725478</v>
      </c>
      <c r="W167" s="5">
        <f t="shared" si="85"/>
        <v>-5397.3773748392296</v>
      </c>
      <c r="X167" s="5">
        <f t="shared" si="85"/>
        <v>-5397.3773748392296</v>
      </c>
      <c r="Y167" s="5">
        <f t="shared" si="85"/>
        <v>-4386.3650245419976</v>
      </c>
      <c r="Z167" s="5">
        <f t="shared" si="85"/>
        <v>-3263.1632479796617</v>
      </c>
      <c r="AA167" s="5">
        <f t="shared" si="85"/>
        <v>-2167.4258930955325</v>
      </c>
      <c r="AB167" s="5">
        <f t="shared" si="85"/>
        <v>0</v>
      </c>
      <c r="AC167" s="5">
        <f t="shared" si="85"/>
        <v>0</v>
      </c>
      <c r="AD167" s="5">
        <f t="shared" si="85"/>
        <v>0</v>
      </c>
      <c r="AE167" s="5">
        <f t="shared" si="85"/>
        <v>0</v>
      </c>
      <c r="AF167" s="5">
        <f t="shared" si="85"/>
        <v>0</v>
      </c>
      <c r="AG167" s="5">
        <f t="shared" si="85"/>
        <v>0</v>
      </c>
      <c r="AH167" s="5">
        <f t="shared" si="85"/>
        <v>0</v>
      </c>
      <c r="AI167" s="5">
        <f t="shared" si="85"/>
        <v>0</v>
      </c>
      <c r="AJ167" s="5">
        <f t="shared" si="85"/>
        <v>0</v>
      </c>
      <c r="AK167" s="5">
        <f t="shared" si="85"/>
        <v>0</v>
      </c>
      <c r="AL167" s="5">
        <f t="shared" si="85"/>
        <v>0</v>
      </c>
      <c r="AM167" s="5">
        <f t="shared" si="85"/>
        <v>0</v>
      </c>
      <c r="AN167" s="5">
        <f t="shared" si="85"/>
        <v>0</v>
      </c>
      <c r="AO167" s="27"/>
      <c r="AP167" s="28"/>
    </row>
    <row r="168" spans="1:42" s="26" customFormat="1" ht="15.75" customHeight="1" x14ac:dyDescent="0.25">
      <c r="A168" s="13"/>
      <c r="B168"/>
      <c r="C168" t="s">
        <v>290</v>
      </c>
      <c r="D168"/>
      <c r="E168" s="119"/>
      <c r="F168" s="5">
        <f t="shared" ref="F168:AN168" si="86">IF(F165&lt;0,0,IF(F165&gt;-F167,F167,-F165))</f>
        <v>0</v>
      </c>
      <c r="G168" s="5">
        <f t="shared" si="86"/>
        <v>0</v>
      </c>
      <c r="H168" s="5">
        <f t="shared" si="86"/>
        <v>0</v>
      </c>
      <c r="I168" s="5">
        <f t="shared" si="86"/>
        <v>0</v>
      </c>
      <c r="J168" s="5">
        <f t="shared" si="86"/>
        <v>0</v>
      </c>
      <c r="K168" s="5">
        <f t="shared" si="86"/>
        <v>0</v>
      </c>
      <c r="L168" s="5">
        <f t="shared" si="86"/>
        <v>0</v>
      </c>
      <c r="M168" s="5">
        <f t="shared" si="86"/>
        <v>0</v>
      </c>
      <c r="N168" s="5">
        <f t="shared" si="86"/>
        <v>0</v>
      </c>
      <c r="O168" s="5">
        <f t="shared" si="86"/>
        <v>0</v>
      </c>
      <c r="P168" s="5">
        <f t="shared" si="86"/>
        <v>0</v>
      </c>
      <c r="Q168" s="5">
        <f t="shared" si="86"/>
        <v>0</v>
      </c>
      <c r="R168" s="5">
        <f t="shared" si="86"/>
        <v>0</v>
      </c>
      <c r="S168" s="5">
        <f t="shared" si="86"/>
        <v>0</v>
      </c>
      <c r="T168" s="5">
        <f t="shared" si="86"/>
        <v>0</v>
      </c>
      <c r="U168" s="5">
        <f t="shared" si="86"/>
        <v>0</v>
      </c>
      <c r="V168" s="5">
        <f t="shared" si="86"/>
        <v>0</v>
      </c>
      <c r="W168" s="5">
        <f t="shared" si="86"/>
        <v>0</v>
      </c>
      <c r="X168" s="5">
        <f t="shared" si="86"/>
        <v>-1011.0123502972316</v>
      </c>
      <c r="Y168" s="5">
        <f t="shared" si="86"/>
        <v>-1123.2017765623357</v>
      </c>
      <c r="Z168" s="5">
        <f t="shared" si="86"/>
        <v>-1095.7373548841292</v>
      </c>
      <c r="AA168" s="5">
        <f t="shared" si="86"/>
        <v>-2167.4258930955325</v>
      </c>
      <c r="AB168" s="5">
        <f t="shared" si="86"/>
        <v>0</v>
      </c>
      <c r="AC168" s="5">
        <f t="shared" si="86"/>
        <v>0</v>
      </c>
      <c r="AD168" s="5">
        <f t="shared" si="86"/>
        <v>0</v>
      </c>
      <c r="AE168" s="5">
        <f t="shared" si="86"/>
        <v>0</v>
      </c>
      <c r="AF168" s="5">
        <f t="shared" si="86"/>
        <v>0</v>
      </c>
      <c r="AG168" s="5">
        <f t="shared" si="86"/>
        <v>0</v>
      </c>
      <c r="AH168" s="5">
        <f t="shared" si="86"/>
        <v>0</v>
      </c>
      <c r="AI168" s="5">
        <f t="shared" si="86"/>
        <v>0</v>
      </c>
      <c r="AJ168" s="5">
        <f t="shared" si="86"/>
        <v>0</v>
      </c>
      <c r="AK168" s="5">
        <f t="shared" si="86"/>
        <v>0</v>
      </c>
      <c r="AL168" s="5">
        <f t="shared" si="86"/>
        <v>0</v>
      </c>
      <c r="AM168" s="5">
        <f t="shared" si="86"/>
        <v>0</v>
      </c>
      <c r="AN168" s="5">
        <f t="shared" si="86"/>
        <v>0</v>
      </c>
      <c r="AO168" s="27"/>
      <c r="AP168" s="28"/>
    </row>
    <row r="169" spans="1:42" s="26" customFormat="1" ht="15.75" customHeight="1" x14ac:dyDescent="0.25">
      <c r="A169" s="13"/>
      <c r="B169"/>
      <c r="C169" t="s">
        <v>204</v>
      </c>
      <c r="D169"/>
      <c r="E169" s="119"/>
      <c r="F169" s="5">
        <f t="shared" ref="F169:AN169" si="87">+F167-F168</f>
        <v>0</v>
      </c>
      <c r="G169" s="5">
        <f t="shared" si="87"/>
        <v>0</v>
      </c>
      <c r="H169" s="5">
        <f t="shared" si="87"/>
        <v>0</v>
      </c>
      <c r="I169" s="5">
        <f t="shared" si="87"/>
        <v>0</v>
      </c>
      <c r="J169" s="5">
        <f t="shared" si="87"/>
        <v>0</v>
      </c>
      <c r="K169" s="5">
        <f t="shared" si="87"/>
        <v>0</v>
      </c>
      <c r="L169" s="5">
        <f t="shared" si="87"/>
        <v>0</v>
      </c>
      <c r="M169" s="5">
        <f t="shared" si="87"/>
        <v>0</v>
      </c>
      <c r="N169" s="5">
        <f t="shared" si="87"/>
        <v>0</v>
      </c>
      <c r="O169" s="5">
        <f t="shared" si="87"/>
        <v>0</v>
      </c>
      <c r="P169" s="5">
        <f t="shared" si="87"/>
        <v>0</v>
      </c>
      <c r="Q169" s="5">
        <f t="shared" si="87"/>
        <v>0</v>
      </c>
      <c r="R169" s="5">
        <f t="shared" si="87"/>
        <v>0</v>
      </c>
      <c r="S169" s="5">
        <f t="shared" si="87"/>
        <v>-289.19669999999996</v>
      </c>
      <c r="T169" s="5">
        <f t="shared" si="87"/>
        <v>-1310.2835099999998</v>
      </c>
      <c r="U169" s="5">
        <f t="shared" si="87"/>
        <v>-2120.3457125999994</v>
      </c>
      <c r="V169" s="5">
        <f t="shared" si="87"/>
        <v>-3819.1690078725478</v>
      </c>
      <c r="W169" s="5">
        <f t="shared" si="87"/>
        <v>-5397.3773748392296</v>
      </c>
      <c r="X169" s="5">
        <f t="shared" si="87"/>
        <v>-4386.3650245419976</v>
      </c>
      <c r="Y169" s="5">
        <f t="shared" si="87"/>
        <v>-3263.1632479796617</v>
      </c>
      <c r="Z169" s="5">
        <f t="shared" si="87"/>
        <v>-2167.4258930955325</v>
      </c>
      <c r="AA169" s="5">
        <f t="shared" si="87"/>
        <v>0</v>
      </c>
      <c r="AB169" s="5">
        <f t="shared" si="87"/>
        <v>0</v>
      </c>
      <c r="AC169" s="5">
        <f t="shared" si="87"/>
        <v>0</v>
      </c>
      <c r="AD169" s="5">
        <f t="shared" si="87"/>
        <v>0</v>
      </c>
      <c r="AE169" s="5">
        <f t="shared" si="87"/>
        <v>0</v>
      </c>
      <c r="AF169" s="5">
        <f t="shared" si="87"/>
        <v>0</v>
      </c>
      <c r="AG169" s="5">
        <f t="shared" si="87"/>
        <v>0</v>
      </c>
      <c r="AH169" s="5">
        <f t="shared" si="87"/>
        <v>0</v>
      </c>
      <c r="AI169" s="5">
        <f t="shared" si="87"/>
        <v>0</v>
      </c>
      <c r="AJ169" s="5">
        <f t="shared" si="87"/>
        <v>0</v>
      </c>
      <c r="AK169" s="5">
        <f t="shared" si="87"/>
        <v>0</v>
      </c>
      <c r="AL169" s="5">
        <f t="shared" si="87"/>
        <v>0</v>
      </c>
      <c r="AM169" s="5">
        <f t="shared" si="87"/>
        <v>0</v>
      </c>
      <c r="AN169" s="5">
        <f t="shared" si="87"/>
        <v>0</v>
      </c>
      <c r="AO169" s="27"/>
      <c r="AP169" s="28"/>
    </row>
    <row r="170" spans="1:42" s="128" customFormat="1" ht="15.75" customHeight="1" x14ac:dyDescent="0.25">
      <c r="A170" s="13"/>
      <c r="C170" s="128" t="s">
        <v>286</v>
      </c>
      <c r="E170" s="283">
        <f>SUM(F170:AN170)</f>
        <v>15408.212134614954</v>
      </c>
      <c r="F170" s="284">
        <f>IF(F165&lt;0,0,F165+F168)</f>
        <v>0</v>
      </c>
      <c r="G170" s="284">
        <f t="shared" ref="G170:AN170" si="88">IF(G165&lt;0,0,G165+G168)</f>
        <v>0</v>
      </c>
      <c r="H170" s="284">
        <f t="shared" si="88"/>
        <v>0</v>
      </c>
      <c r="I170" s="284">
        <f t="shared" si="88"/>
        <v>0</v>
      </c>
      <c r="J170" s="284">
        <f t="shared" si="88"/>
        <v>0</v>
      </c>
      <c r="K170" s="284">
        <f t="shared" si="88"/>
        <v>0</v>
      </c>
      <c r="L170" s="284">
        <f t="shared" si="88"/>
        <v>0</v>
      </c>
      <c r="M170" s="284">
        <f t="shared" si="88"/>
        <v>0</v>
      </c>
      <c r="N170" s="284">
        <f t="shared" si="88"/>
        <v>0</v>
      </c>
      <c r="O170" s="284">
        <f t="shared" si="88"/>
        <v>0</v>
      </c>
      <c r="P170" s="284">
        <f t="shared" si="88"/>
        <v>0</v>
      </c>
      <c r="Q170" s="284">
        <f t="shared" si="88"/>
        <v>0</v>
      </c>
      <c r="R170" s="284">
        <f t="shared" si="88"/>
        <v>0</v>
      </c>
      <c r="S170" s="284">
        <f t="shared" si="88"/>
        <v>0</v>
      </c>
      <c r="T170" s="284">
        <f t="shared" si="88"/>
        <v>0</v>
      </c>
      <c r="U170" s="284">
        <f t="shared" si="88"/>
        <v>0</v>
      </c>
      <c r="V170" s="284">
        <f t="shared" si="88"/>
        <v>0</v>
      </c>
      <c r="W170" s="284">
        <f t="shared" si="88"/>
        <v>0</v>
      </c>
      <c r="X170" s="284">
        <f t="shared" si="88"/>
        <v>0</v>
      </c>
      <c r="Y170" s="284">
        <f t="shared" si="88"/>
        <v>0</v>
      </c>
      <c r="Z170" s="284">
        <f t="shared" si="88"/>
        <v>0</v>
      </c>
      <c r="AA170" s="284">
        <f t="shared" si="88"/>
        <v>151.50997350432954</v>
      </c>
      <c r="AB170" s="284">
        <f t="shared" si="88"/>
        <v>2492.8136662833303</v>
      </c>
      <c r="AC170" s="284">
        <f t="shared" si="88"/>
        <v>2912.1812616829993</v>
      </c>
      <c r="AD170" s="284">
        <f t="shared" si="88"/>
        <v>2945.8578653590444</v>
      </c>
      <c r="AE170" s="284">
        <f t="shared" si="88"/>
        <v>2505.9451323919043</v>
      </c>
      <c r="AF170" s="284">
        <f t="shared" si="88"/>
        <v>1910.2457357356732</v>
      </c>
      <c r="AG170" s="284">
        <f t="shared" si="88"/>
        <v>1532.6316108606311</v>
      </c>
      <c r="AH170" s="284">
        <f t="shared" si="88"/>
        <v>956.04418832210979</v>
      </c>
      <c r="AI170" s="284">
        <f t="shared" si="88"/>
        <v>0.62540137423659825</v>
      </c>
      <c r="AJ170" s="284">
        <f t="shared" si="88"/>
        <v>0.30553133326669363</v>
      </c>
      <c r="AK170" s="284">
        <f t="shared" si="88"/>
        <v>5.1767767430569357E-2</v>
      </c>
      <c r="AL170" s="284">
        <f t="shared" si="88"/>
        <v>0</v>
      </c>
      <c r="AM170" s="284">
        <f t="shared" si="88"/>
        <v>0</v>
      </c>
      <c r="AN170" s="284">
        <f t="shared" si="88"/>
        <v>0</v>
      </c>
      <c r="AO170" s="166"/>
      <c r="AP170" s="168"/>
    </row>
    <row r="171" spans="1:42" s="14" customFormat="1" ht="15.75" customHeight="1" x14ac:dyDescent="0.25">
      <c r="A171" s="48"/>
      <c r="C171" s="14" t="s">
        <v>226</v>
      </c>
      <c r="D171" s="93">
        <f>+Dashboard!J35</f>
        <v>0.4</v>
      </c>
      <c r="E171" s="98">
        <f>SUM(F171:AN171)</f>
        <v>6163.284853845983</v>
      </c>
      <c r="F171" s="97">
        <f t="shared" ref="F171:AN171" si="89">+F170*$D171</f>
        <v>0</v>
      </c>
      <c r="G171" s="97">
        <f t="shared" si="89"/>
        <v>0</v>
      </c>
      <c r="H171" s="97">
        <f t="shared" si="89"/>
        <v>0</v>
      </c>
      <c r="I171" s="97">
        <f t="shared" si="89"/>
        <v>0</v>
      </c>
      <c r="J171" s="97">
        <f t="shared" si="89"/>
        <v>0</v>
      </c>
      <c r="K171" s="97">
        <f t="shared" si="89"/>
        <v>0</v>
      </c>
      <c r="L171" s="97">
        <f t="shared" si="89"/>
        <v>0</v>
      </c>
      <c r="M171" s="97">
        <f t="shared" si="89"/>
        <v>0</v>
      </c>
      <c r="N171" s="97">
        <f t="shared" si="89"/>
        <v>0</v>
      </c>
      <c r="O171" s="97">
        <f t="shared" si="89"/>
        <v>0</v>
      </c>
      <c r="P171" s="97">
        <f t="shared" si="89"/>
        <v>0</v>
      </c>
      <c r="Q171" s="97">
        <f t="shared" si="89"/>
        <v>0</v>
      </c>
      <c r="R171" s="97">
        <f t="shared" si="89"/>
        <v>0</v>
      </c>
      <c r="S171" s="97">
        <f t="shared" si="89"/>
        <v>0</v>
      </c>
      <c r="T171" s="97">
        <f t="shared" si="89"/>
        <v>0</v>
      </c>
      <c r="U171" s="97">
        <f t="shared" si="89"/>
        <v>0</v>
      </c>
      <c r="V171" s="97">
        <f t="shared" si="89"/>
        <v>0</v>
      </c>
      <c r="W171" s="97">
        <f t="shared" si="89"/>
        <v>0</v>
      </c>
      <c r="X171" s="97">
        <f t="shared" si="89"/>
        <v>0</v>
      </c>
      <c r="Y171" s="97">
        <f t="shared" si="89"/>
        <v>0</v>
      </c>
      <c r="Z171" s="97">
        <f t="shared" si="89"/>
        <v>0</v>
      </c>
      <c r="AA171" s="97">
        <f t="shared" si="89"/>
        <v>60.603989401731816</v>
      </c>
      <c r="AB171" s="97">
        <f t="shared" si="89"/>
        <v>997.12546651333219</v>
      </c>
      <c r="AC171" s="97">
        <f t="shared" si="89"/>
        <v>1164.8725046731997</v>
      </c>
      <c r="AD171" s="97">
        <f t="shared" si="89"/>
        <v>1178.3431461436178</v>
      </c>
      <c r="AE171" s="97">
        <f t="shared" si="89"/>
        <v>1002.3780529567617</v>
      </c>
      <c r="AF171" s="97">
        <f t="shared" si="89"/>
        <v>764.09829429426929</v>
      </c>
      <c r="AG171" s="97">
        <f t="shared" si="89"/>
        <v>613.05264434425249</v>
      </c>
      <c r="AH171" s="97">
        <f t="shared" si="89"/>
        <v>382.41767532884393</v>
      </c>
      <c r="AI171" s="97">
        <f t="shared" si="89"/>
        <v>0.2501605496946393</v>
      </c>
      <c r="AJ171" s="97">
        <f t="shared" si="89"/>
        <v>0.12221253330667746</v>
      </c>
      <c r="AK171" s="97">
        <f t="shared" si="89"/>
        <v>2.0707106972227746E-2</v>
      </c>
      <c r="AL171" s="97">
        <f t="shared" si="89"/>
        <v>0</v>
      </c>
      <c r="AM171" s="97">
        <f t="shared" si="89"/>
        <v>0</v>
      </c>
      <c r="AN171" s="97">
        <f t="shared" si="89"/>
        <v>0</v>
      </c>
      <c r="AO171" s="119"/>
      <c r="AP171" s="100"/>
    </row>
    <row r="172" spans="1:42" s="165" customFormat="1" ht="15.75" customHeight="1" x14ac:dyDescent="0.25">
      <c r="A172" s="13"/>
      <c r="B172" s="115"/>
      <c r="C172" s="40"/>
      <c r="E172" s="99"/>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166"/>
      <c r="AP172" s="167"/>
    </row>
    <row r="173" spans="1:42" s="49" customFormat="1" ht="15.75" customHeight="1" x14ac:dyDescent="0.25">
      <c r="A173" s="115"/>
      <c r="B173" s="29" t="s">
        <v>225</v>
      </c>
      <c r="C173" s="43"/>
      <c r="D173" s="102"/>
      <c r="E173" s="99">
        <f>SUM(F173:AN173)</f>
        <v>1285.5016801204442</v>
      </c>
      <c r="F173" s="37">
        <f t="shared" ref="F173:AN173" si="90">IF(F40&lt;60,0,IF(F9=0,0,0.005*(F40-60)*(F170-F171)))</f>
        <v>0</v>
      </c>
      <c r="G173" s="37">
        <f t="shared" si="90"/>
        <v>0</v>
      </c>
      <c r="H173" s="37">
        <f t="shared" si="90"/>
        <v>0</v>
      </c>
      <c r="I173" s="37">
        <f t="shared" si="90"/>
        <v>0</v>
      </c>
      <c r="J173" s="37">
        <f t="shared" si="90"/>
        <v>0</v>
      </c>
      <c r="K173" s="37">
        <f t="shared" si="90"/>
        <v>0</v>
      </c>
      <c r="L173" s="37">
        <f t="shared" si="90"/>
        <v>0</v>
      </c>
      <c r="M173" s="37">
        <f t="shared" si="90"/>
        <v>0</v>
      </c>
      <c r="N173" s="37">
        <f t="shared" si="90"/>
        <v>0</v>
      </c>
      <c r="O173" s="37">
        <f t="shared" si="90"/>
        <v>0</v>
      </c>
      <c r="P173" s="37">
        <f t="shared" si="90"/>
        <v>0</v>
      </c>
      <c r="Q173" s="37">
        <f t="shared" si="90"/>
        <v>0</v>
      </c>
      <c r="R173" s="37">
        <f t="shared" si="90"/>
        <v>0</v>
      </c>
      <c r="S173" s="37">
        <f t="shared" si="90"/>
        <v>0</v>
      </c>
      <c r="T173" s="37">
        <f t="shared" si="90"/>
        <v>0</v>
      </c>
      <c r="U173" s="37">
        <f t="shared" si="90"/>
        <v>0</v>
      </c>
      <c r="V173" s="37">
        <f t="shared" si="90"/>
        <v>0</v>
      </c>
      <c r="W173" s="37">
        <f t="shared" si="90"/>
        <v>0</v>
      </c>
      <c r="X173" s="37">
        <f t="shared" si="90"/>
        <v>0</v>
      </c>
      <c r="Y173" s="37">
        <f t="shared" si="90"/>
        <v>0</v>
      </c>
      <c r="Z173" s="37">
        <f t="shared" si="90"/>
        <v>0</v>
      </c>
      <c r="AA173" s="37">
        <f t="shared" si="90"/>
        <v>10.007001941288697</v>
      </c>
      <c r="AB173" s="37">
        <f t="shared" si="90"/>
        <v>176.91358845142321</v>
      </c>
      <c r="AC173" s="37">
        <f t="shared" si="90"/>
        <v>221.29324157808247</v>
      </c>
      <c r="AD173" s="37">
        <f t="shared" si="90"/>
        <v>238.93442128901927</v>
      </c>
      <c r="AE173" s="37">
        <f t="shared" si="90"/>
        <v>216.34019004325401</v>
      </c>
      <c r="AF173" s="37">
        <f t="shared" si="90"/>
        <v>175.08814297176784</v>
      </c>
      <c r="AG173" s="37">
        <f t="shared" si="90"/>
        <v>148.80403109226944</v>
      </c>
      <c r="AH173" s="37">
        <f t="shared" si="90"/>
        <v>98.121062753339331</v>
      </c>
      <c r="AI173" s="37">
        <f t="shared" si="90"/>
        <v>0</v>
      </c>
      <c r="AJ173" s="37">
        <f t="shared" si="90"/>
        <v>0</v>
      </c>
      <c r="AK173" s="37">
        <f t="shared" si="90"/>
        <v>0</v>
      </c>
      <c r="AL173" s="37">
        <f t="shared" si="90"/>
        <v>0</v>
      </c>
      <c r="AM173" s="37">
        <f t="shared" si="90"/>
        <v>0</v>
      </c>
      <c r="AN173" s="37">
        <f t="shared" si="90"/>
        <v>0</v>
      </c>
      <c r="AO173" s="47"/>
      <c r="AP173" s="50"/>
    </row>
    <row r="174" spans="1:42" s="128" customFormat="1" ht="15.75" customHeight="1" x14ac:dyDescent="0.25">
      <c r="A174" s="48"/>
      <c r="B174" s="165" t="s">
        <v>232</v>
      </c>
      <c r="D174" s="165"/>
      <c r="E174" s="283">
        <f>SUM(F174:AN174)</f>
        <v>7448.7865339664277</v>
      </c>
      <c r="F174" s="285">
        <f>+F173+F171</f>
        <v>0</v>
      </c>
      <c r="G174" s="285">
        <f t="shared" ref="G174:AN174" si="91">+G173+G171</f>
        <v>0</v>
      </c>
      <c r="H174" s="285">
        <f t="shared" si="91"/>
        <v>0</v>
      </c>
      <c r="I174" s="285">
        <f t="shared" si="91"/>
        <v>0</v>
      </c>
      <c r="J174" s="285">
        <f t="shared" si="91"/>
        <v>0</v>
      </c>
      <c r="K174" s="285">
        <f t="shared" si="91"/>
        <v>0</v>
      </c>
      <c r="L174" s="285">
        <f t="shared" si="91"/>
        <v>0</v>
      </c>
      <c r="M174" s="285">
        <f t="shared" si="91"/>
        <v>0</v>
      </c>
      <c r="N174" s="285">
        <f t="shared" si="91"/>
        <v>0</v>
      </c>
      <c r="O174" s="285">
        <f t="shared" si="91"/>
        <v>0</v>
      </c>
      <c r="P174" s="285">
        <f t="shared" si="91"/>
        <v>0</v>
      </c>
      <c r="Q174" s="285">
        <f t="shared" si="91"/>
        <v>0</v>
      </c>
      <c r="R174" s="285">
        <f t="shared" si="91"/>
        <v>0</v>
      </c>
      <c r="S174" s="285">
        <f t="shared" si="91"/>
        <v>0</v>
      </c>
      <c r="T174" s="285">
        <f t="shared" si="91"/>
        <v>0</v>
      </c>
      <c r="U174" s="285">
        <f t="shared" si="91"/>
        <v>0</v>
      </c>
      <c r="V174" s="285">
        <f t="shared" si="91"/>
        <v>0</v>
      </c>
      <c r="W174" s="285">
        <f t="shared" si="91"/>
        <v>0</v>
      </c>
      <c r="X174" s="285">
        <f t="shared" si="91"/>
        <v>0</v>
      </c>
      <c r="Y174" s="285">
        <f t="shared" si="91"/>
        <v>0</v>
      </c>
      <c r="Z174" s="285">
        <f t="shared" si="91"/>
        <v>0</v>
      </c>
      <c r="AA174" s="285">
        <f t="shared" si="91"/>
        <v>70.610991343020515</v>
      </c>
      <c r="AB174" s="285">
        <f t="shared" si="91"/>
        <v>1174.0390549647555</v>
      </c>
      <c r="AC174" s="285">
        <f t="shared" si="91"/>
        <v>1386.1657462512821</v>
      </c>
      <c r="AD174" s="285">
        <f t="shared" si="91"/>
        <v>1417.2775674326372</v>
      </c>
      <c r="AE174" s="285">
        <f t="shared" si="91"/>
        <v>1218.7182430000157</v>
      </c>
      <c r="AF174" s="285">
        <f t="shared" si="91"/>
        <v>939.18643726603716</v>
      </c>
      <c r="AG174" s="285">
        <f t="shared" si="91"/>
        <v>761.85667543652198</v>
      </c>
      <c r="AH174" s="285">
        <f t="shared" si="91"/>
        <v>480.53873808218327</v>
      </c>
      <c r="AI174" s="285">
        <f t="shared" si="91"/>
        <v>0.2501605496946393</v>
      </c>
      <c r="AJ174" s="285">
        <f t="shared" si="91"/>
        <v>0.12221253330667746</v>
      </c>
      <c r="AK174" s="285">
        <f t="shared" si="91"/>
        <v>2.0707106972227746E-2</v>
      </c>
      <c r="AL174" s="285">
        <f t="shared" si="91"/>
        <v>0</v>
      </c>
      <c r="AM174" s="285">
        <f t="shared" si="91"/>
        <v>0</v>
      </c>
      <c r="AN174" s="285">
        <f t="shared" si="91"/>
        <v>0</v>
      </c>
      <c r="AO174" s="99"/>
      <c r="AP174" s="168"/>
    </row>
    <row r="175" spans="1:42" s="27" customFormat="1" ht="15.75" customHeight="1" x14ac:dyDescent="0.25">
      <c r="A175" s="48"/>
      <c r="B175" s="14" t="s">
        <v>189</v>
      </c>
      <c r="E175" s="283">
        <f>SUM(F175:AN175)</f>
        <v>8016.8076284459921</v>
      </c>
      <c r="F175" s="286">
        <f>+F173+F171</f>
        <v>0</v>
      </c>
      <c r="G175" s="286">
        <f t="shared" ref="G175:AN175" si="92">G174+G146</f>
        <v>0</v>
      </c>
      <c r="H175" s="286">
        <f t="shared" si="92"/>
        <v>0</v>
      </c>
      <c r="I175" s="286">
        <f t="shared" si="92"/>
        <v>0</v>
      </c>
      <c r="J175" s="286">
        <f t="shared" si="92"/>
        <v>0</v>
      </c>
      <c r="K175" s="286">
        <f t="shared" si="92"/>
        <v>0</v>
      </c>
      <c r="L175" s="286">
        <f t="shared" si="92"/>
        <v>0</v>
      </c>
      <c r="M175" s="286">
        <f t="shared" si="92"/>
        <v>0</v>
      </c>
      <c r="N175" s="286">
        <f t="shared" si="92"/>
        <v>0</v>
      </c>
      <c r="O175" s="286">
        <f t="shared" si="92"/>
        <v>0</v>
      </c>
      <c r="P175" s="286">
        <f t="shared" si="92"/>
        <v>0</v>
      </c>
      <c r="Q175" s="286">
        <f t="shared" si="92"/>
        <v>0</v>
      </c>
      <c r="R175" s="286">
        <f t="shared" si="92"/>
        <v>0</v>
      </c>
      <c r="S175" s="286">
        <f t="shared" si="92"/>
        <v>0</v>
      </c>
      <c r="T175" s="286">
        <f t="shared" si="92"/>
        <v>0</v>
      </c>
      <c r="U175" s="286">
        <f t="shared" si="92"/>
        <v>0</v>
      </c>
      <c r="V175" s="286">
        <f t="shared" si="92"/>
        <v>0</v>
      </c>
      <c r="W175" s="286">
        <f t="shared" si="92"/>
        <v>0.55240614761519546</v>
      </c>
      <c r="X175" s="286">
        <f t="shared" si="92"/>
        <v>54.509901667311517</v>
      </c>
      <c r="Y175" s="286">
        <f t="shared" si="92"/>
        <v>56.753690192613597</v>
      </c>
      <c r="Z175" s="286">
        <f t="shared" si="92"/>
        <v>58.799660696309104</v>
      </c>
      <c r="AA175" s="286">
        <f t="shared" si="92"/>
        <v>131.01450501595392</v>
      </c>
      <c r="AB175" s="286">
        <f t="shared" si="92"/>
        <v>1236.444457509017</v>
      </c>
      <c r="AC175" s="286">
        <f t="shared" si="92"/>
        <v>1451.0021622862316</v>
      </c>
      <c r="AD175" s="286">
        <f t="shared" si="92"/>
        <v>1480.9022266931549</v>
      </c>
      <c r="AE175" s="286">
        <f t="shared" si="92"/>
        <v>1272.7107529485857</v>
      </c>
      <c r="AF175" s="286">
        <f t="shared" si="92"/>
        <v>979.63808146570022</v>
      </c>
      <c r="AG175" s="286">
        <f t="shared" si="92"/>
        <v>793.76786275135998</v>
      </c>
      <c r="AH175" s="286">
        <f t="shared" si="92"/>
        <v>500.31884088216549</v>
      </c>
      <c r="AI175" s="286">
        <f t="shared" si="92"/>
        <v>0.2501605496946393</v>
      </c>
      <c r="AJ175" s="286">
        <f t="shared" si="92"/>
        <v>0.12221253330667746</v>
      </c>
      <c r="AK175" s="286">
        <f t="shared" si="92"/>
        <v>2.0707106972227746E-2</v>
      </c>
      <c r="AL175" s="286">
        <f t="shared" si="92"/>
        <v>0</v>
      </c>
      <c r="AM175" s="286">
        <f t="shared" si="92"/>
        <v>0</v>
      </c>
      <c r="AN175" s="286">
        <f t="shared" si="92"/>
        <v>0</v>
      </c>
      <c r="AO175" s="35"/>
      <c r="AP175" s="28"/>
    </row>
    <row r="176" spans="1:42" s="27" customFormat="1" ht="15.75" customHeight="1" x14ac:dyDescent="0.25">
      <c r="B176" s="14"/>
      <c r="E176" s="85"/>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5"/>
      <c r="AP176" s="28"/>
    </row>
    <row r="177" spans="1:44" s="27" customFormat="1" ht="15.75" customHeight="1" x14ac:dyDescent="0.25">
      <c r="B177" s="14"/>
      <c r="E177" s="85"/>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5"/>
      <c r="AP177" s="28"/>
    </row>
    <row r="178" spans="1:44" s="128" customFormat="1" ht="15.75" customHeight="1" x14ac:dyDescent="0.25">
      <c r="A178" s="48" t="s">
        <v>45</v>
      </c>
      <c r="C178" s="128" t="s">
        <v>156</v>
      </c>
      <c r="E178" s="99">
        <f>SUM(F178:AN178)</f>
        <v>11525.466537347827</v>
      </c>
      <c r="F178" s="3">
        <f t="shared" ref="F178:AN178" si="93">IF(F181=0,0,+F84-F123-F175)</f>
        <v>0</v>
      </c>
      <c r="G178" s="3">
        <f t="shared" si="93"/>
        <v>0</v>
      </c>
      <c r="H178" s="3">
        <f t="shared" si="93"/>
        <v>0</v>
      </c>
      <c r="I178" s="3">
        <f t="shared" si="93"/>
        <v>0</v>
      </c>
      <c r="J178" s="3">
        <f t="shared" si="93"/>
        <v>0</v>
      </c>
      <c r="K178" s="3">
        <f t="shared" si="93"/>
        <v>0</v>
      </c>
      <c r="L178" s="3">
        <f t="shared" si="93"/>
        <v>0</v>
      </c>
      <c r="M178" s="3">
        <f t="shared" si="93"/>
        <v>0</v>
      </c>
      <c r="N178" s="3">
        <f t="shared" si="93"/>
        <v>0</v>
      </c>
      <c r="O178" s="3">
        <f t="shared" si="93"/>
        <v>0</v>
      </c>
      <c r="P178" s="3">
        <f t="shared" si="93"/>
        <v>0</v>
      </c>
      <c r="Q178" s="3">
        <f t="shared" si="93"/>
        <v>0</v>
      </c>
      <c r="R178" s="3">
        <f t="shared" si="93"/>
        <v>0</v>
      </c>
      <c r="S178" s="3">
        <f t="shared" si="93"/>
        <v>0</v>
      </c>
      <c r="T178" s="3">
        <f t="shared" si="93"/>
        <v>0</v>
      </c>
      <c r="U178" s="3">
        <f t="shared" si="93"/>
        <v>0</v>
      </c>
      <c r="V178" s="3">
        <f t="shared" si="93"/>
        <v>137.99020274999998</v>
      </c>
      <c r="W178" s="3">
        <f t="shared" si="93"/>
        <v>518.00025050238457</v>
      </c>
      <c r="X178" s="3">
        <f t="shared" si="93"/>
        <v>728.2971888115286</v>
      </c>
      <c r="Y178" s="3">
        <f t="shared" si="93"/>
        <v>741.70954209580316</v>
      </c>
      <c r="Z178" s="3">
        <f t="shared" si="93"/>
        <v>755.63283623787606</v>
      </c>
      <c r="AA178" s="3">
        <f t="shared" si="93"/>
        <v>699.70664185691487</v>
      </c>
      <c r="AB178" s="3">
        <f t="shared" si="93"/>
        <v>603.4391815687809</v>
      </c>
      <c r="AC178" s="3">
        <f t="shared" si="93"/>
        <v>1795.0208080225118</v>
      </c>
      <c r="AD178" s="3">
        <f t="shared" si="93"/>
        <v>1730.8961866726384</v>
      </c>
      <c r="AE178" s="3">
        <f t="shared" si="93"/>
        <v>1424.9387439596903</v>
      </c>
      <c r="AF178" s="3">
        <f t="shared" si="93"/>
        <v>1052.8426393904449</v>
      </c>
      <c r="AG178" s="3">
        <f t="shared" si="93"/>
        <v>828.52591356232381</v>
      </c>
      <c r="AH178" s="3">
        <f t="shared" si="93"/>
        <v>508.46640191692774</v>
      </c>
      <c r="AI178" s="3">
        <f t="shared" si="93"/>
        <v>0</v>
      </c>
      <c r="AJ178" s="3">
        <f t="shared" si="93"/>
        <v>0</v>
      </c>
      <c r="AK178" s="3">
        <f t="shared" si="93"/>
        <v>0</v>
      </c>
      <c r="AL178" s="3">
        <f t="shared" si="93"/>
        <v>0</v>
      </c>
      <c r="AM178" s="3">
        <f t="shared" si="93"/>
        <v>0</v>
      </c>
      <c r="AN178" s="3">
        <f t="shared" si="93"/>
        <v>0</v>
      </c>
      <c r="AO178" s="99"/>
      <c r="AP178" s="168"/>
    </row>
    <row r="179" spans="1:44" x14ac:dyDescent="0.25">
      <c r="A179" s="128"/>
      <c r="O179" s="5">
        <f>+O178*D184</f>
        <v>0</v>
      </c>
    </row>
    <row r="180" spans="1:44" s="26" customFormat="1" ht="15.75" customHeight="1" x14ac:dyDescent="0.25">
      <c r="A180" s="11"/>
      <c r="B180" s="29" t="s">
        <v>154</v>
      </c>
      <c r="E180" s="99"/>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2"/>
      <c r="AP180" s="28"/>
    </row>
    <row r="181" spans="1:44" s="26" customFormat="1" ht="15.75" customHeight="1" x14ac:dyDescent="0.25">
      <c r="A181"/>
      <c r="C181" s="26" t="s">
        <v>172</v>
      </c>
      <c r="E181" s="85">
        <f>SUM(F181:AN181)</f>
        <v>560.00000000000068</v>
      </c>
      <c r="F181" s="37">
        <f t="shared" ref="F181:AN181" si="94">+F9</f>
        <v>0</v>
      </c>
      <c r="G181" s="37">
        <f t="shared" si="94"/>
        <v>0</v>
      </c>
      <c r="H181" s="37">
        <f t="shared" si="94"/>
        <v>0</v>
      </c>
      <c r="I181" s="37">
        <f t="shared" si="94"/>
        <v>0</v>
      </c>
      <c r="J181" s="37">
        <f t="shared" si="94"/>
        <v>0</v>
      </c>
      <c r="K181" s="37">
        <f t="shared" si="94"/>
        <v>0</v>
      </c>
      <c r="L181" s="37">
        <f t="shared" si="94"/>
        <v>0</v>
      </c>
      <c r="M181" s="37">
        <f t="shared" si="94"/>
        <v>0</v>
      </c>
      <c r="N181" s="37">
        <f t="shared" si="94"/>
        <v>0</v>
      </c>
      <c r="O181" s="37">
        <f t="shared" si="94"/>
        <v>0</v>
      </c>
      <c r="P181" s="37">
        <f t="shared" si="94"/>
        <v>0</v>
      </c>
      <c r="Q181" s="37">
        <f t="shared" si="94"/>
        <v>0</v>
      </c>
      <c r="R181" s="37">
        <f t="shared" si="94"/>
        <v>0</v>
      </c>
      <c r="S181" s="37">
        <f t="shared" si="94"/>
        <v>0</v>
      </c>
      <c r="T181" s="37">
        <f t="shared" si="94"/>
        <v>0</v>
      </c>
      <c r="U181" s="37">
        <f t="shared" si="94"/>
        <v>0</v>
      </c>
      <c r="V181" s="37">
        <f t="shared" si="94"/>
        <v>9.7767857142857135</v>
      </c>
      <c r="W181" s="37">
        <f t="shared" si="94"/>
        <v>36.5</v>
      </c>
      <c r="X181" s="37">
        <f t="shared" si="94"/>
        <v>54.75</v>
      </c>
      <c r="Y181" s="37">
        <f t="shared" si="94"/>
        <v>54.75</v>
      </c>
      <c r="Z181" s="37">
        <f t="shared" si="94"/>
        <v>54.75</v>
      </c>
      <c r="AA181" s="37">
        <f t="shared" si="94"/>
        <v>54.75</v>
      </c>
      <c r="AB181" s="37">
        <f t="shared" si="94"/>
        <v>54.75</v>
      </c>
      <c r="AC181" s="37">
        <f t="shared" si="94"/>
        <v>54.75</v>
      </c>
      <c r="AD181" s="37">
        <f t="shared" si="94"/>
        <v>52.386363636363818</v>
      </c>
      <c r="AE181" s="37">
        <f t="shared" si="94"/>
        <v>44.90259740259755</v>
      </c>
      <c r="AF181" s="37">
        <f t="shared" si="94"/>
        <v>35.547889610389731</v>
      </c>
      <c r="AG181" s="37">
        <f t="shared" si="94"/>
        <v>29.935064935065039</v>
      </c>
      <c r="AH181" s="37">
        <f t="shared" si="94"/>
        <v>22.451298701298782</v>
      </c>
      <c r="AI181" s="37">
        <f t="shared" si="94"/>
        <v>0</v>
      </c>
      <c r="AJ181" s="37">
        <f t="shared" si="94"/>
        <v>0</v>
      </c>
      <c r="AK181" s="37">
        <f t="shared" si="94"/>
        <v>0</v>
      </c>
      <c r="AL181" s="37">
        <f t="shared" si="94"/>
        <v>0</v>
      </c>
      <c r="AM181" s="37">
        <f t="shared" si="94"/>
        <v>0</v>
      </c>
      <c r="AN181" s="37">
        <f t="shared" si="94"/>
        <v>0</v>
      </c>
      <c r="AO181" s="32"/>
      <c r="AP181" s="28"/>
    </row>
    <row r="182" spans="1:44" s="26" customFormat="1" ht="15.75" customHeight="1" x14ac:dyDescent="0.25">
      <c r="A182"/>
      <c r="C182" s="26" t="s">
        <v>155</v>
      </c>
      <c r="E182" s="99"/>
      <c r="F182" s="37">
        <f t="shared" ref="F182:AN182" si="95">+F10</f>
        <v>0</v>
      </c>
      <c r="G182" s="37">
        <f t="shared" si="95"/>
        <v>0</v>
      </c>
      <c r="H182" s="37">
        <f t="shared" si="95"/>
        <v>0</v>
      </c>
      <c r="I182" s="37">
        <f t="shared" si="95"/>
        <v>0</v>
      </c>
      <c r="J182" s="37">
        <f t="shared" si="95"/>
        <v>0</v>
      </c>
      <c r="K182" s="37">
        <f t="shared" si="95"/>
        <v>0</v>
      </c>
      <c r="L182" s="37">
        <f t="shared" si="95"/>
        <v>0</v>
      </c>
      <c r="M182" s="37">
        <f t="shared" si="95"/>
        <v>0</v>
      </c>
      <c r="N182" s="37">
        <f t="shared" si="95"/>
        <v>0</v>
      </c>
      <c r="O182" s="37">
        <f t="shared" si="95"/>
        <v>0</v>
      </c>
      <c r="P182" s="37">
        <f t="shared" si="95"/>
        <v>0</v>
      </c>
      <c r="Q182" s="37">
        <f t="shared" si="95"/>
        <v>0</v>
      </c>
      <c r="R182" s="37">
        <f t="shared" si="95"/>
        <v>0</v>
      </c>
      <c r="S182" s="37">
        <f t="shared" si="95"/>
        <v>0</v>
      </c>
      <c r="T182" s="37">
        <f t="shared" si="95"/>
        <v>0</v>
      </c>
      <c r="U182" s="37">
        <f t="shared" si="95"/>
        <v>0</v>
      </c>
      <c r="V182" s="37">
        <f t="shared" si="95"/>
        <v>9.7767857142857135</v>
      </c>
      <c r="W182" s="37">
        <f t="shared" si="95"/>
        <v>46.276785714285715</v>
      </c>
      <c r="X182" s="37">
        <f t="shared" si="95"/>
        <v>101.02678571428572</v>
      </c>
      <c r="Y182" s="37">
        <f t="shared" si="95"/>
        <v>155.77678571428572</v>
      </c>
      <c r="Z182" s="37">
        <f t="shared" si="95"/>
        <v>210.52678571428572</v>
      </c>
      <c r="AA182" s="37">
        <f t="shared" si="95"/>
        <v>265.27678571428572</v>
      </c>
      <c r="AB182" s="37">
        <f t="shared" si="95"/>
        <v>320.02678571428572</v>
      </c>
      <c r="AC182" s="37">
        <f t="shared" si="95"/>
        <v>374.77678571428572</v>
      </c>
      <c r="AD182" s="37">
        <f t="shared" si="95"/>
        <v>427.16314935064952</v>
      </c>
      <c r="AE182" s="37">
        <f t="shared" si="95"/>
        <v>472.06574675324708</v>
      </c>
      <c r="AF182" s="37">
        <f t="shared" si="95"/>
        <v>507.61363636363683</v>
      </c>
      <c r="AG182" s="37">
        <f t="shared" si="95"/>
        <v>537.54870129870187</v>
      </c>
      <c r="AH182" s="37">
        <f t="shared" si="95"/>
        <v>560.00000000000068</v>
      </c>
      <c r="AI182" s="37">
        <f t="shared" si="95"/>
        <v>560.00000000000068</v>
      </c>
      <c r="AJ182" s="37">
        <f t="shared" si="95"/>
        <v>560.00000000000068</v>
      </c>
      <c r="AK182" s="37">
        <f t="shared" si="95"/>
        <v>560.00000000000068</v>
      </c>
      <c r="AL182" s="37">
        <f t="shared" si="95"/>
        <v>560.00000000000068</v>
      </c>
      <c r="AM182" s="37">
        <f t="shared" si="95"/>
        <v>560.00000000000068</v>
      </c>
      <c r="AN182" s="37">
        <f t="shared" si="95"/>
        <v>560.00000000000068</v>
      </c>
      <c r="AO182" s="32"/>
      <c r="AP182" s="28"/>
    </row>
    <row r="183" spans="1:44" s="26" customFormat="1" ht="15.75" customHeight="1" x14ac:dyDescent="0.25">
      <c r="A183"/>
      <c r="C183" s="29" t="s">
        <v>173</v>
      </c>
      <c r="E183" s="291"/>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2"/>
      <c r="AP183" s="28"/>
    </row>
    <row r="184" spans="1:44" s="26" customFormat="1" ht="15.75" customHeight="1" x14ac:dyDescent="0.25">
      <c r="A184"/>
      <c r="C184" s="160">
        <f>+Dashboard!K43</f>
        <v>750</v>
      </c>
      <c r="D184" s="93">
        <f>+Dashboard!K42</f>
        <v>0.8</v>
      </c>
      <c r="E184" s="85">
        <f>SUM(F184:AN184)</f>
        <v>448.00000000000051</v>
      </c>
      <c r="F184" s="41">
        <f>IF(F$182&lt;$C184,F$181*$D184,IF(E182&lt;$C184,(F$181-(F$182-$C184))*$D184,0))</f>
        <v>0</v>
      </c>
      <c r="G184" s="41">
        <f t="shared" ref="G184:AN184" si="96">IF(G$182&lt;$C184,G$181*$D184,IF(F182&lt;$C184,(G$181-(G$182-$C184))*$D184,0))</f>
        <v>0</v>
      </c>
      <c r="H184" s="41">
        <f t="shared" si="96"/>
        <v>0</v>
      </c>
      <c r="I184" s="41">
        <f t="shared" si="96"/>
        <v>0</v>
      </c>
      <c r="J184" s="41">
        <f t="shared" si="96"/>
        <v>0</v>
      </c>
      <c r="K184" s="41">
        <f t="shared" si="96"/>
        <v>0</v>
      </c>
      <c r="L184" s="41">
        <f t="shared" si="96"/>
        <v>0</v>
      </c>
      <c r="M184" s="41">
        <f t="shared" si="96"/>
        <v>0</v>
      </c>
      <c r="N184" s="41">
        <f t="shared" si="96"/>
        <v>0</v>
      </c>
      <c r="O184" s="41">
        <f t="shared" si="96"/>
        <v>0</v>
      </c>
      <c r="P184" s="41">
        <f t="shared" si="96"/>
        <v>0</v>
      </c>
      <c r="Q184" s="41">
        <f t="shared" si="96"/>
        <v>0</v>
      </c>
      <c r="R184" s="41">
        <f t="shared" si="96"/>
        <v>0</v>
      </c>
      <c r="S184" s="41">
        <f t="shared" si="96"/>
        <v>0</v>
      </c>
      <c r="T184" s="41">
        <f t="shared" si="96"/>
        <v>0</v>
      </c>
      <c r="U184" s="41">
        <f t="shared" si="96"/>
        <v>0</v>
      </c>
      <c r="V184" s="41">
        <f t="shared" si="96"/>
        <v>7.8214285714285712</v>
      </c>
      <c r="W184" s="41">
        <f t="shared" si="96"/>
        <v>29.200000000000003</v>
      </c>
      <c r="X184" s="41">
        <f t="shared" si="96"/>
        <v>43.800000000000004</v>
      </c>
      <c r="Y184" s="41">
        <f t="shared" si="96"/>
        <v>43.800000000000004</v>
      </c>
      <c r="Z184" s="41">
        <f t="shared" si="96"/>
        <v>43.800000000000004</v>
      </c>
      <c r="AA184" s="41">
        <f t="shared" si="96"/>
        <v>43.800000000000004</v>
      </c>
      <c r="AB184" s="41">
        <f t="shared" si="96"/>
        <v>43.800000000000004</v>
      </c>
      <c r="AC184" s="41">
        <f t="shared" si="96"/>
        <v>43.800000000000004</v>
      </c>
      <c r="AD184" s="41">
        <f t="shared" si="96"/>
        <v>41.909090909091056</v>
      </c>
      <c r="AE184" s="41">
        <f t="shared" si="96"/>
        <v>35.922077922078039</v>
      </c>
      <c r="AF184" s="41">
        <f t="shared" si="96"/>
        <v>28.438311688311785</v>
      </c>
      <c r="AG184" s="41">
        <f t="shared" si="96"/>
        <v>23.948051948052033</v>
      </c>
      <c r="AH184" s="41">
        <f t="shared" si="96"/>
        <v>17.961038961039026</v>
      </c>
      <c r="AI184" s="41">
        <f t="shared" si="96"/>
        <v>0</v>
      </c>
      <c r="AJ184" s="41">
        <f t="shared" si="96"/>
        <v>0</v>
      </c>
      <c r="AK184" s="41">
        <f t="shared" si="96"/>
        <v>0</v>
      </c>
      <c r="AL184" s="41">
        <f t="shared" si="96"/>
        <v>0</v>
      </c>
      <c r="AM184" s="41">
        <f t="shared" si="96"/>
        <v>0</v>
      </c>
      <c r="AN184" s="41">
        <f t="shared" si="96"/>
        <v>0</v>
      </c>
      <c r="AO184" s="27"/>
      <c r="AP184" s="28"/>
    </row>
    <row r="185" spans="1:44" s="26" customFormat="1" ht="15.75" customHeight="1" x14ac:dyDescent="0.25">
      <c r="A185" s="13"/>
      <c r="C185" s="160">
        <f>+Dashboard!K45</f>
        <v>1000</v>
      </c>
      <c r="D185" s="93">
        <f>+Dashboard!K44</f>
        <v>0.7</v>
      </c>
      <c r="E185" s="85">
        <f>SUM(F185:AN185)</f>
        <v>0</v>
      </c>
      <c r="F185" s="41">
        <f>IF(F$182&lt;$C184,0,IF(E$182&lt;$C184,(F$182-$C184)*$D185,IF(F$182&lt;$C185,F$181*$D185,IF(E$182&lt;$C185,(F$181-(F$182-$C185))*$D185,0))))</f>
        <v>0</v>
      </c>
      <c r="G185" s="41">
        <f t="shared" ref="G185:AN185" si="97">IF(G$182&lt;$C184,0,IF(F$182&lt;$C184,(G$182-$C184)*$D185,IF(G$182&lt;$C185,G$181*$D185,IF(F$182&lt;$C185,(G$181-(G$182-$C185))*$D185,0))))</f>
        <v>0</v>
      </c>
      <c r="H185" s="41">
        <f t="shared" si="97"/>
        <v>0</v>
      </c>
      <c r="I185" s="41">
        <f t="shared" si="97"/>
        <v>0</v>
      </c>
      <c r="J185" s="41">
        <f t="shared" si="97"/>
        <v>0</v>
      </c>
      <c r="K185" s="41">
        <f t="shared" si="97"/>
        <v>0</v>
      </c>
      <c r="L185" s="41">
        <f t="shared" si="97"/>
        <v>0</v>
      </c>
      <c r="M185" s="41">
        <f t="shared" si="97"/>
        <v>0</v>
      </c>
      <c r="N185" s="41">
        <f t="shared" si="97"/>
        <v>0</v>
      </c>
      <c r="O185" s="41">
        <f t="shared" si="97"/>
        <v>0</v>
      </c>
      <c r="P185" s="41">
        <f t="shared" si="97"/>
        <v>0</v>
      </c>
      <c r="Q185" s="41">
        <f t="shared" si="97"/>
        <v>0</v>
      </c>
      <c r="R185" s="41">
        <f t="shared" si="97"/>
        <v>0</v>
      </c>
      <c r="S185" s="41">
        <f t="shared" si="97"/>
        <v>0</v>
      </c>
      <c r="T185" s="41">
        <f t="shared" si="97"/>
        <v>0</v>
      </c>
      <c r="U185" s="41">
        <f t="shared" si="97"/>
        <v>0</v>
      </c>
      <c r="V185" s="41">
        <f t="shared" si="97"/>
        <v>0</v>
      </c>
      <c r="W185" s="41">
        <f t="shared" si="97"/>
        <v>0</v>
      </c>
      <c r="X185" s="41">
        <f t="shared" si="97"/>
        <v>0</v>
      </c>
      <c r="Y185" s="41">
        <f t="shared" si="97"/>
        <v>0</v>
      </c>
      <c r="Z185" s="41">
        <f t="shared" si="97"/>
        <v>0</v>
      </c>
      <c r="AA185" s="41">
        <f t="shared" si="97"/>
        <v>0</v>
      </c>
      <c r="AB185" s="41">
        <f t="shared" si="97"/>
        <v>0</v>
      </c>
      <c r="AC185" s="41">
        <f t="shared" si="97"/>
        <v>0</v>
      </c>
      <c r="AD185" s="41">
        <f t="shared" si="97"/>
        <v>0</v>
      </c>
      <c r="AE185" s="41">
        <f t="shared" si="97"/>
        <v>0</v>
      </c>
      <c r="AF185" s="41">
        <f t="shared" si="97"/>
        <v>0</v>
      </c>
      <c r="AG185" s="41">
        <f t="shared" si="97"/>
        <v>0</v>
      </c>
      <c r="AH185" s="41">
        <f t="shared" si="97"/>
        <v>0</v>
      </c>
      <c r="AI185" s="41">
        <f t="shared" si="97"/>
        <v>0</v>
      </c>
      <c r="AJ185" s="41">
        <f t="shared" si="97"/>
        <v>0</v>
      </c>
      <c r="AK185" s="41">
        <f t="shared" si="97"/>
        <v>0</v>
      </c>
      <c r="AL185" s="41">
        <f t="shared" si="97"/>
        <v>0</v>
      </c>
      <c r="AM185" s="41">
        <f t="shared" si="97"/>
        <v>0</v>
      </c>
      <c r="AN185" s="41">
        <f t="shared" si="97"/>
        <v>0</v>
      </c>
      <c r="AO185" s="32"/>
      <c r="AP185" s="28"/>
    </row>
    <row r="186" spans="1:44" s="26" customFormat="1" ht="15.75" customHeight="1" x14ac:dyDescent="0.25">
      <c r="A186"/>
      <c r="C186" s="160">
        <f>+Dashboard!K47</f>
        <v>2000</v>
      </c>
      <c r="D186" s="93">
        <f>+Dashboard!K46</f>
        <v>0.6</v>
      </c>
      <c r="E186" s="85">
        <f>SUM(F186:AN186)</f>
        <v>0</v>
      </c>
      <c r="F186" s="41">
        <f>IF(F$182&lt;$C185,0,IF(E$182&lt;$C185,(F$182-$C185)*$D186,IF(F$182&lt;$C186,F$181*$D186,IF(E$182&lt;$C186,(F$181-(F$182-$C186))*$D186,0))))</f>
        <v>0</v>
      </c>
      <c r="G186" s="41">
        <f t="shared" ref="G186:AN186" si="98">IF(G$182&lt;$C185,0,IF(F$182&lt;$C185,(G$182-$C185)*$D186,IF(G$182&lt;$C186,G$181*$D186,IF(F$182&lt;$C186,(G$181-(G$182-$C186))*$D186,0))))</f>
        <v>0</v>
      </c>
      <c r="H186" s="41">
        <f t="shared" si="98"/>
        <v>0</v>
      </c>
      <c r="I186" s="41">
        <f t="shared" si="98"/>
        <v>0</v>
      </c>
      <c r="J186" s="41">
        <f t="shared" si="98"/>
        <v>0</v>
      </c>
      <c r="K186" s="41">
        <f t="shared" si="98"/>
        <v>0</v>
      </c>
      <c r="L186" s="41">
        <f t="shared" si="98"/>
        <v>0</v>
      </c>
      <c r="M186" s="41">
        <f t="shared" si="98"/>
        <v>0</v>
      </c>
      <c r="N186" s="41">
        <f t="shared" si="98"/>
        <v>0</v>
      </c>
      <c r="O186" s="41">
        <f t="shared" si="98"/>
        <v>0</v>
      </c>
      <c r="P186" s="41">
        <f t="shared" si="98"/>
        <v>0</v>
      </c>
      <c r="Q186" s="41">
        <f t="shared" si="98"/>
        <v>0</v>
      </c>
      <c r="R186" s="41">
        <f t="shared" si="98"/>
        <v>0</v>
      </c>
      <c r="S186" s="41">
        <f t="shared" si="98"/>
        <v>0</v>
      </c>
      <c r="T186" s="41">
        <f t="shared" si="98"/>
        <v>0</v>
      </c>
      <c r="U186" s="41">
        <f t="shared" si="98"/>
        <v>0</v>
      </c>
      <c r="V186" s="41">
        <f t="shared" si="98"/>
        <v>0</v>
      </c>
      <c r="W186" s="41">
        <f t="shared" si="98"/>
        <v>0</v>
      </c>
      <c r="X186" s="41">
        <f t="shared" si="98"/>
        <v>0</v>
      </c>
      <c r="Y186" s="41">
        <f t="shared" si="98"/>
        <v>0</v>
      </c>
      <c r="Z186" s="41">
        <f t="shared" si="98"/>
        <v>0</v>
      </c>
      <c r="AA186" s="41">
        <f t="shared" si="98"/>
        <v>0</v>
      </c>
      <c r="AB186" s="41">
        <f t="shared" si="98"/>
        <v>0</v>
      </c>
      <c r="AC186" s="41">
        <f t="shared" si="98"/>
        <v>0</v>
      </c>
      <c r="AD186" s="41">
        <f t="shared" si="98"/>
        <v>0</v>
      </c>
      <c r="AE186" s="41">
        <f t="shared" si="98"/>
        <v>0</v>
      </c>
      <c r="AF186" s="41">
        <f t="shared" si="98"/>
        <v>0</v>
      </c>
      <c r="AG186" s="41">
        <f t="shared" si="98"/>
        <v>0</v>
      </c>
      <c r="AH186" s="41">
        <f t="shared" si="98"/>
        <v>0</v>
      </c>
      <c r="AI186" s="41">
        <f t="shared" si="98"/>
        <v>0</v>
      </c>
      <c r="AJ186" s="41">
        <f t="shared" si="98"/>
        <v>0</v>
      </c>
      <c r="AK186" s="41">
        <f t="shared" si="98"/>
        <v>0</v>
      </c>
      <c r="AL186" s="41">
        <f t="shared" si="98"/>
        <v>0</v>
      </c>
      <c r="AM186" s="41">
        <f t="shared" si="98"/>
        <v>0</v>
      </c>
      <c r="AN186" s="41">
        <f t="shared" si="98"/>
        <v>0</v>
      </c>
      <c r="AO186" s="32"/>
      <c r="AP186" s="28"/>
    </row>
    <row r="187" spans="1:44" s="26" customFormat="1" ht="15.75" customHeight="1" x14ac:dyDescent="0.25">
      <c r="A187"/>
      <c r="C187" s="26" t="s">
        <v>171</v>
      </c>
      <c r="D187" s="93"/>
      <c r="E187" s="191">
        <f>SUM(F187:AN187)</f>
        <v>448.00000000000051</v>
      </c>
      <c r="F187" s="169">
        <f t="shared" ref="F187:AN187" si="99">SUM(F184:F186)</f>
        <v>0</v>
      </c>
      <c r="G187" s="169">
        <f t="shared" si="99"/>
        <v>0</v>
      </c>
      <c r="H187" s="169">
        <f t="shared" si="99"/>
        <v>0</v>
      </c>
      <c r="I187" s="169">
        <f t="shared" si="99"/>
        <v>0</v>
      </c>
      <c r="J187" s="169">
        <f t="shared" si="99"/>
        <v>0</v>
      </c>
      <c r="K187" s="169">
        <f t="shared" si="99"/>
        <v>0</v>
      </c>
      <c r="L187" s="169">
        <f t="shared" si="99"/>
        <v>0</v>
      </c>
      <c r="M187" s="169">
        <f t="shared" si="99"/>
        <v>0</v>
      </c>
      <c r="N187" s="169">
        <f t="shared" si="99"/>
        <v>0</v>
      </c>
      <c r="O187" s="169">
        <f t="shared" si="99"/>
        <v>0</v>
      </c>
      <c r="P187" s="169">
        <f t="shared" si="99"/>
        <v>0</v>
      </c>
      <c r="Q187" s="169">
        <f t="shared" si="99"/>
        <v>0</v>
      </c>
      <c r="R187" s="169">
        <f t="shared" si="99"/>
        <v>0</v>
      </c>
      <c r="S187" s="169">
        <f t="shared" si="99"/>
        <v>0</v>
      </c>
      <c r="T187" s="169">
        <f t="shared" si="99"/>
        <v>0</v>
      </c>
      <c r="U187" s="169">
        <f t="shared" si="99"/>
        <v>0</v>
      </c>
      <c r="V187" s="169">
        <f t="shared" si="99"/>
        <v>7.8214285714285712</v>
      </c>
      <c r="W187" s="169">
        <f t="shared" si="99"/>
        <v>29.200000000000003</v>
      </c>
      <c r="X187" s="169">
        <f t="shared" si="99"/>
        <v>43.800000000000004</v>
      </c>
      <c r="Y187" s="169">
        <f t="shared" si="99"/>
        <v>43.800000000000004</v>
      </c>
      <c r="Z187" s="169">
        <f t="shared" si="99"/>
        <v>43.800000000000004</v>
      </c>
      <c r="AA187" s="169">
        <f t="shared" si="99"/>
        <v>43.800000000000004</v>
      </c>
      <c r="AB187" s="169">
        <f t="shared" si="99"/>
        <v>43.800000000000004</v>
      </c>
      <c r="AC187" s="169">
        <f t="shared" si="99"/>
        <v>43.800000000000004</v>
      </c>
      <c r="AD187" s="169">
        <f t="shared" si="99"/>
        <v>41.909090909091056</v>
      </c>
      <c r="AE187" s="169">
        <f t="shared" si="99"/>
        <v>35.922077922078039</v>
      </c>
      <c r="AF187" s="169">
        <f t="shared" si="99"/>
        <v>28.438311688311785</v>
      </c>
      <c r="AG187" s="169">
        <f t="shared" si="99"/>
        <v>23.948051948052033</v>
      </c>
      <c r="AH187" s="169">
        <f t="shared" si="99"/>
        <v>17.961038961039026</v>
      </c>
      <c r="AI187" s="169">
        <f t="shared" si="99"/>
        <v>0</v>
      </c>
      <c r="AJ187" s="169">
        <f t="shared" si="99"/>
        <v>0</v>
      </c>
      <c r="AK187" s="169">
        <f t="shared" si="99"/>
        <v>0</v>
      </c>
      <c r="AL187" s="169">
        <f t="shared" si="99"/>
        <v>0</v>
      </c>
      <c r="AM187" s="169">
        <f t="shared" si="99"/>
        <v>0</v>
      </c>
      <c r="AN187" s="169">
        <f t="shared" si="99"/>
        <v>0</v>
      </c>
      <c r="AO187" s="27"/>
      <c r="AP187" s="28"/>
    </row>
    <row r="188" spans="1:44" s="14" customFormat="1" ht="15.75" customHeight="1" x14ac:dyDescent="0.25">
      <c r="A188" s="13"/>
      <c r="C188" s="14" t="s">
        <v>48</v>
      </c>
      <c r="D188" s="93"/>
      <c r="E188" s="129">
        <f t="shared" ref="E188:AN188" si="100">IF(E187=0,"n/a",+E187/E181)</f>
        <v>0.79999999999999993</v>
      </c>
      <c r="F188" s="129" t="str">
        <f t="shared" si="100"/>
        <v>n/a</v>
      </c>
      <c r="G188" s="129" t="str">
        <f t="shared" si="100"/>
        <v>n/a</v>
      </c>
      <c r="H188" s="129" t="str">
        <f t="shared" si="100"/>
        <v>n/a</v>
      </c>
      <c r="I188" s="129" t="str">
        <f t="shared" si="100"/>
        <v>n/a</v>
      </c>
      <c r="J188" s="129" t="str">
        <f t="shared" si="100"/>
        <v>n/a</v>
      </c>
      <c r="K188" s="129" t="str">
        <f t="shared" si="100"/>
        <v>n/a</v>
      </c>
      <c r="L188" s="129" t="str">
        <f t="shared" si="100"/>
        <v>n/a</v>
      </c>
      <c r="M188" s="129" t="str">
        <f t="shared" si="100"/>
        <v>n/a</v>
      </c>
      <c r="N188" s="129" t="str">
        <f t="shared" si="100"/>
        <v>n/a</v>
      </c>
      <c r="O188" s="129" t="str">
        <f t="shared" si="100"/>
        <v>n/a</v>
      </c>
      <c r="P188" s="129" t="str">
        <f t="shared" si="100"/>
        <v>n/a</v>
      </c>
      <c r="Q188" s="129" t="str">
        <f t="shared" si="100"/>
        <v>n/a</v>
      </c>
      <c r="R188" s="129" t="str">
        <f t="shared" si="100"/>
        <v>n/a</v>
      </c>
      <c r="S188" s="129" t="str">
        <f t="shared" si="100"/>
        <v>n/a</v>
      </c>
      <c r="T188" s="129" t="str">
        <f t="shared" si="100"/>
        <v>n/a</v>
      </c>
      <c r="U188" s="129" t="str">
        <f t="shared" si="100"/>
        <v>n/a</v>
      </c>
      <c r="V188" s="129">
        <f t="shared" si="100"/>
        <v>0.8</v>
      </c>
      <c r="W188" s="129">
        <f t="shared" si="100"/>
        <v>0.8</v>
      </c>
      <c r="X188" s="129">
        <f t="shared" si="100"/>
        <v>0.8</v>
      </c>
      <c r="Y188" s="129">
        <f t="shared" si="100"/>
        <v>0.8</v>
      </c>
      <c r="Z188" s="129">
        <f t="shared" si="100"/>
        <v>0.8</v>
      </c>
      <c r="AA188" s="129">
        <f t="shared" si="100"/>
        <v>0.8</v>
      </c>
      <c r="AB188" s="129">
        <f t="shared" si="100"/>
        <v>0.8</v>
      </c>
      <c r="AC188" s="129">
        <f t="shared" si="100"/>
        <v>0.8</v>
      </c>
      <c r="AD188" s="129">
        <f t="shared" si="100"/>
        <v>0.8</v>
      </c>
      <c r="AE188" s="129">
        <f t="shared" si="100"/>
        <v>0.79999999999999993</v>
      </c>
      <c r="AF188" s="129">
        <f t="shared" si="100"/>
        <v>0.8</v>
      </c>
      <c r="AG188" s="129">
        <f t="shared" si="100"/>
        <v>0.8</v>
      </c>
      <c r="AH188" s="129">
        <f t="shared" si="100"/>
        <v>0.8</v>
      </c>
      <c r="AI188" s="129" t="str">
        <f t="shared" si="100"/>
        <v>n/a</v>
      </c>
      <c r="AJ188" s="129" t="str">
        <f t="shared" si="100"/>
        <v>n/a</v>
      </c>
      <c r="AK188" s="129" t="str">
        <f t="shared" si="100"/>
        <v>n/a</v>
      </c>
      <c r="AL188" s="129" t="str">
        <f t="shared" si="100"/>
        <v>n/a</v>
      </c>
      <c r="AM188" s="129" t="str">
        <f t="shared" si="100"/>
        <v>n/a</v>
      </c>
      <c r="AN188" s="129" t="str">
        <f t="shared" si="100"/>
        <v>n/a</v>
      </c>
      <c r="AO188" s="119"/>
      <c r="AP188" s="100"/>
    </row>
    <row r="189" spans="1:44" s="49" customFormat="1" ht="15.75" customHeight="1" x14ac:dyDescent="0.25">
      <c r="A189" s="13"/>
      <c r="C189" s="102"/>
      <c r="E189" s="85"/>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2"/>
      <c r="AP189" s="50"/>
      <c r="AR189" s="170"/>
    </row>
    <row r="190" spans="1:44" s="14" customFormat="1" ht="15.75" customHeight="1" x14ac:dyDescent="0.25">
      <c r="A190" s="49"/>
      <c r="B190" s="13"/>
      <c r="C190" s="14" t="s">
        <v>47</v>
      </c>
      <c r="E190" s="85">
        <f>SUM(F190:AN190)</f>
        <v>9220.3732298782597</v>
      </c>
      <c r="F190" s="101">
        <f t="shared" ref="F190:AN190" si="101">IF(F181=0,0,+F178*F188)</f>
        <v>0</v>
      </c>
      <c r="G190" s="101">
        <f t="shared" si="101"/>
        <v>0</v>
      </c>
      <c r="H190" s="101">
        <f t="shared" si="101"/>
        <v>0</v>
      </c>
      <c r="I190" s="101">
        <f t="shared" si="101"/>
        <v>0</v>
      </c>
      <c r="J190" s="101">
        <f t="shared" si="101"/>
        <v>0</v>
      </c>
      <c r="K190" s="101">
        <f t="shared" si="101"/>
        <v>0</v>
      </c>
      <c r="L190" s="101">
        <f t="shared" si="101"/>
        <v>0</v>
      </c>
      <c r="M190" s="101">
        <f t="shared" si="101"/>
        <v>0</v>
      </c>
      <c r="N190" s="101">
        <f t="shared" si="101"/>
        <v>0</v>
      </c>
      <c r="O190" s="101">
        <f t="shared" si="101"/>
        <v>0</v>
      </c>
      <c r="P190" s="101">
        <f t="shared" si="101"/>
        <v>0</v>
      </c>
      <c r="Q190" s="101">
        <f t="shared" si="101"/>
        <v>0</v>
      </c>
      <c r="R190" s="101">
        <f t="shared" si="101"/>
        <v>0</v>
      </c>
      <c r="S190" s="101">
        <f t="shared" si="101"/>
        <v>0</v>
      </c>
      <c r="T190" s="101">
        <f t="shared" si="101"/>
        <v>0</v>
      </c>
      <c r="U190" s="101">
        <f t="shared" si="101"/>
        <v>0</v>
      </c>
      <c r="V190" s="101">
        <f t="shared" si="101"/>
        <v>110.39216219999999</v>
      </c>
      <c r="W190" s="101">
        <f t="shared" si="101"/>
        <v>414.40020040190768</v>
      </c>
      <c r="X190" s="101">
        <f t="shared" si="101"/>
        <v>582.63775104922286</v>
      </c>
      <c r="Y190" s="101">
        <f t="shared" si="101"/>
        <v>593.36763367664253</v>
      </c>
      <c r="Z190" s="101">
        <f t="shared" si="101"/>
        <v>604.5062689903009</v>
      </c>
      <c r="AA190" s="101">
        <f t="shared" si="101"/>
        <v>559.76531348553192</v>
      </c>
      <c r="AB190" s="101">
        <f t="shared" si="101"/>
        <v>482.75134525502472</v>
      </c>
      <c r="AC190" s="101">
        <f t="shared" si="101"/>
        <v>1436.0166464180095</v>
      </c>
      <c r="AD190" s="101">
        <f t="shared" si="101"/>
        <v>1384.7169493381107</v>
      </c>
      <c r="AE190" s="101">
        <f t="shared" si="101"/>
        <v>1139.9509951677521</v>
      </c>
      <c r="AF190" s="101">
        <f t="shared" si="101"/>
        <v>842.27411151235594</v>
      </c>
      <c r="AG190" s="101">
        <f t="shared" si="101"/>
        <v>662.82073084985905</v>
      </c>
      <c r="AH190" s="101">
        <f t="shared" si="101"/>
        <v>406.77312153354222</v>
      </c>
      <c r="AI190" s="101">
        <f t="shared" si="101"/>
        <v>0</v>
      </c>
      <c r="AJ190" s="101">
        <f t="shared" si="101"/>
        <v>0</v>
      </c>
      <c r="AK190" s="101">
        <f t="shared" si="101"/>
        <v>0</v>
      </c>
      <c r="AL190" s="101">
        <f t="shared" si="101"/>
        <v>0</v>
      </c>
      <c r="AM190" s="101">
        <f t="shared" si="101"/>
        <v>0</v>
      </c>
      <c r="AN190" s="101">
        <f t="shared" si="101"/>
        <v>0</v>
      </c>
      <c r="AO190" s="84">
        <f>+E190/E178</f>
        <v>0.79999999999999982</v>
      </c>
      <c r="AP190" s="100" t="s">
        <v>49</v>
      </c>
      <c r="AR190" s="171"/>
    </row>
    <row r="191" spans="1:44" s="26" customFormat="1" ht="15.75" customHeight="1" x14ac:dyDescent="0.25">
      <c r="A191" s="13"/>
      <c r="B191" s="13"/>
      <c r="C191" s="26" t="s">
        <v>176</v>
      </c>
      <c r="E191" s="85">
        <f>SUM(F191:AN191)</f>
        <v>33201.326396711273</v>
      </c>
      <c r="F191" s="41">
        <f t="shared" ref="F191:AN191" si="102">F123+F190</f>
        <v>0</v>
      </c>
      <c r="G191" s="41">
        <f t="shared" si="102"/>
        <v>0</v>
      </c>
      <c r="H191" s="41">
        <f t="shared" si="102"/>
        <v>0</v>
      </c>
      <c r="I191" s="41">
        <f t="shared" si="102"/>
        <v>0</v>
      </c>
      <c r="J191" s="41">
        <f t="shared" si="102"/>
        <v>0</v>
      </c>
      <c r="K191" s="41">
        <f t="shared" si="102"/>
        <v>0</v>
      </c>
      <c r="L191" s="41">
        <f t="shared" si="102"/>
        <v>0</v>
      </c>
      <c r="M191" s="41">
        <f t="shared" si="102"/>
        <v>0</v>
      </c>
      <c r="N191" s="41">
        <f t="shared" si="102"/>
        <v>0</v>
      </c>
      <c r="O191" s="41">
        <f t="shared" si="102"/>
        <v>0</v>
      </c>
      <c r="P191" s="41">
        <f t="shared" si="102"/>
        <v>0</v>
      </c>
      <c r="Q191" s="41">
        <f t="shared" si="102"/>
        <v>0</v>
      </c>
      <c r="R191" s="41">
        <f t="shared" si="102"/>
        <v>0</v>
      </c>
      <c r="S191" s="41">
        <f t="shared" si="102"/>
        <v>0</v>
      </c>
      <c r="T191" s="41">
        <f t="shared" si="102"/>
        <v>0</v>
      </c>
      <c r="U191" s="41">
        <f t="shared" si="102"/>
        <v>0</v>
      </c>
      <c r="V191" s="41">
        <f t="shared" si="102"/>
        <v>662.35297319999995</v>
      </c>
      <c r="W191" s="41">
        <f t="shared" si="102"/>
        <v>2488.6108270019076</v>
      </c>
      <c r="X191" s="41">
        <f t="shared" si="102"/>
        <v>3713.8661129645834</v>
      </c>
      <c r="Y191" s="41">
        <f t="shared" si="102"/>
        <v>3787.22056283031</v>
      </c>
      <c r="Z191" s="41">
        <f t="shared" si="102"/>
        <v>3862.2362567270411</v>
      </c>
      <c r="AA191" s="41">
        <f t="shared" si="102"/>
        <v>3882.6499009770073</v>
      </c>
      <c r="AB191" s="41">
        <f t="shared" si="102"/>
        <v>2879.5455552288586</v>
      </c>
      <c r="AC191" s="41">
        <f t="shared" si="102"/>
        <v>2511.4050821419305</v>
      </c>
      <c r="AD191" s="41">
        <f t="shared" si="102"/>
        <v>2395.6084322028814</v>
      </c>
      <c r="AE191" s="41">
        <f t="shared" si="102"/>
        <v>2151.4980099555578</v>
      </c>
      <c r="AF191" s="41">
        <f t="shared" si="102"/>
        <v>1828.6357764032541</v>
      </c>
      <c r="AG191" s="41">
        <f t="shared" si="102"/>
        <v>1640.2074963455289</v>
      </c>
      <c r="AH191" s="41">
        <f t="shared" si="102"/>
        <v>1397.4894107324114</v>
      </c>
      <c r="AI191" s="41">
        <f t="shared" si="102"/>
        <v>0</v>
      </c>
      <c r="AJ191" s="41">
        <f t="shared" si="102"/>
        <v>0</v>
      </c>
      <c r="AK191" s="41">
        <f t="shared" si="102"/>
        <v>0</v>
      </c>
      <c r="AL191" s="41">
        <f t="shared" si="102"/>
        <v>0</v>
      </c>
      <c r="AM191" s="41">
        <f t="shared" si="102"/>
        <v>0</v>
      </c>
      <c r="AN191" s="41">
        <f t="shared" si="102"/>
        <v>0</v>
      </c>
      <c r="AO191" s="32"/>
      <c r="AP191" s="28"/>
      <c r="AR191" s="44"/>
    </row>
    <row r="192" spans="1:44" s="26" customFormat="1" ht="15.75" customHeight="1" x14ac:dyDescent="0.25">
      <c r="A192" s="13"/>
      <c r="B192" s="13"/>
      <c r="C192" s="26" t="s">
        <v>177</v>
      </c>
      <c r="E192" s="119"/>
      <c r="F192" s="41">
        <f>+F191</f>
        <v>0</v>
      </c>
      <c r="G192" s="41">
        <f t="shared" ref="G192:AN192" si="103">+G191+F192</f>
        <v>0</v>
      </c>
      <c r="H192" s="41">
        <f t="shared" si="103"/>
        <v>0</v>
      </c>
      <c r="I192" s="41">
        <f t="shared" si="103"/>
        <v>0</v>
      </c>
      <c r="J192" s="41">
        <f t="shared" si="103"/>
        <v>0</v>
      </c>
      <c r="K192" s="41">
        <f t="shared" si="103"/>
        <v>0</v>
      </c>
      <c r="L192" s="41">
        <f t="shared" si="103"/>
        <v>0</v>
      </c>
      <c r="M192" s="41">
        <f t="shared" si="103"/>
        <v>0</v>
      </c>
      <c r="N192" s="41">
        <f t="shared" si="103"/>
        <v>0</v>
      </c>
      <c r="O192" s="41">
        <f t="shared" si="103"/>
        <v>0</v>
      </c>
      <c r="P192" s="41">
        <f t="shared" si="103"/>
        <v>0</v>
      </c>
      <c r="Q192" s="41">
        <f t="shared" si="103"/>
        <v>0</v>
      </c>
      <c r="R192" s="41">
        <f t="shared" si="103"/>
        <v>0</v>
      </c>
      <c r="S192" s="41">
        <f t="shared" si="103"/>
        <v>0</v>
      </c>
      <c r="T192" s="41">
        <f t="shared" si="103"/>
        <v>0</v>
      </c>
      <c r="U192" s="41">
        <f t="shared" si="103"/>
        <v>0</v>
      </c>
      <c r="V192" s="41">
        <f t="shared" si="103"/>
        <v>662.35297319999995</v>
      </c>
      <c r="W192" s="41">
        <f t="shared" si="103"/>
        <v>3150.9638002019074</v>
      </c>
      <c r="X192" s="41">
        <f t="shared" si="103"/>
        <v>6864.8299131664908</v>
      </c>
      <c r="Y192" s="41">
        <f t="shared" si="103"/>
        <v>10652.050475996801</v>
      </c>
      <c r="Z192" s="41">
        <f t="shared" si="103"/>
        <v>14514.286732723842</v>
      </c>
      <c r="AA192" s="41">
        <f t="shared" si="103"/>
        <v>18396.936633700851</v>
      </c>
      <c r="AB192" s="41">
        <f t="shared" si="103"/>
        <v>21276.482188929709</v>
      </c>
      <c r="AC192" s="41">
        <f t="shared" si="103"/>
        <v>23787.887271071639</v>
      </c>
      <c r="AD192" s="41">
        <f t="shared" si="103"/>
        <v>26183.495703274519</v>
      </c>
      <c r="AE192" s="41">
        <f t="shared" si="103"/>
        <v>28334.993713230077</v>
      </c>
      <c r="AF192" s="41">
        <f t="shared" si="103"/>
        <v>30163.629489633331</v>
      </c>
      <c r="AG192" s="41">
        <f t="shared" si="103"/>
        <v>31803.836985978858</v>
      </c>
      <c r="AH192" s="41">
        <f t="shared" si="103"/>
        <v>33201.326396711273</v>
      </c>
      <c r="AI192" s="41">
        <f t="shared" si="103"/>
        <v>33201.326396711273</v>
      </c>
      <c r="AJ192" s="41">
        <f t="shared" si="103"/>
        <v>33201.326396711273</v>
      </c>
      <c r="AK192" s="41">
        <f t="shared" si="103"/>
        <v>33201.326396711273</v>
      </c>
      <c r="AL192" s="41">
        <f t="shared" si="103"/>
        <v>33201.326396711273</v>
      </c>
      <c r="AM192" s="41">
        <f t="shared" si="103"/>
        <v>33201.326396711273</v>
      </c>
      <c r="AN192" s="41">
        <f t="shared" si="103"/>
        <v>33201.326396711273</v>
      </c>
      <c r="AP192" s="28"/>
      <c r="AQ192" s="14"/>
      <c r="AR192" s="44"/>
    </row>
    <row r="193" spans="1:44" s="26" customFormat="1" ht="15.75" customHeight="1" x14ac:dyDescent="0.25">
      <c r="A193" s="13"/>
      <c r="B193" s="13"/>
      <c r="E193" s="119"/>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P193" s="28"/>
      <c r="AR193" s="44"/>
    </row>
    <row r="194" spans="1:44" s="128" customFormat="1" ht="15.75" customHeight="1" x14ac:dyDescent="0.25">
      <c r="A194" s="13"/>
      <c r="C194" s="14" t="s">
        <v>174</v>
      </c>
      <c r="D194" s="14"/>
      <c r="E194" s="85">
        <f>SUM(F194:AN194)</f>
        <v>2305.0933074695649</v>
      </c>
      <c r="F194" s="3">
        <f t="shared" ref="F194:AN194" si="104">+F178-F190</f>
        <v>0</v>
      </c>
      <c r="G194" s="3">
        <f t="shared" si="104"/>
        <v>0</v>
      </c>
      <c r="H194" s="3">
        <f t="shared" si="104"/>
        <v>0</v>
      </c>
      <c r="I194" s="3">
        <f t="shared" si="104"/>
        <v>0</v>
      </c>
      <c r="J194" s="3">
        <f t="shared" si="104"/>
        <v>0</v>
      </c>
      <c r="K194" s="3">
        <f t="shared" si="104"/>
        <v>0</v>
      </c>
      <c r="L194" s="3">
        <f t="shared" si="104"/>
        <v>0</v>
      </c>
      <c r="M194" s="3">
        <f t="shared" si="104"/>
        <v>0</v>
      </c>
      <c r="N194" s="3">
        <f t="shared" si="104"/>
        <v>0</v>
      </c>
      <c r="O194" s="3">
        <f t="shared" si="104"/>
        <v>0</v>
      </c>
      <c r="P194" s="3">
        <f t="shared" si="104"/>
        <v>0</v>
      </c>
      <c r="Q194" s="3">
        <f t="shared" si="104"/>
        <v>0</v>
      </c>
      <c r="R194" s="3">
        <f t="shared" si="104"/>
        <v>0</v>
      </c>
      <c r="S194" s="3">
        <f t="shared" si="104"/>
        <v>0</v>
      </c>
      <c r="T194" s="3">
        <f t="shared" si="104"/>
        <v>0</v>
      </c>
      <c r="U194" s="3">
        <f t="shared" si="104"/>
        <v>0</v>
      </c>
      <c r="V194" s="3">
        <f t="shared" si="104"/>
        <v>27.598040549999993</v>
      </c>
      <c r="W194" s="3">
        <f t="shared" si="104"/>
        <v>103.60005010047689</v>
      </c>
      <c r="X194" s="3">
        <f t="shared" si="104"/>
        <v>145.65943776230574</v>
      </c>
      <c r="Y194" s="3">
        <f t="shared" si="104"/>
        <v>148.34190841916063</v>
      </c>
      <c r="Z194" s="3">
        <f t="shared" si="104"/>
        <v>151.12656724757517</v>
      </c>
      <c r="AA194" s="3">
        <f t="shared" si="104"/>
        <v>139.94132837138295</v>
      </c>
      <c r="AB194" s="3">
        <f t="shared" si="104"/>
        <v>120.68783631375618</v>
      </c>
      <c r="AC194" s="3">
        <f t="shared" si="104"/>
        <v>359.00416160450231</v>
      </c>
      <c r="AD194" s="3">
        <f t="shared" si="104"/>
        <v>346.17923733452767</v>
      </c>
      <c r="AE194" s="3">
        <f t="shared" si="104"/>
        <v>284.9877487919382</v>
      </c>
      <c r="AF194" s="3">
        <f t="shared" si="104"/>
        <v>210.56852787808896</v>
      </c>
      <c r="AG194" s="3">
        <f>+AG178-AG190</f>
        <v>165.70518271246476</v>
      </c>
      <c r="AH194" s="3">
        <f t="shared" si="104"/>
        <v>101.69328038338551</v>
      </c>
      <c r="AI194" s="3">
        <f t="shared" si="104"/>
        <v>0</v>
      </c>
      <c r="AJ194" s="3">
        <f t="shared" si="104"/>
        <v>0</v>
      </c>
      <c r="AK194" s="3">
        <f t="shared" si="104"/>
        <v>0</v>
      </c>
      <c r="AL194" s="3">
        <f t="shared" si="104"/>
        <v>0</v>
      </c>
      <c r="AM194" s="3">
        <f t="shared" si="104"/>
        <v>0</v>
      </c>
      <c r="AN194" s="3">
        <f t="shared" si="104"/>
        <v>0</v>
      </c>
      <c r="AO194" s="84">
        <f>+E194/E178</f>
        <v>0.19999999999999996</v>
      </c>
      <c r="AP194" s="100" t="s">
        <v>49</v>
      </c>
      <c r="AR194" s="172"/>
    </row>
    <row r="195" spans="1:44" s="26" customFormat="1" ht="15.75" customHeight="1" x14ac:dyDescent="0.25">
      <c r="A195" s="48"/>
      <c r="B195" s="13"/>
      <c r="E195" s="119"/>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27"/>
      <c r="AP195" s="28"/>
      <c r="AR195" s="44"/>
    </row>
    <row r="196" spans="1:44" ht="15.75" customHeight="1" x14ac:dyDescent="0.25">
      <c r="A196" s="13"/>
    </row>
    <row r="197" spans="1:44" s="26" customFormat="1" ht="15.6" customHeight="1" x14ac:dyDescent="0.25">
      <c r="A197" s="11" t="s">
        <v>179</v>
      </c>
      <c r="B197" t="s">
        <v>69</v>
      </c>
      <c r="E197" s="85">
        <f t="shared" ref="E197:E204" si="105">SUM(F197:AN197)</f>
        <v>23980.953166833013</v>
      </c>
      <c r="F197" s="36">
        <f t="shared" ref="F197:AN197" si="106">+F123</f>
        <v>0</v>
      </c>
      <c r="G197" s="36">
        <f t="shared" si="106"/>
        <v>0</v>
      </c>
      <c r="H197" s="36">
        <f t="shared" si="106"/>
        <v>0</v>
      </c>
      <c r="I197" s="36">
        <f t="shared" si="106"/>
        <v>0</v>
      </c>
      <c r="J197" s="36">
        <f t="shared" si="106"/>
        <v>0</v>
      </c>
      <c r="K197" s="36">
        <f t="shared" si="106"/>
        <v>0</v>
      </c>
      <c r="L197" s="36">
        <f t="shared" si="106"/>
        <v>0</v>
      </c>
      <c r="M197" s="36">
        <f t="shared" si="106"/>
        <v>0</v>
      </c>
      <c r="N197" s="36">
        <f t="shared" si="106"/>
        <v>0</v>
      </c>
      <c r="O197" s="36">
        <f t="shared" si="106"/>
        <v>0</v>
      </c>
      <c r="P197" s="36">
        <f t="shared" si="106"/>
        <v>0</v>
      </c>
      <c r="Q197" s="36">
        <f t="shared" si="106"/>
        <v>0</v>
      </c>
      <c r="R197" s="36">
        <f t="shared" si="106"/>
        <v>0</v>
      </c>
      <c r="S197" s="36">
        <f t="shared" si="106"/>
        <v>0</v>
      </c>
      <c r="T197" s="36">
        <f t="shared" si="106"/>
        <v>0</v>
      </c>
      <c r="U197" s="36">
        <f t="shared" si="106"/>
        <v>0</v>
      </c>
      <c r="V197" s="36">
        <f t="shared" si="106"/>
        <v>551.96081099999992</v>
      </c>
      <c r="W197" s="36">
        <f t="shared" si="106"/>
        <v>2074.2106266000001</v>
      </c>
      <c r="X197" s="36">
        <f t="shared" si="106"/>
        <v>3131.2283619153604</v>
      </c>
      <c r="Y197" s="36">
        <f t="shared" si="106"/>
        <v>3193.8529291536674</v>
      </c>
      <c r="Z197" s="36">
        <f t="shared" si="106"/>
        <v>3257.7299877367404</v>
      </c>
      <c r="AA197" s="36">
        <f t="shared" si="106"/>
        <v>3322.8845874914755</v>
      </c>
      <c r="AB197" s="36">
        <f t="shared" si="106"/>
        <v>2396.7942099738339</v>
      </c>
      <c r="AC197" s="36">
        <f t="shared" si="106"/>
        <v>1075.388435723921</v>
      </c>
      <c r="AD197" s="36">
        <f t="shared" si="106"/>
        <v>1010.8914828647708</v>
      </c>
      <c r="AE197" s="36">
        <f t="shared" si="106"/>
        <v>1011.5470147878059</v>
      </c>
      <c r="AF197" s="36">
        <f t="shared" si="106"/>
        <v>986.36166489089828</v>
      </c>
      <c r="AG197" s="36">
        <f t="shared" si="106"/>
        <v>977.38676549566992</v>
      </c>
      <c r="AH197" s="36">
        <f t="shared" si="106"/>
        <v>990.71628919886928</v>
      </c>
      <c r="AI197" s="36">
        <f t="shared" si="106"/>
        <v>0</v>
      </c>
      <c r="AJ197" s="36">
        <f t="shared" si="106"/>
        <v>0</v>
      </c>
      <c r="AK197" s="36">
        <f t="shared" si="106"/>
        <v>0</v>
      </c>
      <c r="AL197" s="36">
        <f t="shared" si="106"/>
        <v>0</v>
      </c>
      <c r="AM197" s="36">
        <f t="shared" si="106"/>
        <v>0</v>
      </c>
      <c r="AN197" s="36">
        <f t="shared" si="106"/>
        <v>0</v>
      </c>
      <c r="AO197" s="32"/>
      <c r="AP197" s="28"/>
    </row>
    <row r="198" spans="1:44" s="26" customFormat="1" ht="15.6" customHeight="1" x14ac:dyDescent="0.25">
      <c r="A198" s="13"/>
      <c r="B198" t="s">
        <v>70</v>
      </c>
      <c r="E198" s="85">
        <f t="shared" si="105"/>
        <v>9220.3732298782597</v>
      </c>
      <c r="F198" s="36">
        <f>+F190</f>
        <v>0</v>
      </c>
      <c r="G198" s="36">
        <f t="shared" ref="G198:AN198" si="107">+G190</f>
        <v>0</v>
      </c>
      <c r="H198" s="36">
        <f t="shared" si="107"/>
        <v>0</v>
      </c>
      <c r="I198" s="36">
        <f t="shared" si="107"/>
        <v>0</v>
      </c>
      <c r="J198" s="36">
        <f t="shared" si="107"/>
        <v>0</v>
      </c>
      <c r="K198" s="36">
        <f t="shared" si="107"/>
        <v>0</v>
      </c>
      <c r="L198" s="36">
        <f t="shared" si="107"/>
        <v>0</v>
      </c>
      <c r="M198" s="36">
        <f t="shared" si="107"/>
        <v>0</v>
      </c>
      <c r="N198" s="36">
        <f t="shared" si="107"/>
        <v>0</v>
      </c>
      <c r="O198" s="36">
        <f t="shared" si="107"/>
        <v>0</v>
      </c>
      <c r="P198" s="36">
        <f t="shared" si="107"/>
        <v>0</v>
      </c>
      <c r="Q198" s="36">
        <f t="shared" si="107"/>
        <v>0</v>
      </c>
      <c r="R198" s="36">
        <f t="shared" si="107"/>
        <v>0</v>
      </c>
      <c r="S198" s="36">
        <f t="shared" si="107"/>
        <v>0</v>
      </c>
      <c r="T198" s="36">
        <f t="shared" si="107"/>
        <v>0</v>
      </c>
      <c r="U198" s="36">
        <f t="shared" si="107"/>
        <v>0</v>
      </c>
      <c r="V198" s="36">
        <f t="shared" si="107"/>
        <v>110.39216219999999</v>
      </c>
      <c r="W198" s="36">
        <f t="shared" si="107"/>
        <v>414.40020040190768</v>
      </c>
      <c r="X198" s="36">
        <f t="shared" si="107"/>
        <v>582.63775104922286</v>
      </c>
      <c r="Y198" s="36">
        <f t="shared" si="107"/>
        <v>593.36763367664253</v>
      </c>
      <c r="Z198" s="36">
        <f t="shared" si="107"/>
        <v>604.5062689903009</v>
      </c>
      <c r="AA198" s="36">
        <f t="shared" si="107"/>
        <v>559.76531348553192</v>
      </c>
      <c r="AB198" s="36">
        <f t="shared" si="107"/>
        <v>482.75134525502472</v>
      </c>
      <c r="AC198" s="36">
        <f t="shared" si="107"/>
        <v>1436.0166464180095</v>
      </c>
      <c r="AD198" s="36">
        <f t="shared" si="107"/>
        <v>1384.7169493381107</v>
      </c>
      <c r="AE198" s="36">
        <f t="shared" si="107"/>
        <v>1139.9509951677521</v>
      </c>
      <c r="AF198" s="36">
        <f t="shared" si="107"/>
        <v>842.27411151235594</v>
      </c>
      <c r="AG198" s="36">
        <f t="shared" si="107"/>
        <v>662.82073084985905</v>
      </c>
      <c r="AH198" s="36">
        <f t="shared" si="107"/>
        <v>406.77312153354222</v>
      </c>
      <c r="AI198" s="36">
        <f t="shared" si="107"/>
        <v>0</v>
      </c>
      <c r="AJ198" s="36">
        <f t="shared" si="107"/>
        <v>0</v>
      </c>
      <c r="AK198" s="36">
        <f t="shared" si="107"/>
        <v>0</v>
      </c>
      <c r="AL198" s="36">
        <f t="shared" si="107"/>
        <v>0</v>
      </c>
      <c r="AM198" s="36">
        <f t="shared" si="107"/>
        <v>0</v>
      </c>
      <c r="AN198" s="36">
        <f t="shared" si="107"/>
        <v>0</v>
      </c>
      <c r="AO198" s="32"/>
      <c r="AP198" s="28"/>
    </row>
    <row r="199" spans="1:44" s="26" customFormat="1" ht="15.6" customHeight="1" x14ac:dyDescent="0.25">
      <c r="A199" s="13"/>
      <c r="B199" t="s">
        <v>138</v>
      </c>
      <c r="E199" s="85">
        <f>SUM(F199:AN199)</f>
        <v>581</v>
      </c>
      <c r="F199" s="36">
        <f t="shared" ref="F199:AN199" si="108">+F54</f>
        <v>320</v>
      </c>
      <c r="G199" s="36">
        <f t="shared" si="108"/>
        <v>0</v>
      </c>
      <c r="H199" s="36">
        <f t="shared" si="108"/>
        <v>0</v>
      </c>
      <c r="I199" s="36">
        <f t="shared" si="108"/>
        <v>0</v>
      </c>
      <c r="J199" s="36">
        <f t="shared" si="108"/>
        <v>0</v>
      </c>
      <c r="K199" s="36">
        <f t="shared" si="108"/>
        <v>0</v>
      </c>
      <c r="L199" s="36">
        <f t="shared" si="108"/>
        <v>0</v>
      </c>
      <c r="M199" s="36">
        <f t="shared" si="108"/>
        <v>0</v>
      </c>
      <c r="N199" s="36">
        <f t="shared" si="108"/>
        <v>261</v>
      </c>
      <c r="O199" s="36">
        <f t="shared" si="108"/>
        <v>0</v>
      </c>
      <c r="P199" s="36">
        <f t="shared" si="108"/>
        <v>0</v>
      </c>
      <c r="Q199" s="36">
        <f t="shared" si="108"/>
        <v>0</v>
      </c>
      <c r="R199" s="36">
        <f t="shared" si="108"/>
        <v>0</v>
      </c>
      <c r="S199" s="36">
        <f t="shared" si="108"/>
        <v>0</v>
      </c>
      <c r="T199" s="36">
        <f t="shared" si="108"/>
        <v>0</v>
      </c>
      <c r="U199" s="36">
        <f t="shared" si="108"/>
        <v>0</v>
      </c>
      <c r="V199" s="36">
        <f t="shared" si="108"/>
        <v>0</v>
      </c>
      <c r="W199" s="36">
        <f t="shared" si="108"/>
        <v>0</v>
      </c>
      <c r="X199" s="36">
        <f t="shared" si="108"/>
        <v>0</v>
      </c>
      <c r="Y199" s="36">
        <f t="shared" si="108"/>
        <v>0</v>
      </c>
      <c r="Z199" s="36">
        <f t="shared" si="108"/>
        <v>0</v>
      </c>
      <c r="AA199" s="36">
        <f t="shared" si="108"/>
        <v>0</v>
      </c>
      <c r="AB199" s="36">
        <f t="shared" si="108"/>
        <v>0</v>
      </c>
      <c r="AC199" s="36">
        <f t="shared" si="108"/>
        <v>0</v>
      </c>
      <c r="AD199" s="36">
        <f t="shared" si="108"/>
        <v>0</v>
      </c>
      <c r="AE199" s="36">
        <f t="shared" si="108"/>
        <v>0</v>
      </c>
      <c r="AF199" s="36">
        <f t="shared" si="108"/>
        <v>0</v>
      </c>
      <c r="AG199" s="36">
        <f t="shared" si="108"/>
        <v>0</v>
      </c>
      <c r="AH199" s="36">
        <f t="shared" si="108"/>
        <v>0</v>
      </c>
      <c r="AI199" s="36">
        <f t="shared" si="108"/>
        <v>0</v>
      </c>
      <c r="AJ199" s="36">
        <f t="shared" si="108"/>
        <v>0</v>
      </c>
      <c r="AK199" s="36">
        <f t="shared" si="108"/>
        <v>0</v>
      </c>
      <c r="AL199" s="36">
        <f t="shared" si="108"/>
        <v>0</v>
      </c>
      <c r="AM199" s="36">
        <f t="shared" si="108"/>
        <v>0</v>
      </c>
      <c r="AN199" s="36">
        <f t="shared" si="108"/>
        <v>0</v>
      </c>
      <c r="AO199" s="32"/>
      <c r="AP199" s="28"/>
    </row>
    <row r="200" spans="1:44" s="26" customFormat="1" ht="15.6" customHeight="1" x14ac:dyDescent="0.25">
      <c r="A200" s="13"/>
      <c r="B200" t="s">
        <v>180</v>
      </c>
      <c r="E200" s="85">
        <f t="shared" si="105"/>
        <v>11312.118288678055</v>
      </c>
      <c r="F200" s="36">
        <f t="shared" ref="F200:AN200" si="109">+F55</f>
        <v>0</v>
      </c>
      <c r="G200" s="36">
        <f t="shared" si="109"/>
        <v>0</v>
      </c>
      <c r="H200" s="36">
        <f t="shared" si="109"/>
        <v>0</v>
      </c>
      <c r="I200" s="36">
        <f t="shared" si="109"/>
        <v>0</v>
      </c>
      <c r="J200" s="36">
        <f t="shared" si="109"/>
        <v>0</v>
      </c>
      <c r="K200" s="36">
        <f t="shared" si="109"/>
        <v>0</v>
      </c>
      <c r="L200" s="36">
        <f t="shared" si="109"/>
        <v>0</v>
      </c>
      <c r="M200" s="36">
        <f t="shared" si="109"/>
        <v>0</v>
      </c>
      <c r="N200" s="36">
        <f t="shared" si="109"/>
        <v>0</v>
      </c>
      <c r="O200" s="36">
        <f t="shared" si="109"/>
        <v>0</v>
      </c>
      <c r="P200" s="36">
        <f t="shared" si="109"/>
        <v>0</v>
      </c>
      <c r="Q200" s="36">
        <f t="shared" si="109"/>
        <v>0</v>
      </c>
      <c r="R200" s="36">
        <f t="shared" si="109"/>
        <v>0</v>
      </c>
      <c r="S200" s="36">
        <f t="shared" si="109"/>
        <v>1250.1319999999998</v>
      </c>
      <c r="T200" s="36">
        <f t="shared" si="109"/>
        <v>4413.9275999999991</v>
      </c>
      <c r="U200" s="36">
        <f t="shared" si="109"/>
        <v>3501.7158959999992</v>
      </c>
      <c r="V200" s="36">
        <f t="shared" si="109"/>
        <v>714.35004278399981</v>
      </c>
      <c r="W200" s="36">
        <f t="shared" si="109"/>
        <v>0</v>
      </c>
      <c r="X200" s="36">
        <f t="shared" si="109"/>
        <v>0</v>
      </c>
      <c r="Y200" s="36">
        <f t="shared" si="109"/>
        <v>0</v>
      </c>
      <c r="Z200" s="36">
        <f t="shared" si="109"/>
        <v>181.19000142086094</v>
      </c>
      <c r="AA200" s="36">
        <f t="shared" si="109"/>
        <v>639.7400819398091</v>
      </c>
      <c r="AB200" s="36">
        <f t="shared" si="109"/>
        <v>507.52713167224852</v>
      </c>
      <c r="AC200" s="36">
        <f t="shared" si="109"/>
        <v>103.5355348611387</v>
      </c>
      <c r="AD200" s="36">
        <f t="shared" si="109"/>
        <v>0</v>
      </c>
      <c r="AE200" s="36">
        <f t="shared" si="109"/>
        <v>0</v>
      </c>
      <c r="AF200" s="36">
        <f t="shared" si="109"/>
        <v>0</v>
      </c>
      <c r="AG200" s="36">
        <f t="shared" si="109"/>
        <v>0</v>
      </c>
      <c r="AH200" s="36">
        <f t="shared" si="109"/>
        <v>0</v>
      </c>
      <c r="AI200" s="36">
        <f t="shared" si="109"/>
        <v>0</v>
      </c>
      <c r="AJ200" s="36">
        <f t="shared" si="109"/>
        <v>0</v>
      </c>
      <c r="AK200" s="36">
        <f t="shared" si="109"/>
        <v>0</v>
      </c>
      <c r="AL200" s="36">
        <f t="shared" si="109"/>
        <v>0</v>
      </c>
      <c r="AM200" s="36">
        <f t="shared" si="109"/>
        <v>0</v>
      </c>
      <c r="AN200" s="36">
        <f t="shared" si="109"/>
        <v>0</v>
      </c>
      <c r="AO200" s="32"/>
      <c r="AP200" s="28"/>
    </row>
    <row r="201" spans="1:44" s="26" customFormat="1" ht="15.6" customHeight="1" x14ac:dyDescent="0.25">
      <c r="A201" s="13"/>
      <c r="B201" t="s">
        <v>53</v>
      </c>
      <c r="E201" s="85">
        <f t="shared" si="105"/>
        <v>10028.487951077997</v>
      </c>
      <c r="F201" s="36">
        <f t="shared" ref="F201:AN201" si="110">+F56</f>
        <v>0</v>
      </c>
      <c r="G201" s="36">
        <f t="shared" si="110"/>
        <v>0</v>
      </c>
      <c r="H201" s="36">
        <f t="shared" si="110"/>
        <v>0</v>
      </c>
      <c r="I201" s="36">
        <f t="shared" si="110"/>
        <v>0</v>
      </c>
      <c r="J201" s="36">
        <f t="shared" si="110"/>
        <v>0</v>
      </c>
      <c r="K201" s="36">
        <f t="shared" si="110"/>
        <v>0</v>
      </c>
      <c r="L201" s="36">
        <f t="shared" si="110"/>
        <v>0</v>
      </c>
      <c r="M201" s="36">
        <f t="shared" si="110"/>
        <v>0</v>
      </c>
      <c r="N201" s="36">
        <f t="shared" si="110"/>
        <v>0</v>
      </c>
      <c r="O201" s="36">
        <f t="shared" si="110"/>
        <v>0</v>
      </c>
      <c r="P201" s="36">
        <f t="shared" si="110"/>
        <v>0</v>
      </c>
      <c r="Q201" s="36">
        <f t="shared" si="110"/>
        <v>0</v>
      </c>
      <c r="R201" s="36">
        <f t="shared" si="110"/>
        <v>0</v>
      </c>
      <c r="S201" s="36">
        <f t="shared" si="110"/>
        <v>0</v>
      </c>
      <c r="T201" s="36">
        <f t="shared" si="110"/>
        <v>0</v>
      </c>
      <c r="U201" s="36">
        <f t="shared" si="110"/>
        <v>0</v>
      </c>
      <c r="V201" s="36">
        <f t="shared" si="110"/>
        <v>683.1240790153845</v>
      </c>
      <c r="W201" s="36">
        <f t="shared" si="110"/>
        <v>696.78656059569221</v>
      </c>
      <c r="X201" s="36">
        <f t="shared" si="110"/>
        <v>710.7222918076061</v>
      </c>
      <c r="Y201" s="36">
        <f t="shared" si="110"/>
        <v>724.93673764375831</v>
      </c>
      <c r="Z201" s="36">
        <f t="shared" si="110"/>
        <v>739.43547239663337</v>
      </c>
      <c r="AA201" s="36">
        <f t="shared" si="110"/>
        <v>754.22418184456615</v>
      </c>
      <c r="AB201" s="36">
        <f t="shared" si="110"/>
        <v>769.30866548145741</v>
      </c>
      <c r="AC201" s="36">
        <f t="shared" si="110"/>
        <v>784.69483879108668</v>
      </c>
      <c r="AD201" s="36">
        <f t="shared" si="110"/>
        <v>800.38873556690839</v>
      </c>
      <c r="AE201" s="36">
        <f t="shared" si="110"/>
        <v>816.39651027824652</v>
      </c>
      <c r="AF201" s="36">
        <f t="shared" si="110"/>
        <v>832.72444048381135</v>
      </c>
      <c r="AG201" s="36">
        <f t="shared" si="110"/>
        <v>849.37892929348766</v>
      </c>
      <c r="AH201" s="36">
        <f t="shared" si="110"/>
        <v>866.36650787935753</v>
      </c>
      <c r="AI201" s="36">
        <f t="shared" si="110"/>
        <v>0</v>
      </c>
      <c r="AJ201" s="36">
        <f t="shared" si="110"/>
        <v>0</v>
      </c>
      <c r="AK201" s="36">
        <f t="shared" si="110"/>
        <v>0</v>
      </c>
      <c r="AL201" s="36">
        <f t="shared" si="110"/>
        <v>0</v>
      </c>
      <c r="AM201" s="36">
        <f t="shared" si="110"/>
        <v>0</v>
      </c>
      <c r="AN201" s="36">
        <f t="shared" si="110"/>
        <v>0</v>
      </c>
      <c r="AO201" s="32"/>
      <c r="AP201" s="28"/>
    </row>
    <row r="202" spans="1:44" s="26" customFormat="1" ht="15.6" customHeight="1" x14ac:dyDescent="0.25">
      <c r="A202" s="13"/>
      <c r="B202" s="26" t="s">
        <v>264</v>
      </c>
      <c r="E202" s="85">
        <f t="shared" si="105"/>
        <v>1086.412514308091</v>
      </c>
      <c r="F202" s="36">
        <f t="shared" ref="F202:AN202" si="111">SUM(F93:F94)</f>
        <v>13.76</v>
      </c>
      <c r="G202" s="36">
        <f t="shared" si="111"/>
        <v>0</v>
      </c>
      <c r="H202" s="36">
        <f t="shared" si="111"/>
        <v>0</v>
      </c>
      <c r="I202" s="36">
        <f t="shared" si="111"/>
        <v>0</v>
      </c>
      <c r="J202" s="36">
        <f t="shared" si="111"/>
        <v>0</v>
      </c>
      <c r="K202" s="36">
        <f t="shared" si="111"/>
        <v>0</v>
      </c>
      <c r="L202" s="36">
        <f t="shared" si="111"/>
        <v>0</v>
      </c>
      <c r="M202" s="36">
        <f t="shared" si="111"/>
        <v>0</v>
      </c>
      <c r="N202" s="36">
        <f t="shared" si="111"/>
        <v>11.223000000000001</v>
      </c>
      <c r="O202" s="36">
        <f t="shared" si="111"/>
        <v>0</v>
      </c>
      <c r="P202" s="36">
        <f t="shared" si="111"/>
        <v>0</v>
      </c>
      <c r="Q202" s="36">
        <f t="shared" si="111"/>
        <v>0</v>
      </c>
      <c r="R202" s="36">
        <f t="shared" si="111"/>
        <v>0</v>
      </c>
      <c r="S202" s="36">
        <f t="shared" si="111"/>
        <v>53.755675999999994</v>
      </c>
      <c r="T202" s="36">
        <f t="shared" si="111"/>
        <v>189.79888679999996</v>
      </c>
      <c r="U202" s="36">
        <f t="shared" si="111"/>
        <v>150.57378352799998</v>
      </c>
      <c r="V202" s="36">
        <f t="shared" si="111"/>
        <v>69.885678720256593</v>
      </c>
      <c r="W202" s="36">
        <f t="shared" si="111"/>
        <v>39.951999418155502</v>
      </c>
      <c r="X202" s="36">
        <f t="shared" si="111"/>
        <v>40.751039406518615</v>
      </c>
      <c r="Y202" s="36">
        <f t="shared" si="111"/>
        <v>41.56606019464899</v>
      </c>
      <c r="Z202" s="36">
        <f t="shared" si="111"/>
        <v>50.188551459638987</v>
      </c>
      <c r="AA202" s="36">
        <f t="shared" si="111"/>
        <v>70.754152549924612</v>
      </c>
      <c r="AB202" s="36">
        <f t="shared" si="111"/>
        <v>65.933902268949751</v>
      </c>
      <c r="AC202" s="36">
        <f t="shared" si="111"/>
        <v>49.444468318212898</v>
      </c>
      <c r="AD202" s="36">
        <f t="shared" si="111"/>
        <v>45.892289125567608</v>
      </c>
      <c r="AE202" s="36">
        <f t="shared" si="111"/>
        <v>46.810134908078957</v>
      </c>
      <c r="AF202" s="36">
        <f t="shared" si="111"/>
        <v>47.74633760624053</v>
      </c>
      <c r="AG202" s="36">
        <f t="shared" si="111"/>
        <v>48.70126435836535</v>
      </c>
      <c r="AH202" s="36">
        <f t="shared" si="111"/>
        <v>49.675289645532665</v>
      </c>
      <c r="AI202" s="36">
        <f t="shared" si="111"/>
        <v>0</v>
      </c>
      <c r="AJ202" s="36">
        <f t="shared" si="111"/>
        <v>0</v>
      </c>
      <c r="AK202" s="36">
        <f t="shared" si="111"/>
        <v>0</v>
      </c>
      <c r="AL202" s="36">
        <f t="shared" si="111"/>
        <v>0</v>
      </c>
      <c r="AM202" s="36">
        <f t="shared" si="111"/>
        <v>0</v>
      </c>
      <c r="AN202" s="36">
        <f t="shared" si="111"/>
        <v>0</v>
      </c>
      <c r="AO202" s="32"/>
      <c r="AP202" s="28"/>
    </row>
    <row r="203" spans="1:44" s="26" customFormat="1" ht="15.6" customHeight="1" x14ac:dyDescent="0.25">
      <c r="A203" s="13"/>
      <c r="B203" s="26" t="s">
        <v>109</v>
      </c>
      <c r="E203" s="85">
        <f t="shared" si="105"/>
        <v>972.93441276886983</v>
      </c>
      <c r="F203" s="36">
        <f t="shared" ref="F203:AN203" si="112">+F57</f>
        <v>0</v>
      </c>
      <c r="G203" s="36">
        <f t="shared" si="112"/>
        <v>0</v>
      </c>
      <c r="H203" s="36">
        <f t="shared" si="112"/>
        <v>0</v>
      </c>
      <c r="I203" s="36">
        <f t="shared" si="112"/>
        <v>0</v>
      </c>
      <c r="J203" s="36">
        <f t="shared" si="112"/>
        <v>0</v>
      </c>
      <c r="K203" s="36">
        <f t="shared" si="112"/>
        <v>0</v>
      </c>
      <c r="L203" s="36">
        <f t="shared" si="112"/>
        <v>0</v>
      </c>
      <c r="M203" s="36">
        <f t="shared" si="112"/>
        <v>0</v>
      </c>
      <c r="N203" s="36">
        <f t="shared" si="112"/>
        <v>0</v>
      </c>
      <c r="O203" s="36">
        <f t="shared" si="112"/>
        <v>0</v>
      </c>
      <c r="P203" s="36">
        <f t="shared" si="112"/>
        <v>0</v>
      </c>
      <c r="Q203" s="36">
        <f t="shared" si="112"/>
        <v>0</v>
      </c>
      <c r="R203" s="36">
        <f t="shared" si="112"/>
        <v>0</v>
      </c>
      <c r="S203" s="36">
        <f t="shared" si="112"/>
        <v>0</v>
      </c>
      <c r="T203" s="36">
        <f t="shared" si="112"/>
        <v>0</v>
      </c>
      <c r="U203" s="36">
        <f t="shared" si="112"/>
        <v>0</v>
      </c>
      <c r="V203" s="36">
        <f t="shared" si="112"/>
        <v>0</v>
      </c>
      <c r="W203" s="36">
        <f t="shared" si="112"/>
        <v>0</v>
      </c>
      <c r="X203" s="36">
        <f t="shared" si="112"/>
        <v>0</v>
      </c>
      <c r="Y203" s="36">
        <f t="shared" si="112"/>
        <v>0</v>
      </c>
      <c r="Z203" s="36">
        <f t="shared" si="112"/>
        <v>0</v>
      </c>
      <c r="AA203" s="36">
        <f t="shared" si="112"/>
        <v>0</v>
      </c>
      <c r="AB203" s="36">
        <f t="shared" si="112"/>
        <v>0</v>
      </c>
      <c r="AC203" s="36">
        <f t="shared" si="112"/>
        <v>0</v>
      </c>
      <c r="AD203" s="36">
        <f t="shared" si="112"/>
        <v>0</v>
      </c>
      <c r="AE203" s="36">
        <f t="shared" si="112"/>
        <v>0</v>
      </c>
      <c r="AF203" s="36">
        <f t="shared" si="112"/>
        <v>0</v>
      </c>
      <c r="AG203" s="36">
        <f t="shared" si="112"/>
        <v>0</v>
      </c>
      <c r="AH203" s="36">
        <f t="shared" si="112"/>
        <v>0</v>
      </c>
      <c r="AI203" s="36">
        <f t="shared" si="112"/>
        <v>972.93441276886983</v>
      </c>
      <c r="AJ203" s="36">
        <f t="shared" si="112"/>
        <v>0</v>
      </c>
      <c r="AK203" s="36">
        <f t="shared" si="112"/>
        <v>0</v>
      </c>
      <c r="AL203" s="36">
        <f t="shared" si="112"/>
        <v>0</v>
      </c>
      <c r="AM203" s="36">
        <f t="shared" si="112"/>
        <v>0</v>
      </c>
      <c r="AN203" s="36">
        <f t="shared" si="112"/>
        <v>0</v>
      </c>
      <c r="AO203" s="32"/>
      <c r="AP203" s="28"/>
    </row>
    <row r="204" spans="1:44" s="26" customFormat="1" ht="15.6" customHeight="1" x14ac:dyDescent="0.25">
      <c r="A204" s="13"/>
      <c r="B204" s="26" t="s">
        <v>72</v>
      </c>
      <c r="E204" s="98">
        <f t="shared" si="105"/>
        <v>9220.3732298782634</v>
      </c>
      <c r="F204" s="34">
        <f>+F197+F198-F199-F200-F201-F203-F202</f>
        <v>-333.76</v>
      </c>
      <c r="G204" s="34">
        <f t="shared" ref="G204:AN204" si="113">+G197+G198-G199-G200-G201-G203-G202</f>
        <v>0</v>
      </c>
      <c r="H204" s="34">
        <f t="shared" si="113"/>
        <v>0</v>
      </c>
      <c r="I204" s="34">
        <f t="shared" si="113"/>
        <v>0</v>
      </c>
      <c r="J204" s="34">
        <f t="shared" si="113"/>
        <v>0</v>
      </c>
      <c r="K204" s="34">
        <f t="shared" si="113"/>
        <v>0</v>
      </c>
      <c r="L204" s="34">
        <f t="shared" si="113"/>
        <v>0</v>
      </c>
      <c r="M204" s="34">
        <f t="shared" si="113"/>
        <v>0</v>
      </c>
      <c r="N204" s="34">
        <f t="shared" si="113"/>
        <v>-272.22300000000001</v>
      </c>
      <c r="O204" s="34">
        <f t="shared" si="113"/>
        <v>0</v>
      </c>
      <c r="P204" s="34">
        <f t="shared" si="113"/>
        <v>0</v>
      </c>
      <c r="Q204" s="34">
        <f t="shared" si="113"/>
        <v>0</v>
      </c>
      <c r="R204" s="34">
        <f t="shared" si="113"/>
        <v>0</v>
      </c>
      <c r="S204" s="34">
        <f t="shared" si="113"/>
        <v>-1303.8876759999998</v>
      </c>
      <c r="T204" s="34">
        <f t="shared" si="113"/>
        <v>-4603.7264867999993</v>
      </c>
      <c r="U204" s="34">
        <f t="shared" si="113"/>
        <v>-3652.2896795279994</v>
      </c>
      <c r="V204" s="34">
        <f t="shared" si="113"/>
        <v>-805.00682731964093</v>
      </c>
      <c r="W204" s="34">
        <f t="shared" si="113"/>
        <v>1751.8722669880599</v>
      </c>
      <c r="X204" s="34">
        <f t="shared" si="113"/>
        <v>2962.3927817504591</v>
      </c>
      <c r="Y204" s="34">
        <f t="shared" si="113"/>
        <v>3020.7177649919026</v>
      </c>
      <c r="Z204" s="34">
        <f t="shared" si="113"/>
        <v>2891.4222314499079</v>
      </c>
      <c r="AA204" s="34">
        <f t="shared" si="113"/>
        <v>2417.9314846427078</v>
      </c>
      <c r="AB204" s="34">
        <f t="shared" si="113"/>
        <v>1536.775855806203</v>
      </c>
      <c r="AC204" s="34">
        <f t="shared" si="113"/>
        <v>1573.7302401714924</v>
      </c>
      <c r="AD204" s="34">
        <f t="shared" si="113"/>
        <v>1549.3274075104052</v>
      </c>
      <c r="AE204" s="34">
        <f t="shared" si="113"/>
        <v>1288.2913647692324</v>
      </c>
      <c r="AF204" s="34">
        <f t="shared" si="113"/>
        <v>948.1649983132022</v>
      </c>
      <c r="AG204" s="34">
        <f t="shared" si="113"/>
        <v>742.1273026936758</v>
      </c>
      <c r="AH204" s="34">
        <f t="shared" si="113"/>
        <v>481.44761320752127</v>
      </c>
      <c r="AI204" s="34">
        <f t="shared" si="113"/>
        <v>-972.93441276886983</v>
      </c>
      <c r="AJ204" s="34">
        <f t="shared" si="113"/>
        <v>0</v>
      </c>
      <c r="AK204" s="34">
        <f t="shared" si="113"/>
        <v>0</v>
      </c>
      <c r="AL204" s="34">
        <f t="shared" si="113"/>
        <v>0</v>
      </c>
      <c r="AM204" s="34">
        <f t="shared" si="113"/>
        <v>0</v>
      </c>
      <c r="AN204" s="34">
        <f t="shared" si="113"/>
        <v>0</v>
      </c>
      <c r="AO204" s="35"/>
      <c r="AP204" s="28"/>
    </row>
    <row r="205" spans="1:44" s="26" customFormat="1" ht="15.6" customHeight="1" x14ac:dyDescent="0.25">
      <c r="A205" s="13"/>
      <c r="B205" s="13"/>
      <c r="C205" s="26" t="s">
        <v>75</v>
      </c>
      <c r="E205" s="85"/>
      <c r="F205" s="41">
        <f>+F204</f>
        <v>-333.76</v>
      </c>
      <c r="G205" s="41">
        <f t="shared" ref="G205:AN205" si="114">+G204+F205</f>
        <v>-333.76</v>
      </c>
      <c r="H205" s="41">
        <f t="shared" si="114"/>
        <v>-333.76</v>
      </c>
      <c r="I205" s="41">
        <f t="shared" si="114"/>
        <v>-333.76</v>
      </c>
      <c r="J205" s="41">
        <f t="shared" si="114"/>
        <v>-333.76</v>
      </c>
      <c r="K205" s="41">
        <f t="shared" si="114"/>
        <v>-333.76</v>
      </c>
      <c r="L205" s="41">
        <f t="shared" si="114"/>
        <v>-333.76</v>
      </c>
      <c r="M205" s="41">
        <f t="shared" si="114"/>
        <v>-333.76</v>
      </c>
      <c r="N205" s="41">
        <f t="shared" si="114"/>
        <v>-605.98299999999995</v>
      </c>
      <c r="O205" s="41">
        <f t="shared" si="114"/>
        <v>-605.98299999999995</v>
      </c>
      <c r="P205" s="41">
        <f t="shared" si="114"/>
        <v>-605.98299999999995</v>
      </c>
      <c r="Q205" s="41">
        <f t="shared" si="114"/>
        <v>-605.98299999999995</v>
      </c>
      <c r="R205" s="41">
        <f t="shared" si="114"/>
        <v>-605.98299999999995</v>
      </c>
      <c r="S205" s="41">
        <f t="shared" si="114"/>
        <v>-1909.8706759999998</v>
      </c>
      <c r="T205" s="41">
        <f t="shared" si="114"/>
        <v>-6513.5971627999988</v>
      </c>
      <c r="U205" s="41">
        <f t="shared" si="114"/>
        <v>-10165.886842327998</v>
      </c>
      <c r="V205" s="41">
        <f t="shared" si="114"/>
        <v>-10970.893669647639</v>
      </c>
      <c r="W205" s="41">
        <f t="shared" si="114"/>
        <v>-9219.0214026595786</v>
      </c>
      <c r="X205" s="41">
        <f t="shared" si="114"/>
        <v>-6256.6286209091195</v>
      </c>
      <c r="Y205" s="41">
        <f t="shared" si="114"/>
        <v>-3235.9108559172168</v>
      </c>
      <c r="Z205" s="41">
        <f t="shared" si="114"/>
        <v>-344.48862446730891</v>
      </c>
      <c r="AA205" s="41">
        <f t="shared" si="114"/>
        <v>2073.4428601753989</v>
      </c>
      <c r="AB205" s="41">
        <f t="shared" si="114"/>
        <v>3610.2187159816021</v>
      </c>
      <c r="AC205" s="41">
        <f t="shared" si="114"/>
        <v>5183.9489561530945</v>
      </c>
      <c r="AD205" s="41">
        <f t="shared" si="114"/>
        <v>6733.2763636635</v>
      </c>
      <c r="AE205" s="41">
        <f t="shared" si="114"/>
        <v>8021.5677284327321</v>
      </c>
      <c r="AF205" s="41">
        <f t="shared" si="114"/>
        <v>8969.732726745935</v>
      </c>
      <c r="AG205" s="41">
        <f t="shared" si="114"/>
        <v>9711.860029439611</v>
      </c>
      <c r="AH205" s="41">
        <f t="shared" si="114"/>
        <v>10193.307642647133</v>
      </c>
      <c r="AI205" s="41">
        <f t="shared" si="114"/>
        <v>9220.3732298782634</v>
      </c>
      <c r="AJ205" s="41">
        <f t="shared" si="114"/>
        <v>9220.3732298782634</v>
      </c>
      <c r="AK205" s="41">
        <f t="shared" si="114"/>
        <v>9220.3732298782634</v>
      </c>
      <c r="AL205" s="41">
        <f t="shared" si="114"/>
        <v>9220.3732298782634</v>
      </c>
      <c r="AM205" s="41">
        <f t="shared" si="114"/>
        <v>9220.3732298782634</v>
      </c>
      <c r="AN205" s="41">
        <f t="shared" si="114"/>
        <v>9220.3732298782634</v>
      </c>
      <c r="AO205" s="27"/>
      <c r="AP205" s="28"/>
    </row>
    <row r="206" spans="1:44" ht="15.75" customHeight="1" x14ac:dyDescent="0.25">
      <c r="A206" s="13"/>
      <c r="C206"/>
      <c r="D206"/>
      <c r="E206" s="190"/>
      <c r="S206" s="5"/>
      <c r="T206" s="5"/>
      <c r="U206" s="5"/>
      <c r="V206" s="5"/>
      <c r="W206" s="5"/>
      <c r="X206" s="5"/>
      <c r="Y206" s="5"/>
      <c r="Z206" s="5"/>
      <c r="AA206" s="5"/>
      <c r="AB206" s="5"/>
      <c r="AC206" s="5"/>
      <c r="AD206" s="5"/>
      <c r="AE206" s="5"/>
      <c r="AF206" s="5"/>
      <c r="AG206" s="5"/>
      <c r="AH206" s="5"/>
      <c r="AI206" s="5"/>
      <c r="AJ206" s="5"/>
      <c r="AK206" s="5"/>
      <c r="AL206" s="5"/>
      <c r="AM206" s="5"/>
      <c r="AN206" s="5"/>
    </row>
    <row r="207" spans="1:44" ht="15.75" customHeight="1" x14ac:dyDescent="0.25"/>
    <row r="208" spans="1:44" s="26" customFormat="1" ht="15.75" customHeight="1" x14ac:dyDescent="0.25">
      <c r="A208" s="11" t="s">
        <v>178</v>
      </c>
      <c r="B208" t="s">
        <v>7</v>
      </c>
      <c r="E208" s="85">
        <f t="shared" ref="E208:E214" si="115">SUM(F208:AN208)</f>
        <v>3305.9979458520279</v>
      </c>
      <c r="F208" s="36">
        <f t="shared" ref="F208:AN208" si="116">+F82</f>
        <v>0</v>
      </c>
      <c r="G208" s="36">
        <f t="shared" si="116"/>
        <v>0</v>
      </c>
      <c r="H208" s="36">
        <f t="shared" si="116"/>
        <v>0</v>
      </c>
      <c r="I208" s="36">
        <f t="shared" si="116"/>
        <v>0</v>
      </c>
      <c r="J208" s="36">
        <f t="shared" si="116"/>
        <v>0</v>
      </c>
      <c r="K208" s="36">
        <f t="shared" si="116"/>
        <v>0</v>
      </c>
      <c r="L208" s="36">
        <f t="shared" si="116"/>
        <v>0</v>
      </c>
      <c r="M208" s="36">
        <f t="shared" si="116"/>
        <v>0</v>
      </c>
      <c r="N208" s="36">
        <f t="shared" si="116"/>
        <v>0</v>
      </c>
      <c r="O208" s="36">
        <f t="shared" si="116"/>
        <v>0</v>
      </c>
      <c r="P208" s="36">
        <f t="shared" si="116"/>
        <v>0</v>
      </c>
      <c r="Q208" s="36">
        <f t="shared" si="116"/>
        <v>0</v>
      </c>
      <c r="R208" s="36">
        <f t="shared" si="116"/>
        <v>0</v>
      </c>
      <c r="S208" s="36">
        <f t="shared" si="116"/>
        <v>0</v>
      </c>
      <c r="T208" s="36">
        <f t="shared" si="116"/>
        <v>0</v>
      </c>
      <c r="U208" s="36">
        <f t="shared" si="116"/>
        <v>0</v>
      </c>
      <c r="V208" s="36">
        <f t="shared" si="116"/>
        <v>36.313211250000009</v>
      </c>
      <c r="W208" s="36">
        <f t="shared" si="116"/>
        <v>172.85088555000002</v>
      </c>
      <c r="X208" s="36">
        <f t="shared" si="116"/>
        <v>317.35422586980008</v>
      </c>
      <c r="Y208" s="36">
        <f t="shared" si="116"/>
        <v>323.70131038719603</v>
      </c>
      <c r="Z208" s="36">
        <f t="shared" si="116"/>
        <v>330.17533659493995</v>
      </c>
      <c r="AA208" s="36">
        <f t="shared" si="116"/>
        <v>336.7788433268388</v>
      </c>
      <c r="AB208" s="36">
        <f t="shared" si="116"/>
        <v>343.51442019337554</v>
      </c>
      <c r="AC208" s="36">
        <f t="shared" si="116"/>
        <v>350.38470859724305</v>
      </c>
      <c r="AD208" s="36">
        <f t="shared" si="116"/>
        <v>336.82020966665982</v>
      </c>
      <c r="AE208" s="36">
        <f t="shared" si="116"/>
        <v>277.11803803120483</v>
      </c>
      <c r="AF208" s="36">
        <f t="shared" si="116"/>
        <v>200.10661315774072</v>
      </c>
      <c r="AG208" s="36">
        <f t="shared" si="116"/>
        <v>165.22722988149303</v>
      </c>
      <c r="AH208" s="36">
        <f t="shared" si="116"/>
        <v>115.65291334553547</v>
      </c>
      <c r="AI208" s="36">
        <f t="shared" si="116"/>
        <v>0</v>
      </c>
      <c r="AJ208" s="36">
        <f t="shared" si="116"/>
        <v>0</v>
      </c>
      <c r="AK208" s="36">
        <f t="shared" si="116"/>
        <v>0</v>
      </c>
      <c r="AL208" s="36">
        <f t="shared" si="116"/>
        <v>0</v>
      </c>
      <c r="AM208" s="36">
        <f t="shared" si="116"/>
        <v>0</v>
      </c>
      <c r="AN208" s="36">
        <f t="shared" si="116"/>
        <v>0</v>
      </c>
      <c r="AO208" s="32"/>
      <c r="AP208" s="28"/>
    </row>
    <row r="209" spans="1:42" s="26" customFormat="1" ht="15.75" customHeight="1" x14ac:dyDescent="0.25">
      <c r="A209" s="13"/>
      <c r="B209" t="s">
        <v>76</v>
      </c>
      <c r="E209" s="85">
        <f t="shared" si="115"/>
        <v>2305.0933074695649</v>
      </c>
      <c r="F209" s="36">
        <f>+F194</f>
        <v>0</v>
      </c>
      <c r="G209" s="36">
        <f t="shared" ref="G209:AN209" si="117">+G194</f>
        <v>0</v>
      </c>
      <c r="H209" s="36">
        <f t="shared" si="117"/>
        <v>0</v>
      </c>
      <c r="I209" s="36">
        <f t="shared" si="117"/>
        <v>0</v>
      </c>
      <c r="J209" s="36">
        <f t="shared" si="117"/>
        <v>0</v>
      </c>
      <c r="K209" s="36">
        <f t="shared" si="117"/>
        <v>0</v>
      </c>
      <c r="L209" s="36">
        <f t="shared" si="117"/>
        <v>0</v>
      </c>
      <c r="M209" s="36">
        <f t="shared" si="117"/>
        <v>0</v>
      </c>
      <c r="N209" s="36">
        <f t="shared" si="117"/>
        <v>0</v>
      </c>
      <c r="O209" s="36">
        <f t="shared" si="117"/>
        <v>0</v>
      </c>
      <c r="P209" s="36">
        <f t="shared" si="117"/>
        <v>0</v>
      </c>
      <c r="Q209" s="36">
        <f t="shared" si="117"/>
        <v>0</v>
      </c>
      <c r="R209" s="36">
        <f t="shared" si="117"/>
        <v>0</v>
      </c>
      <c r="S209" s="36">
        <f t="shared" si="117"/>
        <v>0</v>
      </c>
      <c r="T209" s="36">
        <f t="shared" si="117"/>
        <v>0</v>
      </c>
      <c r="U209" s="36">
        <f t="shared" si="117"/>
        <v>0</v>
      </c>
      <c r="V209" s="36">
        <f t="shared" si="117"/>
        <v>27.598040549999993</v>
      </c>
      <c r="W209" s="36">
        <f t="shared" si="117"/>
        <v>103.60005010047689</v>
      </c>
      <c r="X209" s="36">
        <f t="shared" si="117"/>
        <v>145.65943776230574</v>
      </c>
      <c r="Y209" s="36">
        <f t="shared" si="117"/>
        <v>148.34190841916063</v>
      </c>
      <c r="Z209" s="36">
        <f t="shared" si="117"/>
        <v>151.12656724757517</v>
      </c>
      <c r="AA209" s="36">
        <f t="shared" si="117"/>
        <v>139.94132837138295</v>
      </c>
      <c r="AB209" s="36">
        <f t="shared" si="117"/>
        <v>120.68783631375618</v>
      </c>
      <c r="AC209" s="36">
        <f t="shared" si="117"/>
        <v>359.00416160450231</v>
      </c>
      <c r="AD209" s="36">
        <f t="shared" si="117"/>
        <v>346.17923733452767</v>
      </c>
      <c r="AE209" s="36">
        <f t="shared" si="117"/>
        <v>284.9877487919382</v>
      </c>
      <c r="AF209" s="36">
        <f t="shared" si="117"/>
        <v>210.56852787808896</v>
      </c>
      <c r="AG209" s="36">
        <f t="shared" si="117"/>
        <v>165.70518271246476</v>
      </c>
      <c r="AH209" s="36">
        <f t="shared" si="117"/>
        <v>101.69328038338551</v>
      </c>
      <c r="AI209" s="36">
        <f t="shared" si="117"/>
        <v>0</v>
      </c>
      <c r="AJ209" s="36">
        <f t="shared" si="117"/>
        <v>0</v>
      </c>
      <c r="AK209" s="36">
        <f t="shared" si="117"/>
        <v>0</v>
      </c>
      <c r="AL209" s="36">
        <f t="shared" si="117"/>
        <v>0</v>
      </c>
      <c r="AM209" s="36">
        <f t="shared" si="117"/>
        <v>0</v>
      </c>
      <c r="AN209" s="36">
        <f t="shared" si="117"/>
        <v>0</v>
      </c>
      <c r="AO209" s="32"/>
      <c r="AP209" s="28"/>
    </row>
    <row r="210" spans="1:42" s="26" customFormat="1" ht="15.75" customHeight="1" x14ac:dyDescent="0.25">
      <c r="A210" s="13"/>
      <c r="B210" s="26" t="s">
        <v>265</v>
      </c>
      <c r="E210" s="85">
        <f t="shared" si="115"/>
        <v>428.7643271154094</v>
      </c>
      <c r="F210" s="36">
        <f t="shared" ref="F210:AN210" si="118">F93</f>
        <v>4.16</v>
      </c>
      <c r="G210" s="36">
        <f t="shared" si="118"/>
        <v>0</v>
      </c>
      <c r="H210" s="36">
        <f t="shared" si="118"/>
        <v>0</v>
      </c>
      <c r="I210" s="36">
        <f t="shared" si="118"/>
        <v>0</v>
      </c>
      <c r="J210" s="36">
        <f t="shared" si="118"/>
        <v>0</v>
      </c>
      <c r="K210" s="36">
        <f t="shared" si="118"/>
        <v>0</v>
      </c>
      <c r="L210" s="36">
        <f t="shared" si="118"/>
        <v>0</v>
      </c>
      <c r="M210" s="36">
        <f t="shared" si="118"/>
        <v>0</v>
      </c>
      <c r="N210" s="36">
        <f t="shared" si="118"/>
        <v>3.3930000000000002</v>
      </c>
      <c r="O210" s="36">
        <f t="shared" si="118"/>
        <v>0</v>
      </c>
      <c r="P210" s="36">
        <f t="shared" si="118"/>
        <v>0</v>
      </c>
      <c r="Q210" s="36">
        <f t="shared" si="118"/>
        <v>0</v>
      </c>
      <c r="R210" s="36">
        <f t="shared" si="118"/>
        <v>0</v>
      </c>
      <c r="S210" s="36">
        <f t="shared" si="118"/>
        <v>16.251715999999998</v>
      </c>
      <c r="T210" s="36">
        <f t="shared" si="118"/>
        <v>57.381058799999998</v>
      </c>
      <c r="U210" s="36">
        <f t="shared" si="118"/>
        <v>45.522306647999997</v>
      </c>
      <c r="V210" s="36">
        <f t="shared" si="118"/>
        <v>27.961455066275072</v>
      </c>
      <c r="W210" s="36">
        <f t="shared" si="118"/>
        <v>19.048402600284735</v>
      </c>
      <c r="X210" s="36">
        <f t="shared" si="118"/>
        <v>19.42937065229043</v>
      </c>
      <c r="Y210" s="36">
        <f t="shared" si="118"/>
        <v>19.817958065336242</v>
      </c>
      <c r="Z210" s="36">
        <f t="shared" si="118"/>
        <v>22.569787245114156</v>
      </c>
      <c r="AA210" s="36">
        <f t="shared" si="118"/>
        <v>28.935224636393343</v>
      </c>
      <c r="AB210" s="36">
        <f t="shared" si="118"/>
        <v>27.628828354338573</v>
      </c>
      <c r="AC210" s="36">
        <f t="shared" si="118"/>
        <v>22.797557108646135</v>
      </c>
      <c r="AD210" s="36">
        <f t="shared" si="118"/>
        <v>21.880627058560357</v>
      </c>
      <c r="AE210" s="36">
        <f t="shared" si="118"/>
        <v>22.318239599731562</v>
      </c>
      <c r="AF210" s="36">
        <f t="shared" si="118"/>
        <v>22.764604391726195</v>
      </c>
      <c r="AG210" s="36">
        <f t="shared" si="118"/>
        <v>23.21989647956072</v>
      </c>
      <c r="AH210" s="36">
        <f t="shared" si="118"/>
        <v>23.684294409151939</v>
      </c>
      <c r="AI210" s="36">
        <f t="shared" si="118"/>
        <v>0</v>
      </c>
      <c r="AJ210" s="36">
        <f t="shared" si="118"/>
        <v>0</v>
      </c>
      <c r="AK210" s="36">
        <f t="shared" si="118"/>
        <v>0</v>
      </c>
      <c r="AL210" s="36">
        <f t="shared" si="118"/>
        <v>0</v>
      </c>
      <c r="AM210" s="36">
        <f t="shared" si="118"/>
        <v>0</v>
      </c>
      <c r="AN210" s="36">
        <f t="shared" si="118"/>
        <v>0</v>
      </c>
      <c r="AO210" s="32"/>
      <c r="AP210" s="28"/>
    </row>
    <row r="211" spans="1:42" s="26" customFormat="1" ht="15.75" customHeight="1" x14ac:dyDescent="0.25">
      <c r="A211" s="13"/>
      <c r="B211" s="26" t="s">
        <v>263</v>
      </c>
      <c r="E211" s="85">
        <f t="shared" si="115"/>
        <v>657.64818719268146</v>
      </c>
      <c r="F211" s="36">
        <f t="shared" ref="F211:AN211" si="119">F94</f>
        <v>9.6</v>
      </c>
      <c r="G211" s="36">
        <f t="shared" si="119"/>
        <v>0</v>
      </c>
      <c r="H211" s="36">
        <f t="shared" si="119"/>
        <v>0</v>
      </c>
      <c r="I211" s="36">
        <f t="shared" si="119"/>
        <v>0</v>
      </c>
      <c r="J211" s="36">
        <f t="shared" si="119"/>
        <v>0</v>
      </c>
      <c r="K211" s="36">
        <f t="shared" si="119"/>
        <v>0</v>
      </c>
      <c r="L211" s="36">
        <f t="shared" si="119"/>
        <v>0</v>
      </c>
      <c r="M211" s="36">
        <f t="shared" si="119"/>
        <v>0</v>
      </c>
      <c r="N211" s="36">
        <f t="shared" si="119"/>
        <v>7.83</v>
      </c>
      <c r="O211" s="36">
        <f t="shared" si="119"/>
        <v>0</v>
      </c>
      <c r="P211" s="36">
        <f t="shared" si="119"/>
        <v>0</v>
      </c>
      <c r="Q211" s="36">
        <f t="shared" si="119"/>
        <v>0</v>
      </c>
      <c r="R211" s="36">
        <f t="shared" si="119"/>
        <v>0</v>
      </c>
      <c r="S211" s="36">
        <f t="shared" si="119"/>
        <v>37.503959999999992</v>
      </c>
      <c r="T211" s="36">
        <f t="shared" si="119"/>
        <v>132.41782799999996</v>
      </c>
      <c r="U211" s="36">
        <f t="shared" si="119"/>
        <v>105.05147687999997</v>
      </c>
      <c r="V211" s="36">
        <f t="shared" si="119"/>
        <v>41.924223653981521</v>
      </c>
      <c r="W211" s="36">
        <f t="shared" si="119"/>
        <v>20.903596817870767</v>
      </c>
      <c r="X211" s="36">
        <f t="shared" si="119"/>
        <v>21.321668754228181</v>
      </c>
      <c r="Y211" s="36">
        <f t="shared" si="119"/>
        <v>21.748102129312748</v>
      </c>
      <c r="Z211" s="36">
        <f t="shared" si="119"/>
        <v>27.61876421452483</v>
      </c>
      <c r="AA211" s="36">
        <f t="shared" si="119"/>
        <v>41.818927913531262</v>
      </c>
      <c r="AB211" s="36">
        <f t="shared" si="119"/>
        <v>38.305073914611178</v>
      </c>
      <c r="AC211" s="36">
        <f t="shared" si="119"/>
        <v>26.64691120956676</v>
      </c>
      <c r="AD211" s="36">
        <f t="shared" si="119"/>
        <v>24.011662067007251</v>
      </c>
      <c r="AE211" s="36">
        <f t="shared" si="119"/>
        <v>24.491895308347395</v>
      </c>
      <c r="AF211" s="36">
        <f t="shared" si="119"/>
        <v>24.981733214514339</v>
      </c>
      <c r="AG211" s="36">
        <f t="shared" si="119"/>
        <v>25.48136787880463</v>
      </c>
      <c r="AH211" s="36">
        <f t="shared" si="119"/>
        <v>25.990995236380726</v>
      </c>
      <c r="AI211" s="36">
        <f t="shared" si="119"/>
        <v>0</v>
      </c>
      <c r="AJ211" s="36">
        <f t="shared" si="119"/>
        <v>0</v>
      </c>
      <c r="AK211" s="36">
        <f t="shared" si="119"/>
        <v>0</v>
      </c>
      <c r="AL211" s="36">
        <f t="shared" si="119"/>
        <v>0</v>
      </c>
      <c r="AM211" s="36">
        <f t="shared" si="119"/>
        <v>0</v>
      </c>
      <c r="AN211" s="36">
        <f t="shared" si="119"/>
        <v>0</v>
      </c>
      <c r="AO211" s="32"/>
      <c r="AP211" s="28"/>
    </row>
    <row r="212" spans="1:42" s="26" customFormat="1" ht="15.75" customHeight="1" x14ac:dyDescent="0.25">
      <c r="A212" s="13"/>
      <c r="B212" t="s">
        <v>181</v>
      </c>
      <c r="E212" s="85">
        <f t="shared" si="115"/>
        <v>568.02109447956468</v>
      </c>
      <c r="F212" s="36">
        <f t="shared" ref="F212:AN212" si="120">+F146</f>
        <v>0</v>
      </c>
      <c r="G212" s="36">
        <f t="shared" si="120"/>
        <v>0</v>
      </c>
      <c r="H212" s="36">
        <f t="shared" si="120"/>
        <v>0</v>
      </c>
      <c r="I212" s="36">
        <f t="shared" si="120"/>
        <v>0</v>
      </c>
      <c r="J212" s="36">
        <f t="shared" si="120"/>
        <v>0</v>
      </c>
      <c r="K212" s="36">
        <f t="shared" si="120"/>
        <v>0</v>
      </c>
      <c r="L212" s="36">
        <f t="shared" si="120"/>
        <v>0</v>
      </c>
      <c r="M212" s="36">
        <f t="shared" si="120"/>
        <v>0</v>
      </c>
      <c r="N212" s="36">
        <f t="shared" si="120"/>
        <v>0</v>
      </c>
      <c r="O212" s="36">
        <f t="shared" si="120"/>
        <v>0</v>
      </c>
      <c r="P212" s="36">
        <f t="shared" si="120"/>
        <v>0</v>
      </c>
      <c r="Q212" s="36">
        <f t="shared" si="120"/>
        <v>0</v>
      </c>
      <c r="R212" s="36">
        <f t="shared" si="120"/>
        <v>0</v>
      </c>
      <c r="S212" s="36">
        <f t="shared" si="120"/>
        <v>0</v>
      </c>
      <c r="T212" s="36">
        <f t="shared" si="120"/>
        <v>0</v>
      </c>
      <c r="U212" s="36">
        <f t="shared" si="120"/>
        <v>0</v>
      </c>
      <c r="V212" s="36">
        <f t="shared" si="120"/>
        <v>0</v>
      </c>
      <c r="W212" s="36">
        <f t="shared" si="120"/>
        <v>0.55240614761519546</v>
      </c>
      <c r="X212" s="36">
        <f t="shared" si="120"/>
        <v>54.509901667311517</v>
      </c>
      <c r="Y212" s="36">
        <f t="shared" si="120"/>
        <v>56.753690192613597</v>
      </c>
      <c r="Z212" s="36">
        <f t="shared" si="120"/>
        <v>58.799660696309104</v>
      </c>
      <c r="AA212" s="36">
        <f t="shared" si="120"/>
        <v>60.4035136729334</v>
      </c>
      <c r="AB212" s="36">
        <f t="shared" si="120"/>
        <v>62.405402544261591</v>
      </c>
      <c r="AC212" s="36">
        <f t="shared" si="120"/>
        <v>64.836416034949465</v>
      </c>
      <c r="AD212" s="36">
        <f t="shared" si="120"/>
        <v>63.624659260517738</v>
      </c>
      <c r="AE212" s="36">
        <f t="shared" si="120"/>
        <v>53.992509948569946</v>
      </c>
      <c r="AF212" s="36">
        <f t="shared" si="120"/>
        <v>40.451644199663029</v>
      </c>
      <c r="AG212" s="36">
        <f t="shared" si="120"/>
        <v>31.911187314838052</v>
      </c>
      <c r="AH212" s="36">
        <f t="shared" si="120"/>
        <v>19.780102799982217</v>
      </c>
      <c r="AI212" s="36">
        <f t="shared" si="120"/>
        <v>0</v>
      </c>
      <c r="AJ212" s="36">
        <f t="shared" si="120"/>
        <v>0</v>
      </c>
      <c r="AK212" s="36">
        <f t="shared" si="120"/>
        <v>0</v>
      </c>
      <c r="AL212" s="36">
        <f t="shared" si="120"/>
        <v>0</v>
      </c>
      <c r="AM212" s="36">
        <f t="shared" si="120"/>
        <v>0</v>
      </c>
      <c r="AN212" s="36">
        <f t="shared" si="120"/>
        <v>0</v>
      </c>
      <c r="AO212" s="32"/>
      <c r="AP212" s="28"/>
    </row>
    <row r="213" spans="1:42" s="26" customFormat="1" ht="15.75" customHeight="1" x14ac:dyDescent="0.25">
      <c r="A213" s="13"/>
      <c r="B213" t="s">
        <v>220</v>
      </c>
      <c r="E213" s="85">
        <f t="shared" si="115"/>
        <v>7448.7865339664277</v>
      </c>
      <c r="F213" s="36">
        <f t="shared" ref="F213:AN213" si="121">+F174</f>
        <v>0</v>
      </c>
      <c r="G213" s="36">
        <f t="shared" si="121"/>
        <v>0</v>
      </c>
      <c r="H213" s="36">
        <f t="shared" si="121"/>
        <v>0</v>
      </c>
      <c r="I213" s="36">
        <f t="shared" si="121"/>
        <v>0</v>
      </c>
      <c r="J213" s="36">
        <f t="shared" si="121"/>
        <v>0</v>
      </c>
      <c r="K213" s="36">
        <f t="shared" si="121"/>
        <v>0</v>
      </c>
      <c r="L213" s="36">
        <f t="shared" si="121"/>
        <v>0</v>
      </c>
      <c r="M213" s="36">
        <f t="shared" si="121"/>
        <v>0</v>
      </c>
      <c r="N213" s="36">
        <f t="shared" si="121"/>
        <v>0</v>
      </c>
      <c r="O213" s="36">
        <f t="shared" si="121"/>
        <v>0</v>
      </c>
      <c r="P213" s="36">
        <f t="shared" si="121"/>
        <v>0</v>
      </c>
      <c r="Q213" s="36">
        <f t="shared" si="121"/>
        <v>0</v>
      </c>
      <c r="R213" s="36">
        <f t="shared" si="121"/>
        <v>0</v>
      </c>
      <c r="S213" s="36">
        <f t="shared" si="121"/>
        <v>0</v>
      </c>
      <c r="T213" s="36">
        <f t="shared" si="121"/>
        <v>0</v>
      </c>
      <c r="U213" s="36">
        <f t="shared" si="121"/>
        <v>0</v>
      </c>
      <c r="V213" s="36">
        <f t="shared" si="121"/>
        <v>0</v>
      </c>
      <c r="W213" s="36">
        <f t="shared" si="121"/>
        <v>0</v>
      </c>
      <c r="X213" s="36">
        <f t="shared" si="121"/>
        <v>0</v>
      </c>
      <c r="Y213" s="36">
        <f t="shared" si="121"/>
        <v>0</v>
      </c>
      <c r="Z213" s="36">
        <f t="shared" si="121"/>
        <v>0</v>
      </c>
      <c r="AA213" s="36">
        <f t="shared" si="121"/>
        <v>70.610991343020515</v>
      </c>
      <c r="AB213" s="36">
        <f t="shared" si="121"/>
        <v>1174.0390549647555</v>
      </c>
      <c r="AC213" s="36">
        <f t="shared" si="121"/>
        <v>1386.1657462512821</v>
      </c>
      <c r="AD213" s="36">
        <f t="shared" si="121"/>
        <v>1417.2775674326372</v>
      </c>
      <c r="AE213" s="36">
        <f t="shared" si="121"/>
        <v>1218.7182430000157</v>
      </c>
      <c r="AF213" s="36">
        <f t="shared" si="121"/>
        <v>939.18643726603716</v>
      </c>
      <c r="AG213" s="36">
        <f t="shared" si="121"/>
        <v>761.85667543652198</v>
      </c>
      <c r="AH213" s="36">
        <f t="shared" si="121"/>
        <v>480.53873808218327</v>
      </c>
      <c r="AI213" s="36">
        <f t="shared" si="121"/>
        <v>0.2501605496946393</v>
      </c>
      <c r="AJ213" s="36">
        <f t="shared" si="121"/>
        <v>0.12221253330667746</v>
      </c>
      <c r="AK213" s="36">
        <f t="shared" si="121"/>
        <v>2.0707106972227746E-2</v>
      </c>
      <c r="AL213" s="36">
        <f t="shared" si="121"/>
        <v>0</v>
      </c>
      <c r="AM213" s="36">
        <f t="shared" si="121"/>
        <v>0</v>
      </c>
      <c r="AN213" s="36">
        <f t="shared" si="121"/>
        <v>0</v>
      </c>
      <c r="AO213" s="32"/>
      <c r="AP213" s="28"/>
    </row>
    <row r="214" spans="1:42" s="26" customFormat="1" ht="15.75" customHeight="1" x14ac:dyDescent="0.25">
      <c r="A214" s="13"/>
      <c r="B214" t="s">
        <v>8</v>
      </c>
      <c r="E214" s="98">
        <f t="shared" si="115"/>
        <v>14714.311396075678</v>
      </c>
      <c r="F214" s="34">
        <f t="shared" ref="F214:AN214" si="122">SUM(F208:F213)</f>
        <v>13.76</v>
      </c>
      <c r="G214" s="34">
        <f t="shared" si="122"/>
        <v>0</v>
      </c>
      <c r="H214" s="34">
        <f t="shared" si="122"/>
        <v>0</v>
      </c>
      <c r="I214" s="34">
        <f t="shared" si="122"/>
        <v>0</v>
      </c>
      <c r="J214" s="34">
        <f t="shared" si="122"/>
        <v>0</v>
      </c>
      <c r="K214" s="34">
        <f t="shared" si="122"/>
        <v>0</v>
      </c>
      <c r="L214" s="34">
        <f t="shared" si="122"/>
        <v>0</v>
      </c>
      <c r="M214" s="34">
        <f t="shared" si="122"/>
        <v>0</v>
      </c>
      <c r="N214" s="34">
        <f t="shared" si="122"/>
        <v>11.223000000000001</v>
      </c>
      <c r="O214" s="34">
        <f t="shared" si="122"/>
        <v>0</v>
      </c>
      <c r="P214" s="34">
        <f t="shared" si="122"/>
        <v>0</v>
      </c>
      <c r="Q214" s="34">
        <f t="shared" si="122"/>
        <v>0</v>
      </c>
      <c r="R214" s="34">
        <f t="shared" si="122"/>
        <v>0</v>
      </c>
      <c r="S214" s="34">
        <f t="shared" si="122"/>
        <v>53.755675999999994</v>
      </c>
      <c r="T214" s="34">
        <f t="shared" si="122"/>
        <v>189.79888679999996</v>
      </c>
      <c r="U214" s="34">
        <f t="shared" si="122"/>
        <v>150.57378352799998</v>
      </c>
      <c r="V214" s="34">
        <f t="shared" si="122"/>
        <v>133.79693052025661</v>
      </c>
      <c r="W214" s="34">
        <f t="shared" si="122"/>
        <v>316.95534121624769</v>
      </c>
      <c r="X214" s="34">
        <f t="shared" si="122"/>
        <v>558.27460470593599</v>
      </c>
      <c r="Y214" s="34">
        <f t="shared" si="122"/>
        <v>570.36296919361928</v>
      </c>
      <c r="Z214" s="34">
        <f t="shared" si="122"/>
        <v>590.29011599846331</v>
      </c>
      <c r="AA214" s="34">
        <f t="shared" si="122"/>
        <v>678.48882926410022</v>
      </c>
      <c r="AB214" s="34">
        <f t="shared" si="122"/>
        <v>1766.5806162850986</v>
      </c>
      <c r="AC214" s="34">
        <f t="shared" si="122"/>
        <v>2209.8355008061899</v>
      </c>
      <c r="AD214" s="34">
        <f t="shared" si="122"/>
        <v>2209.7939628199101</v>
      </c>
      <c r="AE214" s="34">
        <f t="shared" si="122"/>
        <v>1881.6266746798076</v>
      </c>
      <c r="AF214" s="34">
        <f t="shared" si="122"/>
        <v>1438.0595601077705</v>
      </c>
      <c r="AG214" s="34">
        <f t="shared" si="122"/>
        <v>1173.4015397036833</v>
      </c>
      <c r="AH214" s="34">
        <f t="shared" si="122"/>
        <v>767.34032425661917</v>
      </c>
      <c r="AI214" s="34">
        <f t="shared" si="122"/>
        <v>0.2501605496946393</v>
      </c>
      <c r="AJ214" s="34">
        <f t="shared" si="122"/>
        <v>0.12221253330667746</v>
      </c>
      <c r="AK214" s="34">
        <f t="shared" si="122"/>
        <v>2.0707106972227746E-2</v>
      </c>
      <c r="AL214" s="34">
        <f t="shared" si="122"/>
        <v>0</v>
      </c>
      <c r="AM214" s="34">
        <f t="shared" si="122"/>
        <v>0</v>
      </c>
      <c r="AN214" s="34">
        <f t="shared" si="122"/>
        <v>0</v>
      </c>
      <c r="AO214" s="55">
        <f>+E214/(E214+E204)</f>
        <v>0.6147693870225468</v>
      </c>
      <c r="AP214" s="10" t="s">
        <v>73</v>
      </c>
    </row>
    <row r="215" spans="1:42" ht="15.75" customHeight="1" x14ac:dyDescent="0.25">
      <c r="A215" s="13"/>
      <c r="B215" t="s">
        <v>9</v>
      </c>
      <c r="F215" s="5">
        <f>+F214</f>
        <v>13.76</v>
      </c>
      <c r="G215" s="5">
        <f t="shared" ref="G215:AN215" si="123">+G214+F215</f>
        <v>13.76</v>
      </c>
      <c r="H215" s="5">
        <f t="shared" si="123"/>
        <v>13.76</v>
      </c>
      <c r="I215" s="5">
        <f t="shared" si="123"/>
        <v>13.76</v>
      </c>
      <c r="J215" s="5">
        <f t="shared" si="123"/>
        <v>13.76</v>
      </c>
      <c r="K215" s="5">
        <f t="shared" si="123"/>
        <v>13.76</v>
      </c>
      <c r="L215" s="5">
        <f t="shared" si="123"/>
        <v>13.76</v>
      </c>
      <c r="M215" s="5">
        <f t="shared" si="123"/>
        <v>13.76</v>
      </c>
      <c r="N215" s="5">
        <f t="shared" si="123"/>
        <v>24.983000000000001</v>
      </c>
      <c r="O215" s="5">
        <f t="shared" si="123"/>
        <v>24.983000000000001</v>
      </c>
      <c r="P215" s="5">
        <f t="shared" si="123"/>
        <v>24.983000000000001</v>
      </c>
      <c r="Q215" s="5">
        <f t="shared" si="123"/>
        <v>24.983000000000001</v>
      </c>
      <c r="R215" s="5">
        <f t="shared" si="123"/>
        <v>24.983000000000001</v>
      </c>
      <c r="S215" s="5">
        <f t="shared" si="123"/>
        <v>78.738675999999998</v>
      </c>
      <c r="T215" s="5">
        <f t="shared" si="123"/>
        <v>268.53756279999993</v>
      </c>
      <c r="U215" s="5">
        <f t="shared" si="123"/>
        <v>419.11134632799991</v>
      </c>
      <c r="V215" s="5">
        <f t="shared" si="123"/>
        <v>552.90827684825649</v>
      </c>
      <c r="W215" s="5">
        <f t="shared" si="123"/>
        <v>869.86361806450418</v>
      </c>
      <c r="X215" s="5">
        <f t="shared" si="123"/>
        <v>1428.1382227704403</v>
      </c>
      <c r="Y215" s="5">
        <f t="shared" si="123"/>
        <v>1998.5011919640597</v>
      </c>
      <c r="Z215" s="5">
        <f t="shared" si="123"/>
        <v>2588.7913079625232</v>
      </c>
      <c r="AA215" s="5">
        <f t="shared" si="123"/>
        <v>3267.2801372266235</v>
      </c>
      <c r="AB215" s="5">
        <f t="shared" si="123"/>
        <v>5033.8607535117226</v>
      </c>
      <c r="AC215" s="5">
        <f t="shared" si="123"/>
        <v>7243.6962543179125</v>
      </c>
      <c r="AD215" s="5">
        <f t="shared" si="123"/>
        <v>9453.4902171378235</v>
      </c>
      <c r="AE215" s="5">
        <f t="shared" si="123"/>
        <v>11335.116891817632</v>
      </c>
      <c r="AF215" s="5">
        <f t="shared" si="123"/>
        <v>12773.176451925403</v>
      </c>
      <c r="AG215" s="5">
        <f t="shared" si="123"/>
        <v>13946.577991629087</v>
      </c>
      <c r="AH215" s="5">
        <f t="shared" si="123"/>
        <v>14713.918315885705</v>
      </c>
      <c r="AI215" s="5">
        <f t="shared" si="123"/>
        <v>14714.168476435399</v>
      </c>
      <c r="AJ215" s="5">
        <f t="shared" si="123"/>
        <v>14714.290688968706</v>
      </c>
      <c r="AK215" s="5">
        <f t="shared" si="123"/>
        <v>14714.311396075678</v>
      </c>
      <c r="AL215" s="5">
        <f t="shared" si="123"/>
        <v>14714.311396075678</v>
      </c>
      <c r="AM215" s="5">
        <f t="shared" si="123"/>
        <v>14714.311396075678</v>
      </c>
      <c r="AN215" s="5">
        <f t="shared" si="123"/>
        <v>14714.311396075678</v>
      </c>
    </row>
    <row r="216" spans="1:42" ht="15.75" customHeight="1" x14ac:dyDescent="0.25">
      <c r="B216"/>
      <c r="E216" s="190"/>
      <c r="S216" s="5"/>
      <c r="T216" s="5"/>
      <c r="U216" s="5"/>
      <c r="V216" s="5"/>
      <c r="W216" s="5"/>
      <c r="X216" s="5"/>
      <c r="Y216" s="5"/>
      <c r="Z216" s="5"/>
      <c r="AA216" s="5"/>
      <c r="AB216" s="5"/>
      <c r="AC216" s="5"/>
      <c r="AD216" s="5"/>
      <c r="AE216" s="5"/>
      <c r="AF216" s="5"/>
      <c r="AG216" s="5"/>
      <c r="AH216" s="5"/>
      <c r="AI216" s="5"/>
      <c r="AJ216" s="5"/>
      <c r="AK216" s="5"/>
      <c r="AL216" s="5"/>
      <c r="AM216" s="5"/>
      <c r="AN216" s="5"/>
    </row>
    <row r="217" spans="1:42" s="26" customFormat="1" ht="15.6" customHeight="1" x14ac:dyDescent="0.25">
      <c r="A217" s="11"/>
      <c r="E217" s="8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27"/>
      <c r="AP217" s="28"/>
    </row>
    <row r="218" spans="1:42" s="5" customFormat="1" x14ac:dyDescent="0.25">
      <c r="A218" s="13" t="s">
        <v>221</v>
      </c>
      <c r="B218" s="11"/>
      <c r="C218" s="111"/>
      <c r="D218" s="112"/>
      <c r="E218" s="113" t="s">
        <v>74</v>
      </c>
      <c r="F218" s="113" t="s">
        <v>107</v>
      </c>
      <c r="G218" s="114" t="s">
        <v>0</v>
      </c>
      <c r="J218"/>
      <c r="K218"/>
      <c r="L218"/>
      <c r="S218" s="6"/>
      <c r="T218" s="6"/>
      <c r="U218" s="6"/>
      <c r="V218" s="6"/>
      <c r="W218" s="6"/>
      <c r="X218" s="6"/>
      <c r="Y218" s="6"/>
      <c r="Z218" s="6"/>
      <c r="AA218" s="6"/>
      <c r="AB218" s="6"/>
      <c r="AC218" s="6"/>
      <c r="AD218" s="6"/>
      <c r="AE218" s="6"/>
      <c r="AF218" s="6"/>
      <c r="AG218" s="6"/>
      <c r="AH218" s="6"/>
      <c r="AI218" s="6"/>
      <c r="AJ218" s="6"/>
      <c r="AK218" s="6"/>
      <c r="AL218" s="6"/>
      <c r="AM218" s="6"/>
      <c r="AN218" s="6"/>
      <c r="AO218" s="9"/>
      <c r="AP218" s="10"/>
    </row>
    <row r="219" spans="1:42" x14ac:dyDescent="0.25">
      <c r="C219" s="304">
        <v>0.1</v>
      </c>
      <c r="D219" s="103"/>
      <c r="E219" s="56">
        <f>NPV(C219,S204:AN204)</f>
        <v>750.98816587807266</v>
      </c>
      <c r="F219" s="56">
        <f>NPV(C219,S214:AN214)</f>
        <v>5309.4185097288728</v>
      </c>
      <c r="G219" s="104">
        <f>SUM(E219:F219)</f>
        <v>6060.4066756069451</v>
      </c>
      <c r="J219"/>
      <c r="K219"/>
      <c r="L219"/>
    </row>
    <row r="220" spans="1:42" x14ac:dyDescent="0.25">
      <c r="C220" s="105"/>
      <c r="D220" s="72"/>
      <c r="E220" s="107"/>
      <c r="F220" s="107"/>
      <c r="G220" s="108"/>
    </row>
    <row r="221" spans="1:42" x14ac:dyDescent="0.25">
      <c r="C221" s="195" t="s">
        <v>211</v>
      </c>
      <c r="D221" s="196"/>
      <c r="E221" s="200">
        <f>IRR(S204:AN204,0.2)</f>
        <v>0.1165954575192194</v>
      </c>
      <c r="F221" s="106"/>
      <c r="G221" s="108"/>
    </row>
    <row r="222" spans="1:42" x14ac:dyDescent="0.25">
      <c r="C222" s="195"/>
      <c r="D222" s="196"/>
      <c r="E222" s="200"/>
      <c r="F222" s="106"/>
      <c r="G222" s="108"/>
    </row>
    <row r="223" spans="1:42" s="26" customFormat="1" x14ac:dyDescent="0.25">
      <c r="A223" s="11"/>
      <c r="B223" s="13"/>
      <c r="C223" s="195" t="s">
        <v>261</v>
      </c>
      <c r="D223" s="196"/>
      <c r="E223" s="201">
        <f>E233</f>
        <v>8</v>
      </c>
      <c r="F223" s="37"/>
      <c r="G223" s="264"/>
      <c r="H223" s="41"/>
      <c r="I223" s="41"/>
      <c r="J223" s="41"/>
      <c r="K223" s="41"/>
      <c r="L223" s="41"/>
      <c r="M223" s="41"/>
      <c r="N223" s="41"/>
      <c r="O223" s="41"/>
      <c r="P223" s="41"/>
      <c r="Q223" s="41"/>
      <c r="R223" s="41"/>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27"/>
      <c r="AP223" s="28"/>
    </row>
    <row r="224" spans="1:42" x14ac:dyDescent="0.25">
      <c r="A224" s="13"/>
      <c r="C224" s="195"/>
      <c r="D224" s="196"/>
      <c r="E224" s="200"/>
      <c r="F224" s="106"/>
      <c r="G224" s="108"/>
    </row>
    <row r="225" spans="1:42" s="26" customFormat="1" x14ac:dyDescent="0.25">
      <c r="A225" s="11"/>
      <c r="B225" s="13"/>
      <c r="C225" s="195" t="s">
        <v>10</v>
      </c>
      <c r="D225" s="196"/>
      <c r="E225" s="265">
        <f>SUM(F204:AN204)</f>
        <v>9220.3732298782634</v>
      </c>
      <c r="F225" s="266">
        <f>SUM(F214:AN214)</f>
        <v>14714.311396075678</v>
      </c>
      <c r="G225" s="267">
        <f>SUM(E225:F225)</f>
        <v>23934.684625953942</v>
      </c>
      <c r="H225" s="41"/>
      <c r="I225" s="269"/>
      <c r="J225" s="41"/>
      <c r="K225" s="41"/>
      <c r="L225" s="41"/>
      <c r="M225" s="41"/>
      <c r="N225" s="41"/>
      <c r="O225" s="41"/>
      <c r="P225" s="41"/>
      <c r="Q225" s="41"/>
      <c r="R225" s="41"/>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27"/>
      <c r="AP225" s="28"/>
    </row>
    <row r="226" spans="1:42" x14ac:dyDescent="0.25">
      <c r="A226" s="13"/>
      <c r="C226" s="105" t="s">
        <v>78</v>
      </c>
      <c r="D226" s="72"/>
      <c r="E226" s="107">
        <f>+E225/G225</f>
        <v>0.38523061297745326</v>
      </c>
      <c r="F226" s="107">
        <f>+F225/G225</f>
        <v>0.6147693870225468</v>
      </c>
      <c r="G226" s="104"/>
    </row>
    <row r="227" spans="1:42" x14ac:dyDescent="0.25">
      <c r="C227" s="105"/>
      <c r="D227" s="72"/>
      <c r="E227" s="107"/>
      <c r="F227" s="107"/>
      <c r="G227" s="104"/>
    </row>
    <row r="228" spans="1:42" x14ac:dyDescent="0.25">
      <c r="C228" s="197" t="s">
        <v>80</v>
      </c>
      <c r="D228" s="198"/>
      <c r="E228" s="199">
        <f>MIN(F205:AN205)</f>
        <v>-10970.893669647639</v>
      </c>
      <c r="F228" s="109"/>
      <c r="G228" s="110"/>
    </row>
    <row r="229" spans="1:42" x14ac:dyDescent="0.25">
      <c r="C229" s="106"/>
      <c r="D229" s="106"/>
      <c r="F229" s="106"/>
      <c r="G229" s="106"/>
      <c r="H229" s="106"/>
    </row>
    <row r="230" spans="1:42" s="26" customFormat="1" x14ac:dyDescent="0.25">
      <c r="A230" s="11"/>
      <c r="B230" s="13"/>
      <c r="C230" s="43"/>
      <c r="D230" s="43"/>
      <c r="E230" s="119"/>
      <c r="F230" s="41"/>
      <c r="G230" s="41"/>
      <c r="H230" s="41"/>
      <c r="I230" s="41"/>
      <c r="J230" s="41"/>
      <c r="K230" s="41"/>
      <c r="L230" s="41"/>
      <c r="M230" s="41"/>
      <c r="N230" s="41"/>
      <c r="O230" s="41"/>
      <c r="P230" s="41"/>
      <c r="Q230" s="41"/>
      <c r="R230" s="41"/>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27"/>
      <c r="AP230" s="28"/>
    </row>
    <row r="231" spans="1:42" s="26" customFormat="1" ht="15.6" customHeight="1" x14ac:dyDescent="0.25">
      <c r="A231" s="13" t="s">
        <v>259</v>
      </c>
      <c r="C231" s="26" t="s">
        <v>258</v>
      </c>
      <c r="E231" s="98">
        <f>SUM(F231:AN231)</f>
        <v>9220.3732298782634</v>
      </c>
      <c r="F231" s="34">
        <f t="shared" ref="F231:AN231" si="124">+F204</f>
        <v>-333.76</v>
      </c>
      <c r="G231" s="34">
        <f t="shared" si="124"/>
        <v>0</v>
      </c>
      <c r="H231" s="34">
        <f t="shared" si="124"/>
        <v>0</v>
      </c>
      <c r="I231" s="34">
        <f t="shared" si="124"/>
        <v>0</v>
      </c>
      <c r="J231" s="34">
        <f t="shared" si="124"/>
        <v>0</v>
      </c>
      <c r="K231" s="34">
        <f t="shared" si="124"/>
        <v>0</v>
      </c>
      <c r="L231" s="34">
        <f t="shared" si="124"/>
        <v>0</v>
      </c>
      <c r="M231" s="34">
        <f t="shared" si="124"/>
        <v>0</v>
      </c>
      <c r="N231" s="34">
        <f t="shared" si="124"/>
        <v>-272.22300000000001</v>
      </c>
      <c r="O231" s="34">
        <f t="shared" si="124"/>
        <v>0</v>
      </c>
      <c r="P231" s="34">
        <f t="shared" si="124"/>
        <v>0</v>
      </c>
      <c r="Q231" s="34">
        <f t="shared" si="124"/>
        <v>0</v>
      </c>
      <c r="R231" s="34">
        <f t="shared" si="124"/>
        <v>0</v>
      </c>
      <c r="S231" s="34">
        <f t="shared" si="124"/>
        <v>-1303.8876759999998</v>
      </c>
      <c r="T231" s="34">
        <f t="shared" si="124"/>
        <v>-4603.7264867999993</v>
      </c>
      <c r="U231" s="34">
        <f t="shared" si="124"/>
        <v>-3652.2896795279994</v>
      </c>
      <c r="V231" s="34">
        <f t="shared" si="124"/>
        <v>-805.00682731964093</v>
      </c>
      <c r="W231" s="34">
        <f t="shared" si="124"/>
        <v>1751.8722669880599</v>
      </c>
      <c r="X231" s="34">
        <f t="shared" si="124"/>
        <v>2962.3927817504591</v>
      </c>
      <c r="Y231" s="34">
        <f t="shared" si="124"/>
        <v>3020.7177649919026</v>
      </c>
      <c r="Z231" s="34">
        <f t="shared" si="124"/>
        <v>2891.4222314499079</v>
      </c>
      <c r="AA231" s="34">
        <f t="shared" si="124"/>
        <v>2417.9314846427078</v>
      </c>
      <c r="AB231" s="34">
        <f t="shared" si="124"/>
        <v>1536.775855806203</v>
      </c>
      <c r="AC231" s="34">
        <f t="shared" si="124"/>
        <v>1573.7302401714924</v>
      </c>
      <c r="AD231" s="34">
        <f t="shared" si="124"/>
        <v>1549.3274075104052</v>
      </c>
      <c r="AE231" s="34">
        <f t="shared" si="124"/>
        <v>1288.2913647692324</v>
      </c>
      <c r="AF231" s="34">
        <f t="shared" si="124"/>
        <v>948.1649983132022</v>
      </c>
      <c r="AG231" s="34">
        <f t="shared" si="124"/>
        <v>742.1273026936758</v>
      </c>
      <c r="AH231" s="34">
        <f t="shared" si="124"/>
        <v>481.44761320752127</v>
      </c>
      <c r="AI231" s="34">
        <f t="shared" si="124"/>
        <v>-972.93441276886983</v>
      </c>
      <c r="AJ231" s="34">
        <f t="shared" si="124"/>
        <v>0</v>
      </c>
      <c r="AK231" s="34">
        <f t="shared" si="124"/>
        <v>0</v>
      </c>
      <c r="AL231" s="34">
        <f t="shared" si="124"/>
        <v>0</v>
      </c>
      <c r="AM231" s="34">
        <f t="shared" si="124"/>
        <v>0</v>
      </c>
      <c r="AN231" s="34">
        <f t="shared" si="124"/>
        <v>0</v>
      </c>
      <c r="AO231" s="35"/>
      <c r="AP231" s="28"/>
    </row>
    <row r="232" spans="1:42" s="26" customFormat="1" ht="15.6" customHeight="1" x14ac:dyDescent="0.25">
      <c r="A232" s="13"/>
      <c r="B232" s="13"/>
      <c r="C232" s="26" t="s">
        <v>257</v>
      </c>
      <c r="E232" s="85"/>
      <c r="F232" s="41">
        <f>+F231</f>
        <v>-333.76</v>
      </c>
      <c r="G232" s="41">
        <f t="shared" ref="G232:AN232" si="125">+G231+F232</f>
        <v>-333.76</v>
      </c>
      <c r="H232" s="41">
        <f t="shared" si="125"/>
        <v>-333.76</v>
      </c>
      <c r="I232" s="41">
        <f t="shared" si="125"/>
        <v>-333.76</v>
      </c>
      <c r="J232" s="41">
        <f t="shared" si="125"/>
        <v>-333.76</v>
      </c>
      <c r="K232" s="41">
        <f t="shared" si="125"/>
        <v>-333.76</v>
      </c>
      <c r="L232" s="41">
        <f t="shared" si="125"/>
        <v>-333.76</v>
      </c>
      <c r="M232" s="41">
        <f t="shared" si="125"/>
        <v>-333.76</v>
      </c>
      <c r="N232" s="41">
        <f t="shared" si="125"/>
        <v>-605.98299999999995</v>
      </c>
      <c r="O232" s="41">
        <f t="shared" si="125"/>
        <v>-605.98299999999995</v>
      </c>
      <c r="P232" s="41">
        <f t="shared" si="125"/>
        <v>-605.98299999999995</v>
      </c>
      <c r="Q232" s="41">
        <f t="shared" si="125"/>
        <v>-605.98299999999995</v>
      </c>
      <c r="R232" s="41">
        <f t="shared" si="125"/>
        <v>-605.98299999999995</v>
      </c>
      <c r="S232" s="41">
        <f t="shared" si="125"/>
        <v>-1909.8706759999998</v>
      </c>
      <c r="T232" s="41">
        <f t="shared" si="125"/>
        <v>-6513.5971627999988</v>
      </c>
      <c r="U232" s="41">
        <f t="shared" si="125"/>
        <v>-10165.886842327998</v>
      </c>
      <c r="V232" s="41">
        <f t="shared" si="125"/>
        <v>-10970.893669647639</v>
      </c>
      <c r="W232" s="41">
        <f t="shared" si="125"/>
        <v>-9219.0214026595786</v>
      </c>
      <c r="X232" s="41">
        <f t="shared" si="125"/>
        <v>-6256.6286209091195</v>
      </c>
      <c r="Y232" s="41">
        <f t="shared" si="125"/>
        <v>-3235.9108559172168</v>
      </c>
      <c r="Z232" s="41">
        <f t="shared" si="125"/>
        <v>-344.48862446730891</v>
      </c>
      <c r="AA232" s="41">
        <f t="shared" si="125"/>
        <v>2073.4428601753989</v>
      </c>
      <c r="AB232" s="41">
        <f t="shared" si="125"/>
        <v>3610.2187159816021</v>
      </c>
      <c r="AC232" s="41">
        <f t="shared" si="125"/>
        <v>5183.9489561530945</v>
      </c>
      <c r="AD232" s="41">
        <f t="shared" si="125"/>
        <v>6733.2763636635</v>
      </c>
      <c r="AE232" s="41">
        <f t="shared" si="125"/>
        <v>8021.5677284327321</v>
      </c>
      <c r="AF232" s="41">
        <f t="shared" si="125"/>
        <v>8969.732726745935</v>
      </c>
      <c r="AG232" s="41">
        <f t="shared" si="125"/>
        <v>9711.860029439611</v>
      </c>
      <c r="AH232" s="41">
        <f t="shared" si="125"/>
        <v>10193.307642647133</v>
      </c>
      <c r="AI232" s="41">
        <f t="shared" si="125"/>
        <v>9220.3732298782634</v>
      </c>
      <c r="AJ232" s="41">
        <f t="shared" si="125"/>
        <v>9220.3732298782634</v>
      </c>
      <c r="AK232" s="41">
        <f t="shared" si="125"/>
        <v>9220.3732298782634</v>
      </c>
      <c r="AL232" s="41">
        <f t="shared" si="125"/>
        <v>9220.3732298782634</v>
      </c>
      <c r="AM232" s="41">
        <f t="shared" si="125"/>
        <v>9220.3732298782634</v>
      </c>
      <c r="AN232" s="41">
        <f t="shared" si="125"/>
        <v>9220.3732298782634</v>
      </c>
      <c r="AO232" s="27"/>
      <c r="AP232" s="28"/>
    </row>
    <row r="233" spans="1:42" s="43" customFormat="1" x14ac:dyDescent="0.25">
      <c r="A233" s="13"/>
      <c r="C233" s="43" t="s">
        <v>210</v>
      </c>
      <c r="E233" s="99">
        <f>SUM(F233:AN233)</f>
        <v>8</v>
      </c>
      <c r="F233" s="263"/>
      <c r="G233" s="263"/>
      <c r="H233" s="263"/>
      <c r="I233" s="263"/>
      <c r="J233" s="263"/>
      <c r="K233" s="263"/>
      <c r="L233" s="263"/>
      <c r="M233" s="263"/>
      <c r="N233" s="263"/>
      <c r="O233" s="263"/>
      <c r="P233" s="263"/>
      <c r="Q233" s="263"/>
      <c r="R233" s="263"/>
      <c r="S233" s="263">
        <f t="shared" ref="S233:AN233" si="126">IF(S232&gt;0,"",1)</f>
        <v>1</v>
      </c>
      <c r="T233" s="263">
        <f t="shared" si="126"/>
        <v>1</v>
      </c>
      <c r="U233" s="263">
        <f t="shared" si="126"/>
        <v>1</v>
      </c>
      <c r="V233" s="263">
        <f t="shared" si="126"/>
        <v>1</v>
      </c>
      <c r="W233" s="263">
        <f t="shared" si="126"/>
        <v>1</v>
      </c>
      <c r="X233" s="263">
        <f t="shared" si="126"/>
        <v>1</v>
      </c>
      <c r="Y233" s="263">
        <f t="shared" si="126"/>
        <v>1</v>
      </c>
      <c r="Z233" s="263">
        <f t="shared" si="126"/>
        <v>1</v>
      </c>
      <c r="AA233" s="263" t="str">
        <f t="shared" si="126"/>
        <v/>
      </c>
      <c r="AB233" s="263" t="str">
        <f t="shared" si="126"/>
        <v/>
      </c>
      <c r="AC233" s="263" t="str">
        <f t="shared" si="126"/>
        <v/>
      </c>
      <c r="AD233" s="263" t="str">
        <f t="shared" si="126"/>
        <v/>
      </c>
      <c r="AE233" s="263" t="str">
        <f t="shared" si="126"/>
        <v/>
      </c>
      <c r="AF233" s="263" t="str">
        <f t="shared" si="126"/>
        <v/>
      </c>
      <c r="AG233" s="263" t="str">
        <f t="shared" si="126"/>
        <v/>
      </c>
      <c r="AH233" s="263" t="str">
        <f t="shared" si="126"/>
        <v/>
      </c>
      <c r="AI233" s="263" t="str">
        <f t="shared" si="126"/>
        <v/>
      </c>
      <c r="AJ233" s="263" t="str">
        <f t="shared" si="126"/>
        <v/>
      </c>
      <c r="AK233" s="263" t="str">
        <f t="shared" si="126"/>
        <v/>
      </c>
      <c r="AL233" s="263" t="str">
        <f t="shared" si="126"/>
        <v/>
      </c>
      <c r="AM233" s="263" t="str">
        <f t="shared" si="126"/>
        <v/>
      </c>
      <c r="AN233" s="263" t="str">
        <f t="shared" si="126"/>
        <v/>
      </c>
      <c r="AO233" s="27"/>
      <c r="AP233" s="28"/>
    </row>
    <row r="234" spans="1:42" x14ac:dyDescent="0.25">
      <c r="A234" s="13"/>
      <c r="F234" s="325" t="s">
        <v>273</v>
      </c>
      <c r="G234" s="326"/>
      <c r="H234" s="326"/>
      <c r="I234" s="327"/>
    </row>
    <row r="235" spans="1:42" x14ac:dyDescent="0.25">
      <c r="F235" s="272" t="s">
        <v>274</v>
      </c>
      <c r="G235" s="273" t="s">
        <v>275</v>
      </c>
      <c r="H235" s="273" t="s">
        <v>274</v>
      </c>
      <c r="I235" s="274" t="s">
        <v>276</v>
      </c>
    </row>
    <row r="236" spans="1:42" x14ac:dyDescent="0.25">
      <c r="F236" s="275" t="s">
        <v>277</v>
      </c>
      <c r="G236" s="106">
        <f>+E214</f>
        <v>14714.311396075678</v>
      </c>
      <c r="H236" s="106"/>
      <c r="I236" s="277">
        <f>+F226</f>
        <v>0.6147693870225468</v>
      </c>
    </row>
    <row r="237" spans="1:42" x14ac:dyDescent="0.25">
      <c r="F237" s="275">
        <f>+Dashboard!W6</f>
        <v>70</v>
      </c>
      <c r="G237" s="106">
        <f t="dataTable" ref="G237:G239" dt2D="0" dtr="0" r1="D11"/>
        <v>14714.311396075678</v>
      </c>
      <c r="H237" s="106">
        <f>+Dashboard!W6</f>
        <v>70</v>
      </c>
      <c r="I237" s="277">
        <f t="dataTable" ref="I237:I239" dt2D="0" dtr="0" r1="D11" ca="1"/>
        <v>0.6147693870225468</v>
      </c>
    </row>
    <row r="238" spans="1:42" x14ac:dyDescent="0.25">
      <c r="F238" s="275">
        <f>+Dashboard!W7</f>
        <v>85</v>
      </c>
      <c r="G238" s="106">
        <v>21851.52973440168</v>
      </c>
      <c r="H238" s="106">
        <f>+Dashboard!W7</f>
        <v>85</v>
      </c>
      <c r="I238" s="277">
        <v>0.6432703438097539</v>
      </c>
    </row>
    <row r="239" spans="1:42" x14ac:dyDescent="0.25">
      <c r="F239" s="276">
        <f>+Dashboard!W8</f>
        <v>100</v>
      </c>
      <c r="G239" s="109">
        <v>29838.14625693786</v>
      </c>
      <c r="H239" s="109">
        <f>+Dashboard!W8</f>
        <v>100</v>
      </c>
      <c r="I239" s="278">
        <v>0.67807520671993571</v>
      </c>
    </row>
  </sheetData>
  <mergeCells count="1">
    <mergeCell ref="F234:I234"/>
  </mergeCells>
  <pageMargins left="0.2" right="0.2" top="0.43" bottom="0.35" header="0.3" footer="0.3"/>
  <pageSetup scale="65" fitToWidth="8" fitToHeight="4"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Info</vt:lpstr>
      <vt:lpstr>Chart Data</vt:lpstr>
      <vt:lpstr>Dashboard</vt:lpstr>
      <vt:lpstr>Field Profiles</vt:lpstr>
      <vt:lpstr>2003 PSC</vt:lpstr>
      <vt:lpstr>2005 PSC</vt:lpstr>
      <vt:lpstr>2011 RA</vt:lpstr>
      <vt:lpstr>2018 PIFB</vt:lpstr>
      <vt:lpstr>'2003 PSC'!Print_Titles</vt:lpstr>
      <vt:lpstr>'2005 PSC'!Print_Titles</vt:lpstr>
      <vt:lpstr>'2011 RA'!Print_Titles</vt:lpstr>
      <vt:lpstr>'2018 PIFB'!Print_Titles</vt:lpstr>
      <vt:lpstr>'Field Profiles'!Print_Titles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Corliss</dc:creator>
  <cp:lastModifiedBy>Wendy Harrison</cp:lastModifiedBy>
  <cp:lastPrinted>2016-01-04T00:42:43Z</cp:lastPrinted>
  <dcterms:created xsi:type="dcterms:W3CDTF">2016-01-03T22:15:49Z</dcterms:created>
  <dcterms:modified xsi:type="dcterms:W3CDTF">2018-11-25T22:49:29Z</dcterms:modified>
</cp:coreProperties>
</file>